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05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K474" i="2" l="1"/>
  <c r="I474" i="2"/>
  <c r="U466" i="2"/>
  <c r="U467" i="2" s="1"/>
  <c r="U465" i="2"/>
  <c r="V463" i="2"/>
  <c r="U463" i="2"/>
  <c r="V462" i="2"/>
  <c r="U462" i="2"/>
  <c r="W461" i="2"/>
  <c r="W462" i="2" s="1"/>
  <c r="V461" i="2"/>
  <c r="S474" i="2" s="1"/>
  <c r="M461" i="2"/>
  <c r="U458" i="2"/>
  <c r="U457" i="2"/>
  <c r="W456" i="2"/>
  <c r="V456" i="2"/>
  <c r="M456" i="2"/>
  <c r="V455" i="2"/>
  <c r="V458" i="2" s="1"/>
  <c r="M455" i="2"/>
  <c r="V453" i="2"/>
  <c r="U453" i="2"/>
  <c r="U452" i="2"/>
  <c r="W451" i="2"/>
  <c r="V451" i="2"/>
  <c r="M451" i="2"/>
  <c r="W450" i="2"/>
  <c r="V450" i="2"/>
  <c r="W449" i="2"/>
  <c r="W452" i="2" s="1"/>
  <c r="V449" i="2"/>
  <c r="V452" i="2" s="1"/>
  <c r="M449" i="2"/>
  <c r="U447" i="2"/>
  <c r="U446" i="2"/>
  <c r="W445" i="2"/>
  <c r="V445" i="2"/>
  <c r="M445" i="2"/>
  <c r="V444" i="2"/>
  <c r="V446" i="2" s="1"/>
  <c r="M444" i="2"/>
  <c r="W443" i="2"/>
  <c r="V443" i="2"/>
  <c r="V447" i="2" s="1"/>
  <c r="U441" i="2"/>
  <c r="U440" i="2"/>
  <c r="V439" i="2"/>
  <c r="V440" i="2" s="1"/>
  <c r="M439" i="2"/>
  <c r="W438" i="2"/>
  <c r="V438" i="2"/>
  <c r="R474" i="2" s="1"/>
  <c r="M438" i="2"/>
  <c r="U434" i="2"/>
  <c r="U433" i="2"/>
  <c r="W432" i="2"/>
  <c r="V432" i="2"/>
  <c r="M432" i="2"/>
  <c r="V431" i="2"/>
  <c r="V434" i="2" s="1"/>
  <c r="M431" i="2"/>
  <c r="U429" i="2"/>
  <c r="U428" i="2"/>
  <c r="W427" i="2"/>
  <c r="V427" i="2"/>
  <c r="V426" i="2"/>
  <c r="W426" i="2" s="1"/>
  <c r="V425" i="2"/>
  <c r="W425" i="2" s="1"/>
  <c r="V424" i="2"/>
  <c r="W424" i="2" s="1"/>
  <c r="M424" i="2"/>
  <c r="W423" i="2"/>
  <c r="V423" i="2"/>
  <c r="M423" i="2"/>
  <c r="W422" i="2"/>
  <c r="V422" i="2"/>
  <c r="V428" i="2" s="1"/>
  <c r="M422" i="2"/>
  <c r="V420" i="2"/>
  <c r="U420" i="2"/>
  <c r="U419" i="2"/>
  <c r="W418" i="2"/>
  <c r="V418" i="2"/>
  <c r="M418" i="2"/>
  <c r="V417" i="2"/>
  <c r="W417" i="2" s="1"/>
  <c r="W419" i="2" s="1"/>
  <c r="M417" i="2"/>
  <c r="U415" i="2"/>
  <c r="U414" i="2"/>
  <c r="W413" i="2"/>
  <c r="V413" i="2"/>
  <c r="M413" i="2"/>
  <c r="V412" i="2"/>
  <c r="W412" i="2" s="1"/>
  <c r="M412" i="2"/>
  <c r="W411" i="2"/>
  <c r="V411" i="2"/>
  <c r="M411" i="2"/>
  <c r="V410" i="2"/>
  <c r="W410" i="2" s="1"/>
  <c r="M410" i="2"/>
  <c r="W409" i="2"/>
  <c r="V409" i="2"/>
  <c r="M409" i="2"/>
  <c r="V408" i="2"/>
  <c r="W408" i="2" s="1"/>
  <c r="M408" i="2"/>
  <c r="W407" i="2"/>
  <c r="V407" i="2"/>
  <c r="M407" i="2"/>
  <c r="V406" i="2"/>
  <c r="V415" i="2" s="1"/>
  <c r="M406" i="2"/>
  <c r="W405" i="2"/>
  <c r="V405" i="2"/>
  <c r="Q474" i="2" s="1"/>
  <c r="M405" i="2"/>
  <c r="U401" i="2"/>
  <c r="U400" i="2"/>
  <c r="W399" i="2"/>
  <c r="W400" i="2" s="1"/>
  <c r="V399" i="2"/>
  <c r="V401" i="2" s="1"/>
  <c r="M399" i="2"/>
  <c r="U397" i="2"/>
  <c r="U396" i="2"/>
  <c r="V395" i="2"/>
  <c r="V396" i="2" s="1"/>
  <c r="M395" i="2"/>
  <c r="U393" i="2"/>
  <c r="U392" i="2"/>
  <c r="W391" i="2"/>
  <c r="V391" i="2"/>
  <c r="M391" i="2"/>
  <c r="V390" i="2"/>
  <c r="W390" i="2" s="1"/>
  <c r="M390" i="2"/>
  <c r="W389" i="2"/>
  <c r="V389" i="2"/>
  <c r="M389" i="2"/>
  <c r="V388" i="2"/>
  <c r="W388" i="2" s="1"/>
  <c r="V387" i="2"/>
  <c r="W387" i="2" s="1"/>
  <c r="M387" i="2"/>
  <c r="W386" i="2"/>
  <c r="V386" i="2"/>
  <c r="M386" i="2"/>
  <c r="W385" i="2"/>
  <c r="V385" i="2"/>
  <c r="V393" i="2" s="1"/>
  <c r="M385" i="2"/>
  <c r="V383" i="2"/>
  <c r="U383" i="2"/>
  <c r="U382" i="2"/>
  <c r="W381" i="2"/>
  <c r="V381" i="2"/>
  <c r="M381" i="2"/>
  <c r="V380" i="2"/>
  <c r="P474" i="2" s="1"/>
  <c r="M380" i="2"/>
  <c r="V377" i="2"/>
  <c r="U377" i="2"/>
  <c r="V376" i="2"/>
  <c r="U376" i="2"/>
  <c r="W375" i="2"/>
  <c r="W376" i="2" s="1"/>
  <c r="V375" i="2"/>
  <c r="U373" i="2"/>
  <c r="U372" i="2"/>
  <c r="V371" i="2"/>
  <c r="V372" i="2" s="1"/>
  <c r="M371" i="2"/>
  <c r="W370" i="2"/>
  <c r="V370" i="2"/>
  <c r="M370" i="2"/>
  <c r="W369" i="2"/>
  <c r="V369" i="2"/>
  <c r="V373" i="2" s="1"/>
  <c r="M369" i="2"/>
  <c r="U367" i="2"/>
  <c r="U366" i="2"/>
  <c r="V365" i="2"/>
  <c r="V367" i="2" s="1"/>
  <c r="M365" i="2"/>
  <c r="U363" i="2"/>
  <c r="U362" i="2"/>
  <c r="W361" i="2"/>
  <c r="V361" i="2"/>
  <c r="M361" i="2"/>
  <c r="W360" i="2"/>
  <c r="V360" i="2"/>
  <c r="M360" i="2"/>
  <c r="V359" i="2"/>
  <c r="W359" i="2" s="1"/>
  <c r="M359" i="2"/>
  <c r="W358" i="2"/>
  <c r="W362" i="2" s="1"/>
  <c r="V358" i="2"/>
  <c r="V362" i="2" s="1"/>
  <c r="M358" i="2"/>
  <c r="U356" i="2"/>
  <c r="U355" i="2"/>
  <c r="W354" i="2"/>
  <c r="V354" i="2"/>
  <c r="W353" i="2"/>
  <c r="V353" i="2"/>
  <c r="M353" i="2"/>
  <c r="V352" i="2"/>
  <c r="W352" i="2" s="1"/>
  <c r="M352" i="2"/>
  <c r="W351" i="2"/>
  <c r="V351" i="2"/>
  <c r="M351" i="2"/>
  <c r="V350" i="2"/>
  <c r="W350" i="2" s="1"/>
  <c r="M350" i="2"/>
  <c r="W349" i="2"/>
  <c r="V349" i="2"/>
  <c r="M349" i="2"/>
  <c r="V348" i="2"/>
  <c r="W348" i="2" s="1"/>
  <c r="M348" i="2"/>
  <c r="W347" i="2"/>
  <c r="V347" i="2"/>
  <c r="M347" i="2"/>
  <c r="V346" i="2"/>
  <c r="W346" i="2" s="1"/>
  <c r="M346" i="2"/>
  <c r="W345" i="2"/>
  <c r="V345" i="2"/>
  <c r="M345" i="2"/>
  <c r="V344" i="2"/>
  <c r="W344" i="2" s="1"/>
  <c r="M344" i="2"/>
  <c r="W343" i="2"/>
  <c r="V343" i="2"/>
  <c r="M343" i="2"/>
  <c r="V342" i="2"/>
  <c r="V356" i="2" s="1"/>
  <c r="M342" i="2"/>
  <c r="V340" i="2"/>
  <c r="U340" i="2"/>
  <c r="U339" i="2"/>
  <c r="W338" i="2"/>
  <c r="V338" i="2"/>
  <c r="M338" i="2"/>
  <c r="W337" i="2"/>
  <c r="W339" i="2" s="1"/>
  <c r="V337" i="2"/>
  <c r="V339" i="2" s="1"/>
  <c r="M337" i="2"/>
  <c r="U333" i="2"/>
  <c r="U332" i="2"/>
  <c r="V331" i="2"/>
  <c r="V332" i="2" s="1"/>
  <c r="M331" i="2"/>
  <c r="U329" i="2"/>
  <c r="U328" i="2"/>
  <c r="W327" i="2"/>
  <c r="V327" i="2"/>
  <c r="M327" i="2"/>
  <c r="V326" i="2"/>
  <c r="W326" i="2" s="1"/>
  <c r="M326" i="2"/>
  <c r="W325" i="2"/>
  <c r="V325" i="2"/>
  <c r="M325" i="2"/>
  <c r="V324" i="2"/>
  <c r="V329" i="2" s="1"/>
  <c r="M324" i="2"/>
  <c r="V322" i="2"/>
  <c r="U322" i="2"/>
  <c r="U321" i="2"/>
  <c r="W320" i="2"/>
  <c r="V320" i="2"/>
  <c r="M320" i="2"/>
  <c r="W319" i="2"/>
  <c r="W321" i="2" s="1"/>
  <c r="V319" i="2"/>
  <c r="V321" i="2" s="1"/>
  <c r="M319" i="2"/>
  <c r="U317" i="2"/>
  <c r="U316" i="2"/>
  <c r="V315" i="2"/>
  <c r="W315" i="2" s="1"/>
  <c r="M315" i="2"/>
  <c r="V314" i="2"/>
  <c r="N474" i="2" s="1"/>
  <c r="M314" i="2"/>
  <c r="W313" i="2"/>
  <c r="V313" i="2"/>
  <c r="V317" i="2" s="1"/>
  <c r="M313" i="2"/>
  <c r="W312" i="2"/>
  <c r="V312" i="2"/>
  <c r="V316" i="2" s="1"/>
  <c r="M312" i="2"/>
  <c r="U309" i="2"/>
  <c r="U308" i="2"/>
  <c r="V307" i="2"/>
  <c r="V309" i="2" s="1"/>
  <c r="M307" i="2"/>
  <c r="V305" i="2"/>
  <c r="U305" i="2"/>
  <c r="U304" i="2"/>
  <c r="W303" i="2"/>
  <c r="W304" i="2" s="1"/>
  <c r="V303" i="2"/>
  <c r="V304" i="2" s="1"/>
  <c r="M303" i="2"/>
  <c r="V301" i="2"/>
  <c r="U301" i="2"/>
  <c r="U300" i="2"/>
  <c r="W299" i="2"/>
  <c r="V299" i="2"/>
  <c r="M299" i="2"/>
  <c r="V298" i="2"/>
  <c r="W298" i="2" s="1"/>
  <c r="W300" i="2" s="1"/>
  <c r="M298" i="2"/>
  <c r="U296" i="2"/>
  <c r="V295" i="2"/>
  <c r="U295" i="2"/>
  <c r="W294" i="2"/>
  <c r="V294" i="2"/>
  <c r="M294" i="2"/>
  <c r="V293" i="2"/>
  <c r="W293" i="2" s="1"/>
  <c r="M293" i="2"/>
  <c r="W292" i="2"/>
  <c r="V292" i="2"/>
  <c r="W291" i="2"/>
  <c r="V291" i="2"/>
  <c r="M291" i="2"/>
  <c r="V290" i="2"/>
  <c r="W290" i="2" s="1"/>
  <c r="M290" i="2"/>
  <c r="W289" i="2"/>
  <c r="V289" i="2"/>
  <c r="M289" i="2"/>
  <c r="W288" i="2"/>
  <c r="V288" i="2"/>
  <c r="M288" i="2"/>
  <c r="W287" i="2"/>
  <c r="W295" i="2" s="1"/>
  <c r="V287" i="2"/>
  <c r="M474" i="2" s="1"/>
  <c r="M287" i="2"/>
  <c r="U283" i="2"/>
  <c r="U282" i="2"/>
  <c r="V281" i="2"/>
  <c r="V282" i="2" s="1"/>
  <c r="M281" i="2"/>
  <c r="V279" i="2"/>
  <c r="U279" i="2"/>
  <c r="V278" i="2"/>
  <c r="U278" i="2"/>
  <c r="W277" i="2"/>
  <c r="W278" i="2" s="1"/>
  <c r="V277" i="2"/>
  <c r="M277" i="2"/>
  <c r="U275" i="2"/>
  <c r="U274" i="2"/>
  <c r="W273" i="2"/>
  <c r="V273" i="2"/>
  <c r="M273" i="2"/>
  <c r="V272" i="2"/>
  <c r="V274" i="2" s="1"/>
  <c r="M272" i="2"/>
  <c r="W271" i="2"/>
  <c r="V271" i="2"/>
  <c r="V275" i="2" s="1"/>
  <c r="M271" i="2"/>
  <c r="V269" i="2"/>
  <c r="U269" i="2"/>
  <c r="V268" i="2"/>
  <c r="U268" i="2"/>
  <c r="W267" i="2"/>
  <c r="W268" i="2" s="1"/>
  <c r="V267" i="2"/>
  <c r="L474" i="2" s="1"/>
  <c r="M267" i="2"/>
  <c r="U264" i="2"/>
  <c r="U263" i="2"/>
  <c r="W262" i="2"/>
  <c r="V262" i="2"/>
  <c r="M262" i="2"/>
  <c r="V261" i="2"/>
  <c r="V264" i="2" s="1"/>
  <c r="M261" i="2"/>
  <c r="U259" i="2"/>
  <c r="U258" i="2"/>
  <c r="W257" i="2"/>
  <c r="V257" i="2"/>
  <c r="M257" i="2"/>
  <c r="W256" i="2"/>
  <c r="V256" i="2"/>
  <c r="M256" i="2"/>
  <c r="V255" i="2"/>
  <c r="W255" i="2" s="1"/>
  <c r="M255" i="2"/>
  <c r="W254" i="2"/>
  <c r="V254" i="2"/>
  <c r="M254" i="2"/>
  <c r="W253" i="2"/>
  <c r="V253" i="2"/>
  <c r="V252" i="2"/>
  <c r="W252" i="2" s="1"/>
  <c r="M252" i="2"/>
  <c r="W251" i="2"/>
  <c r="V251" i="2"/>
  <c r="V258" i="2" s="1"/>
  <c r="M251" i="2"/>
  <c r="U248" i="2"/>
  <c r="U247" i="2"/>
  <c r="W246" i="2"/>
  <c r="V246" i="2"/>
  <c r="M246" i="2"/>
  <c r="V245" i="2"/>
  <c r="W245" i="2" s="1"/>
  <c r="M245" i="2"/>
  <c r="W244" i="2"/>
  <c r="W247" i="2" s="1"/>
  <c r="V244" i="2"/>
  <c r="V248" i="2" s="1"/>
  <c r="M244" i="2"/>
  <c r="U242" i="2"/>
  <c r="U241" i="2"/>
  <c r="W240" i="2"/>
  <c r="V240" i="2"/>
  <c r="M240" i="2"/>
  <c r="V239" i="2"/>
  <c r="V241" i="2" s="1"/>
  <c r="W238" i="2"/>
  <c r="V238" i="2"/>
  <c r="V242" i="2" s="1"/>
  <c r="U236" i="2"/>
  <c r="U235" i="2"/>
  <c r="W234" i="2"/>
  <c r="V234" i="2"/>
  <c r="M234" i="2"/>
  <c r="V233" i="2"/>
  <c r="W233" i="2" s="1"/>
  <c r="M233" i="2"/>
  <c r="W232" i="2"/>
  <c r="V232" i="2"/>
  <c r="M232" i="2"/>
  <c r="W231" i="2"/>
  <c r="V231" i="2"/>
  <c r="V236" i="2" s="1"/>
  <c r="M231" i="2"/>
  <c r="U229" i="2"/>
  <c r="U228" i="2"/>
  <c r="W227" i="2"/>
  <c r="V227" i="2"/>
  <c r="M227" i="2"/>
  <c r="V226" i="2"/>
  <c r="W226" i="2" s="1"/>
  <c r="M226" i="2"/>
  <c r="V225" i="2"/>
  <c r="V229" i="2" s="1"/>
  <c r="M225" i="2"/>
  <c r="W224" i="2"/>
  <c r="V224" i="2"/>
  <c r="M224" i="2"/>
  <c r="W223" i="2"/>
  <c r="V223" i="2"/>
  <c r="M223" i="2"/>
  <c r="V222" i="2"/>
  <c r="W222" i="2" s="1"/>
  <c r="M222" i="2"/>
  <c r="U220" i="2"/>
  <c r="U219" i="2"/>
  <c r="W218" i="2"/>
  <c r="V218" i="2"/>
  <c r="M218" i="2"/>
  <c r="V217" i="2"/>
  <c r="W217" i="2" s="1"/>
  <c r="M217" i="2"/>
  <c r="W216" i="2"/>
  <c r="V216" i="2"/>
  <c r="M216" i="2"/>
  <c r="V215" i="2"/>
  <c r="V220" i="2" s="1"/>
  <c r="M215" i="2"/>
  <c r="V213" i="2"/>
  <c r="U213" i="2"/>
  <c r="U212" i="2"/>
  <c r="W211" i="2"/>
  <c r="W212" i="2" s="1"/>
  <c r="V211" i="2"/>
  <c r="V212" i="2" s="1"/>
  <c r="M211" i="2"/>
  <c r="U209" i="2"/>
  <c r="U208" i="2"/>
  <c r="W207" i="2"/>
  <c r="V207" i="2"/>
  <c r="M207" i="2"/>
  <c r="V206" i="2"/>
  <c r="W206" i="2" s="1"/>
  <c r="M206" i="2"/>
  <c r="V205" i="2"/>
  <c r="W205" i="2" s="1"/>
  <c r="M205" i="2"/>
  <c r="W204" i="2"/>
  <c r="V204" i="2"/>
  <c r="M204" i="2"/>
  <c r="W203" i="2"/>
  <c r="V203" i="2"/>
  <c r="M203" i="2"/>
  <c r="V202" i="2"/>
  <c r="W202" i="2" s="1"/>
  <c r="M202" i="2"/>
  <c r="V201" i="2"/>
  <c r="W201" i="2" s="1"/>
  <c r="M201" i="2"/>
  <c r="W200" i="2"/>
  <c r="V200" i="2"/>
  <c r="M200" i="2"/>
  <c r="W199" i="2"/>
  <c r="V199" i="2"/>
  <c r="M199" i="2"/>
  <c r="V198" i="2"/>
  <c r="W198" i="2" s="1"/>
  <c r="M198" i="2"/>
  <c r="V197" i="2"/>
  <c r="W197" i="2" s="1"/>
  <c r="M197" i="2"/>
  <c r="W196" i="2"/>
  <c r="V196" i="2"/>
  <c r="M196" i="2"/>
  <c r="W195" i="2"/>
  <c r="V195" i="2"/>
  <c r="M195" i="2"/>
  <c r="V194" i="2"/>
  <c r="W194" i="2" s="1"/>
  <c r="M194" i="2"/>
  <c r="V193" i="2"/>
  <c r="V209" i="2" s="1"/>
  <c r="M193" i="2"/>
  <c r="V190" i="2"/>
  <c r="U190" i="2"/>
  <c r="U189" i="2"/>
  <c r="V188" i="2"/>
  <c r="W188" i="2" s="1"/>
  <c r="W189" i="2" s="1"/>
  <c r="M188" i="2"/>
  <c r="W187" i="2"/>
  <c r="V187" i="2"/>
  <c r="V189" i="2" s="1"/>
  <c r="M187" i="2"/>
  <c r="U185" i="2"/>
  <c r="U184" i="2"/>
  <c r="W183" i="2"/>
  <c r="V183" i="2"/>
  <c r="M183" i="2"/>
  <c r="W182" i="2"/>
  <c r="V182" i="2"/>
  <c r="M182" i="2"/>
  <c r="W181" i="2"/>
  <c r="V181" i="2"/>
  <c r="M181" i="2"/>
  <c r="V180" i="2"/>
  <c r="W180" i="2" s="1"/>
  <c r="M180" i="2"/>
  <c r="W179" i="2"/>
  <c r="V179" i="2"/>
  <c r="M179" i="2"/>
  <c r="W178" i="2"/>
  <c r="V178" i="2"/>
  <c r="M178" i="2"/>
  <c r="W177" i="2"/>
  <c r="V177" i="2"/>
  <c r="M177" i="2"/>
  <c r="V176" i="2"/>
  <c r="W176" i="2" s="1"/>
  <c r="M176" i="2"/>
  <c r="W175" i="2"/>
  <c r="V175" i="2"/>
  <c r="M175" i="2"/>
  <c r="W174" i="2"/>
  <c r="V174" i="2"/>
  <c r="M174" i="2"/>
  <c r="W173" i="2"/>
  <c r="V173" i="2"/>
  <c r="M173" i="2"/>
  <c r="V172" i="2"/>
  <c r="V184" i="2" s="1"/>
  <c r="M172" i="2"/>
  <c r="W171" i="2"/>
  <c r="V171" i="2"/>
  <c r="M171" i="2"/>
  <c r="W170" i="2"/>
  <c r="V170" i="2"/>
  <c r="M170" i="2"/>
  <c r="W169" i="2"/>
  <c r="V169" i="2"/>
  <c r="V185" i="2" s="1"/>
  <c r="W168" i="2"/>
  <c r="V168" i="2"/>
  <c r="M168" i="2"/>
  <c r="U166" i="2"/>
  <c r="U165" i="2"/>
  <c r="W164" i="2"/>
  <c r="V164" i="2"/>
  <c r="M164" i="2"/>
  <c r="V163" i="2"/>
  <c r="W163" i="2" s="1"/>
  <c r="M163" i="2"/>
  <c r="W162" i="2"/>
  <c r="V162" i="2"/>
  <c r="V166" i="2" s="1"/>
  <c r="M162" i="2"/>
  <c r="V161" i="2"/>
  <c r="W161" i="2" s="1"/>
  <c r="W165" i="2" s="1"/>
  <c r="M161" i="2"/>
  <c r="U159" i="2"/>
  <c r="U158" i="2"/>
  <c r="V157" i="2"/>
  <c r="V159" i="2" s="1"/>
  <c r="M157" i="2"/>
  <c r="W156" i="2"/>
  <c r="V156" i="2"/>
  <c r="U154" i="2"/>
  <c r="U153" i="2"/>
  <c r="V152" i="2"/>
  <c r="V153" i="2" s="1"/>
  <c r="M152" i="2"/>
  <c r="W151" i="2"/>
  <c r="V151" i="2"/>
  <c r="V154" i="2" s="1"/>
  <c r="M151" i="2"/>
  <c r="U148" i="2"/>
  <c r="U147" i="2"/>
  <c r="W146" i="2"/>
  <c r="V146" i="2"/>
  <c r="M146" i="2"/>
  <c r="V145" i="2"/>
  <c r="W145" i="2" s="1"/>
  <c r="M145" i="2"/>
  <c r="W144" i="2"/>
  <c r="V144" i="2"/>
  <c r="M144" i="2"/>
  <c r="W143" i="2"/>
  <c r="V143" i="2"/>
  <c r="M143" i="2"/>
  <c r="W142" i="2"/>
  <c r="V142" i="2"/>
  <c r="M142" i="2"/>
  <c r="V141" i="2"/>
  <c r="W141" i="2" s="1"/>
  <c r="M141" i="2"/>
  <c r="W140" i="2"/>
  <c r="V140" i="2"/>
  <c r="M140" i="2"/>
  <c r="W139" i="2"/>
  <c r="W147" i="2" s="1"/>
  <c r="V139" i="2"/>
  <c r="V148" i="2" s="1"/>
  <c r="M139" i="2"/>
  <c r="U136" i="2"/>
  <c r="U135" i="2"/>
  <c r="W134" i="2"/>
  <c r="V134" i="2"/>
  <c r="M134" i="2"/>
  <c r="V133" i="2"/>
  <c r="W133" i="2" s="1"/>
  <c r="M133" i="2"/>
  <c r="V132" i="2"/>
  <c r="G474" i="2" s="1"/>
  <c r="M132" i="2"/>
  <c r="U128" i="2"/>
  <c r="U127" i="2"/>
  <c r="V126" i="2"/>
  <c r="W126" i="2" s="1"/>
  <c r="M126" i="2"/>
  <c r="W125" i="2"/>
  <c r="V125" i="2"/>
  <c r="M125" i="2"/>
  <c r="V124" i="2"/>
  <c r="W124" i="2" s="1"/>
  <c r="M124" i="2"/>
  <c r="W123" i="2"/>
  <c r="V123" i="2"/>
  <c r="F474" i="2" s="1"/>
  <c r="M123" i="2"/>
  <c r="U120" i="2"/>
  <c r="V119" i="2"/>
  <c r="U119" i="2"/>
  <c r="W118" i="2"/>
  <c r="V118" i="2"/>
  <c r="W117" i="2"/>
  <c r="V117" i="2"/>
  <c r="M117" i="2"/>
  <c r="W116" i="2"/>
  <c r="V116" i="2"/>
  <c r="V115" i="2"/>
  <c r="W115" i="2" s="1"/>
  <c r="W119" i="2" s="1"/>
  <c r="M115" i="2"/>
  <c r="W114" i="2"/>
  <c r="V114" i="2"/>
  <c r="V120" i="2" s="1"/>
  <c r="M114" i="2"/>
  <c r="U112" i="2"/>
  <c r="U111" i="2"/>
  <c r="W110" i="2"/>
  <c r="V110" i="2"/>
  <c r="V109" i="2"/>
  <c r="W109" i="2" s="1"/>
  <c r="M109" i="2"/>
  <c r="V108" i="2"/>
  <c r="W108" i="2" s="1"/>
  <c r="V107" i="2"/>
  <c r="W107" i="2" s="1"/>
  <c r="V106" i="2"/>
  <c r="V111" i="2" s="1"/>
  <c r="W105" i="2"/>
  <c r="V105" i="2"/>
  <c r="M105" i="2"/>
  <c r="V104" i="2"/>
  <c r="W104" i="2" s="1"/>
  <c r="M104" i="2"/>
  <c r="V103" i="2"/>
  <c r="W103" i="2" s="1"/>
  <c r="V102" i="2"/>
  <c r="V112" i="2" s="1"/>
  <c r="U100" i="2"/>
  <c r="U99" i="2"/>
  <c r="V98" i="2"/>
  <c r="W98" i="2" s="1"/>
  <c r="M98" i="2"/>
  <c r="V97" i="2"/>
  <c r="W97" i="2" s="1"/>
  <c r="M97" i="2"/>
  <c r="W96" i="2"/>
  <c r="V96" i="2"/>
  <c r="M96" i="2"/>
  <c r="W95" i="2"/>
  <c r="V95" i="2"/>
  <c r="M95" i="2"/>
  <c r="V94" i="2"/>
  <c r="W94" i="2" s="1"/>
  <c r="M94" i="2"/>
  <c r="V93" i="2"/>
  <c r="W93" i="2" s="1"/>
  <c r="M93" i="2"/>
  <c r="W92" i="2"/>
  <c r="V92" i="2"/>
  <c r="M92" i="2"/>
  <c r="W91" i="2"/>
  <c r="V91" i="2"/>
  <c r="M91" i="2"/>
  <c r="V90" i="2"/>
  <c r="V99" i="2" s="1"/>
  <c r="M90" i="2"/>
  <c r="U88" i="2"/>
  <c r="V87" i="2"/>
  <c r="U87" i="2"/>
  <c r="W86" i="2"/>
  <c r="V86" i="2"/>
  <c r="M86" i="2"/>
  <c r="V85" i="2"/>
  <c r="W85" i="2" s="1"/>
  <c r="M85" i="2"/>
  <c r="W84" i="2"/>
  <c r="V84" i="2"/>
  <c r="W83" i="2"/>
  <c r="V83" i="2"/>
  <c r="V88" i="2" s="1"/>
  <c r="W82" i="2"/>
  <c r="V82" i="2"/>
  <c r="M82" i="2"/>
  <c r="W81" i="2"/>
  <c r="V81" i="2"/>
  <c r="U79" i="2"/>
  <c r="U78" i="2"/>
  <c r="W77" i="2"/>
  <c r="V77" i="2"/>
  <c r="M77" i="2"/>
  <c r="V76" i="2"/>
  <c r="W76" i="2" s="1"/>
  <c r="M76" i="2"/>
  <c r="W75" i="2"/>
  <c r="V75" i="2"/>
  <c r="M75" i="2"/>
  <c r="V74" i="2"/>
  <c r="W74" i="2" s="1"/>
  <c r="M74" i="2"/>
  <c r="W73" i="2"/>
  <c r="V73" i="2"/>
  <c r="M73" i="2"/>
  <c r="V72" i="2"/>
  <c r="W72" i="2" s="1"/>
  <c r="M72" i="2"/>
  <c r="W71" i="2"/>
  <c r="V71" i="2"/>
  <c r="M71" i="2"/>
  <c r="V70" i="2"/>
  <c r="W70" i="2" s="1"/>
  <c r="M70" i="2"/>
  <c r="W69" i="2"/>
  <c r="V69" i="2"/>
  <c r="M69" i="2"/>
  <c r="V68" i="2"/>
  <c r="W68" i="2" s="1"/>
  <c r="M68" i="2"/>
  <c r="W67" i="2"/>
  <c r="V67" i="2"/>
  <c r="M67" i="2"/>
  <c r="V66" i="2"/>
  <c r="W66" i="2" s="1"/>
  <c r="M66" i="2"/>
  <c r="W65" i="2"/>
  <c r="V65" i="2"/>
  <c r="M65" i="2"/>
  <c r="V64" i="2"/>
  <c r="V78" i="2" s="1"/>
  <c r="M64" i="2"/>
  <c r="W63" i="2"/>
  <c r="V63" i="2"/>
  <c r="E474" i="2" s="1"/>
  <c r="U60" i="2"/>
  <c r="U59" i="2"/>
  <c r="V58" i="2"/>
  <c r="W58" i="2" s="1"/>
  <c r="V57" i="2"/>
  <c r="W57" i="2" s="1"/>
  <c r="M57" i="2"/>
  <c r="W56" i="2"/>
  <c r="V56" i="2"/>
  <c r="M56" i="2"/>
  <c r="V55" i="2"/>
  <c r="D474" i="2" s="1"/>
  <c r="V52" i="2"/>
  <c r="U52" i="2"/>
  <c r="V51" i="2"/>
  <c r="U51" i="2"/>
  <c r="W50" i="2"/>
  <c r="V50" i="2"/>
  <c r="M50" i="2"/>
  <c r="V49" i="2"/>
  <c r="W49" i="2" s="1"/>
  <c r="W51" i="2" s="1"/>
  <c r="M49" i="2"/>
  <c r="U45" i="2"/>
  <c r="U44" i="2"/>
  <c r="V43" i="2"/>
  <c r="V45" i="2" s="1"/>
  <c r="M43" i="2"/>
  <c r="U41" i="2"/>
  <c r="U40" i="2"/>
  <c r="V39" i="2"/>
  <c r="V41" i="2" s="1"/>
  <c r="M39" i="2"/>
  <c r="V37" i="2"/>
  <c r="U37" i="2"/>
  <c r="V36" i="2"/>
  <c r="U36" i="2"/>
  <c r="V35" i="2"/>
  <c r="W35" i="2" s="1"/>
  <c r="W36" i="2" s="1"/>
  <c r="M35" i="2"/>
  <c r="U33" i="2"/>
  <c r="U32" i="2"/>
  <c r="U468" i="2" s="1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B474" i="2" s="1"/>
  <c r="M27" i="2"/>
  <c r="W26" i="2"/>
  <c r="V26" i="2"/>
  <c r="M26" i="2"/>
  <c r="V24" i="2"/>
  <c r="U24" i="2"/>
  <c r="U464" i="2" s="1"/>
  <c r="V23" i="2"/>
  <c r="U23" i="2"/>
  <c r="W22" i="2"/>
  <c r="W23" i="2" s="1"/>
  <c r="V22" i="2"/>
  <c r="V465" i="2" s="1"/>
  <c r="M22" i="2"/>
  <c r="H10" i="2"/>
  <c r="A9" i="2"/>
  <c r="F10" i="2" s="1"/>
  <c r="D7" i="2"/>
  <c r="N6" i="2"/>
  <c r="M2" i="2"/>
  <c r="W127" i="2" l="1"/>
  <c r="W258" i="2"/>
  <c r="W440" i="2"/>
  <c r="W392" i="2"/>
  <c r="W87" i="2"/>
  <c r="W428" i="2"/>
  <c r="W235" i="2"/>
  <c r="V259" i="2"/>
  <c r="V363" i="2"/>
  <c r="V429" i="2"/>
  <c r="W27" i="2"/>
  <c r="W32" i="2" s="1"/>
  <c r="W43" i="2"/>
  <c r="W44" i="2" s="1"/>
  <c r="W64" i="2"/>
  <c r="W78" i="2" s="1"/>
  <c r="V100" i="2"/>
  <c r="W106" i="2"/>
  <c r="V135" i="2"/>
  <c r="W157" i="2"/>
  <c r="W158" i="2" s="1"/>
  <c r="W172" i="2"/>
  <c r="W184" i="2" s="1"/>
  <c r="V208" i="2"/>
  <c r="V228" i="2"/>
  <c r="W239" i="2"/>
  <c r="W241" i="2" s="1"/>
  <c r="W272" i="2"/>
  <c r="W274" i="2" s="1"/>
  <c r="V283" i="2"/>
  <c r="V300" i="2"/>
  <c r="V333" i="2"/>
  <c r="V382" i="2"/>
  <c r="V397" i="2"/>
  <c r="V419" i="2"/>
  <c r="V466" i="2"/>
  <c r="V467" i="2" s="1"/>
  <c r="H474" i="2"/>
  <c r="V128" i="2"/>
  <c r="V219" i="2"/>
  <c r="V328" i="2"/>
  <c r="V392" i="2"/>
  <c r="V414" i="2"/>
  <c r="V32" i="2"/>
  <c r="V468" i="2" s="1"/>
  <c r="V44" i="2"/>
  <c r="W102" i="2"/>
  <c r="W152" i="2"/>
  <c r="W153" i="2" s="1"/>
  <c r="V158" i="2"/>
  <c r="W215" i="2"/>
  <c r="W219" i="2" s="1"/>
  <c r="W261" i="2"/>
  <c r="W263" i="2" s="1"/>
  <c r="W307" i="2"/>
  <c r="W308" i="2" s="1"/>
  <c r="W324" i="2"/>
  <c r="W328" i="2" s="1"/>
  <c r="W342" i="2"/>
  <c r="W355" i="2" s="1"/>
  <c r="W365" i="2"/>
  <c r="W366" i="2" s="1"/>
  <c r="W406" i="2"/>
  <c r="W414" i="2" s="1"/>
  <c r="W431" i="2"/>
  <c r="W433" i="2" s="1"/>
  <c r="W444" i="2"/>
  <c r="W446" i="2" s="1"/>
  <c r="W455" i="2"/>
  <c r="W457" i="2" s="1"/>
  <c r="J474" i="2"/>
  <c r="W39" i="2"/>
  <c r="W40" i="2" s="1"/>
  <c r="V59" i="2"/>
  <c r="W132" i="2"/>
  <c r="W135" i="2" s="1"/>
  <c r="W193" i="2"/>
  <c r="W208" i="2" s="1"/>
  <c r="W225" i="2"/>
  <c r="W228" i="2" s="1"/>
  <c r="V296" i="2"/>
  <c r="V308" i="2"/>
  <c r="W314" i="2"/>
  <c r="W316" i="2" s="1"/>
  <c r="V366" i="2"/>
  <c r="W371" i="2"/>
  <c r="W372" i="2" s="1"/>
  <c r="W439" i="2"/>
  <c r="V136" i="2"/>
  <c r="V147" i="2"/>
  <c r="V235" i="2"/>
  <c r="V400" i="2"/>
  <c r="V33" i="2"/>
  <c r="V464" i="2" s="1"/>
  <c r="W55" i="2"/>
  <c r="W59" i="2" s="1"/>
  <c r="V60" i="2"/>
  <c r="W90" i="2"/>
  <c r="W99" i="2" s="1"/>
  <c r="V165" i="2"/>
  <c r="V247" i="2"/>
  <c r="V263" i="2"/>
  <c r="W281" i="2"/>
  <c r="W282" i="2" s="1"/>
  <c r="W331" i="2"/>
  <c r="W332" i="2" s="1"/>
  <c r="W380" i="2"/>
  <c r="W382" i="2" s="1"/>
  <c r="W395" i="2"/>
  <c r="W396" i="2" s="1"/>
  <c r="V433" i="2"/>
  <c r="V457" i="2"/>
  <c r="C474" i="2"/>
  <c r="O474" i="2"/>
  <c r="V355" i="2"/>
  <c r="V40" i="2"/>
  <c r="J9" i="2"/>
  <c r="A10" i="2"/>
  <c r="V79" i="2"/>
  <c r="F9" i="2"/>
  <c r="H9" i="2"/>
  <c r="V441" i="2"/>
  <c r="V127" i="2"/>
  <c r="W111" i="2" l="1"/>
  <c r="W469" i="2" s="1"/>
</calcChain>
</file>

<file path=xl/sharedStrings.xml><?xml version="1.0" encoding="utf-8"?>
<sst xmlns="http://schemas.openxmlformats.org/spreadsheetml/2006/main" count="2697" uniqueCount="634">
  <si>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</si>
  <si>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</si>
  <si>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</si>
  <si>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</si>
  <si>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</si>
  <si>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</si>
  <si>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</si>
  <si>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</si>
  <si>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</si>
  <si>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</si>
  <si>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</si>
  <si>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</si>
  <si>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</si>
  <si>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</si>
  <si>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</si>
  <si>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</si>
  <si>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</si>
  <si>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</si>
  <si>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</si>
  <si>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</si>
  <si>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</si>
  <si>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</si>
  <si>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</si>
  <si>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</si>
  <si>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</si>
  <si>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</si>
  <si>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</si>
  <si>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</si>
  <si>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</si>
  <si>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</si>
  <si>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</si>
  <si>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</si>
  <si>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</si>
  <si>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</si>
  <si>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</si>
  <si>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</si>
  <si>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</si>
  <si>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</si>
  <si>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</si>
  <si>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</si>
  <si>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</si>
  <si>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</si>
  <si>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</si>
  <si>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</si>
  <si>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</si>
  <si>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</si>
  <si>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</si>
  <si>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</si>
  <si>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</si>
  <si>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</si>
  <si>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</si>
  <si>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</si>
  <si>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</si>
  <si>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</si>
  <si>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</si>
  <si>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</si>
  <si>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</si>
  <si>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</si>
  <si>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</si>
  <si>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</si>
  <si>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</si>
  <si>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</si>
  <si>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</si>
  <si>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</si>
  <si>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</si>
  <si>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</si>
  <si>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09.10.2023</t>
  </si>
  <si>
    <t>05.10.2023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</si>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</sst>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3" t="s">
        <v>29</v>
      </c>
      <c r="E1" s="313"/>
      <c r="F1" s="313"/>
      <c r="G1" s="14" t="s">
        <v>65</v>
      </c>
      <c r="H1" s="313" t="s">
        <v>49</v>
      </c>
      <c r="I1" s="313"/>
      <c r="J1" s="313"/>
      <c r="K1" s="313"/>
      <c r="L1" s="313"/>
      <c r="M1" s="313"/>
      <c r="N1" s="313"/>
      <c r="O1" s="314" t="s">
        <v>66</v>
      </c>
      <c r="P1" s="315"/>
      <c r="Q1" s="3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6"/>
      <c r="N3" s="316"/>
      <c r="O3" s="316"/>
      <c r="P3" s="316"/>
      <c r="Q3" s="316"/>
      <c r="R3" s="316"/>
      <c r="S3" s="316"/>
      <c r="T3" s="3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7" t="s">
        <v>8</v>
      </c>
      <c r="B5" s="317"/>
      <c r="C5" s="317"/>
      <c r="D5" s="318"/>
      <c r="E5" s="318"/>
      <c r="F5" s="319" t="s">
        <v>14</v>
      </c>
      <c r="G5" s="319"/>
      <c r="H5" s="318"/>
      <c r="I5" s="318"/>
      <c r="J5" s="318"/>
      <c r="K5" s="318"/>
      <c r="M5" s="27" t="s">
        <v>4</v>
      </c>
      <c r="N5" s="320">
        <v>45208</v>
      </c>
      <c r="O5" s="320"/>
      <c r="Q5" s="321" t="s">
        <v>3</v>
      </c>
      <c r="R5" s="322"/>
      <c r="S5" s="323" t="s">
        <v>614</v>
      </c>
      <c r="T5" s="324"/>
      <c r="Y5" s="60"/>
      <c r="Z5" s="60"/>
      <c r="AA5" s="60"/>
    </row>
    <row r="6" spans="1:28" s="17" customFormat="1" ht="24" customHeight="1" x14ac:dyDescent="0.2">
      <c r="A6" s="317" t="s">
        <v>1</v>
      </c>
      <c r="B6" s="317"/>
      <c r="C6" s="317"/>
      <c r="D6" s="325" t="s">
        <v>615</v>
      </c>
      <c r="E6" s="325"/>
      <c r="F6" s="325"/>
      <c r="G6" s="325"/>
      <c r="H6" s="325"/>
      <c r="I6" s="325"/>
      <c r="J6" s="325"/>
      <c r="K6" s="325"/>
      <c r="M6" s="27" t="s">
        <v>30</v>
      </c>
      <c r="N6" s="326" t="str">
        <f>IF(N5=0," ",CHOOSE(WEEKDAY(N5,2),"Понедельник","Вторник","Среда","Четверг","Пятница","Суббота","Воскресенье"))</f>
        <v>Понедельник</v>
      </c>
      <c r="O6" s="326"/>
      <c r="Q6" s="327" t="s">
        <v>5</v>
      </c>
      <c r="R6" s="328"/>
      <c r="S6" s="329" t="s">
        <v>68</v>
      </c>
      <c r="T6" s="330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5" t="str">
        <f>IFERROR(VLOOKUP(DeliveryAddress,Table,3,0),1)</f>
        <v>1</v>
      </c>
      <c r="E7" s="336"/>
      <c r="F7" s="336"/>
      <c r="G7" s="336"/>
      <c r="H7" s="336"/>
      <c r="I7" s="336"/>
      <c r="J7" s="336"/>
      <c r="K7" s="337"/>
      <c r="M7" s="29"/>
      <c r="N7" s="49"/>
      <c r="O7" s="49"/>
      <c r="Q7" s="327"/>
      <c r="R7" s="328"/>
      <c r="S7" s="331"/>
      <c r="T7" s="332"/>
      <c r="Y7" s="60"/>
      <c r="Z7" s="60"/>
      <c r="AA7" s="60"/>
    </row>
    <row r="8" spans="1:28" s="17" customFormat="1" ht="25.5" customHeight="1" x14ac:dyDescent="0.2">
      <c r="A8" s="338" t="s">
        <v>60</v>
      </c>
      <c r="B8" s="338"/>
      <c r="C8" s="338"/>
      <c r="D8" s="339"/>
      <c r="E8" s="339"/>
      <c r="F8" s="339"/>
      <c r="G8" s="339"/>
      <c r="H8" s="339"/>
      <c r="I8" s="339"/>
      <c r="J8" s="339"/>
      <c r="K8" s="339"/>
      <c r="M8" s="27" t="s">
        <v>11</v>
      </c>
      <c r="N8" s="340">
        <v>0.33333333333333331</v>
      </c>
      <c r="O8" s="340"/>
      <c r="Q8" s="327"/>
      <c r="R8" s="328"/>
      <c r="S8" s="331"/>
      <c r="T8" s="332"/>
      <c r="Y8" s="60"/>
      <c r="Z8" s="60"/>
      <c r="AA8" s="60"/>
    </row>
    <row r="9" spans="1:28" s="17" customFormat="1" ht="39.950000000000003" customHeight="1" x14ac:dyDescent="0.2">
      <c r="A9" s="3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1"/>
      <c r="C9" s="341"/>
      <c r="D9" s="342" t="s">
        <v>48</v>
      </c>
      <c r="E9" s="343"/>
      <c r="F9" s="3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1"/>
      <c r="H9" s="344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M9" s="31" t="s">
        <v>15</v>
      </c>
      <c r="N9" s="320"/>
      <c r="O9" s="320"/>
      <c r="Q9" s="327"/>
      <c r="R9" s="328"/>
      <c r="S9" s="333"/>
      <c r="T9" s="334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1"/>
      <c r="C10" s="341"/>
      <c r="D10" s="342"/>
      <c r="E10" s="343"/>
      <c r="F10" s="3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1"/>
      <c r="H10" s="345" t="str">
        <f>IFERROR(VLOOKUP($D$10,Proxy,2,FALSE),"")</f>
        <v/>
      </c>
      <c r="I10" s="345"/>
      <c r="J10" s="345"/>
      <c r="K10" s="345"/>
      <c r="M10" s="31" t="s">
        <v>35</v>
      </c>
      <c r="N10" s="340"/>
      <c r="O10" s="340"/>
      <c r="R10" s="29" t="s">
        <v>12</v>
      </c>
      <c r="S10" s="346" t="s">
        <v>69</v>
      </c>
      <c r="T10" s="347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0"/>
      <c r="O11" s="340"/>
      <c r="R11" s="29" t="s">
        <v>31</v>
      </c>
      <c r="S11" s="348" t="s">
        <v>57</v>
      </c>
      <c r="T11" s="34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9" t="s">
        <v>70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M12" s="27" t="s">
        <v>33</v>
      </c>
      <c r="N12" s="350"/>
      <c r="O12" s="350"/>
      <c r="P12" s="28"/>
      <c r="Q12"/>
      <c r="R12" s="29" t="s">
        <v>48</v>
      </c>
      <c r="S12" s="351"/>
      <c r="T12" s="351"/>
      <c r="U12"/>
      <c r="Y12" s="60"/>
      <c r="Z12" s="60"/>
      <c r="AA12" s="60"/>
    </row>
    <row r="13" spans="1:28" s="17" customFormat="1" ht="23.25" customHeight="1" x14ac:dyDescent="0.2">
      <c r="A13" s="349" t="s">
        <v>71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1"/>
      <c r="M13" s="31" t="s">
        <v>34</v>
      </c>
      <c r="N13" s="348"/>
      <c r="O13" s="34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9" t="s">
        <v>72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2" t="s">
        <v>73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/>
      <c r="M15" s="353" t="s">
        <v>63</v>
      </c>
      <c r="N15" s="353"/>
      <c r="O15" s="353"/>
      <c r="P15" s="353"/>
      <c r="Q15" s="353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4"/>
      <c r="N16" s="354"/>
      <c r="O16" s="354"/>
      <c r="P16" s="354"/>
      <c r="Q16" s="354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6" t="s">
        <v>61</v>
      </c>
      <c r="B17" s="356" t="s">
        <v>51</v>
      </c>
      <c r="C17" s="357" t="s">
        <v>50</v>
      </c>
      <c r="D17" s="356" t="s">
        <v>52</v>
      </c>
      <c r="E17" s="356"/>
      <c r="F17" s="356" t="s">
        <v>24</v>
      </c>
      <c r="G17" s="356" t="s">
        <v>27</v>
      </c>
      <c r="H17" s="356" t="s">
        <v>25</v>
      </c>
      <c r="I17" s="356" t="s">
        <v>26</v>
      </c>
      <c r="J17" s="358" t="s">
        <v>16</v>
      </c>
      <c r="K17" s="358" t="s">
        <v>2</v>
      </c>
      <c r="L17" s="356" t="s">
        <v>28</v>
      </c>
      <c r="M17" s="356" t="s">
        <v>17</v>
      </c>
      <c r="N17" s="356"/>
      <c r="O17" s="356"/>
      <c r="P17" s="356"/>
      <c r="Q17" s="356"/>
      <c r="R17" s="355" t="s">
        <v>58</v>
      </c>
      <c r="S17" s="356"/>
      <c r="T17" s="356" t="s">
        <v>6</v>
      </c>
      <c r="U17" s="356" t="s">
        <v>44</v>
      </c>
      <c r="V17" s="360" t="s">
        <v>56</v>
      </c>
      <c r="W17" s="356" t="s">
        <v>18</v>
      </c>
      <c r="X17" s="362" t="s">
        <v>62</v>
      </c>
      <c r="Y17" s="362" t="s">
        <v>19</v>
      </c>
      <c r="Z17" s="363" t="s">
        <v>59</v>
      </c>
      <c r="AA17" s="364"/>
      <c r="AB17" s="365"/>
      <c r="AC17" s="369"/>
      <c r="AZ17" s="370" t="s">
        <v>64</v>
      </c>
    </row>
    <row r="18" spans="1:52" ht="14.25" customHeight="1" x14ac:dyDescent="0.2">
      <c r="A18" s="356"/>
      <c r="B18" s="356"/>
      <c r="C18" s="357"/>
      <c r="D18" s="356"/>
      <c r="E18" s="356"/>
      <c r="F18" s="356" t="s">
        <v>20</v>
      </c>
      <c r="G18" s="356" t="s">
        <v>21</v>
      </c>
      <c r="H18" s="356" t="s">
        <v>22</v>
      </c>
      <c r="I18" s="356" t="s">
        <v>22</v>
      </c>
      <c r="J18" s="359"/>
      <c r="K18" s="359"/>
      <c r="L18" s="356"/>
      <c r="M18" s="356"/>
      <c r="N18" s="356"/>
      <c r="O18" s="356"/>
      <c r="P18" s="356"/>
      <c r="Q18" s="356"/>
      <c r="R18" s="36" t="s">
        <v>47</v>
      </c>
      <c r="S18" s="36" t="s">
        <v>46</v>
      </c>
      <c r="T18" s="356"/>
      <c r="U18" s="356"/>
      <c r="V18" s="361"/>
      <c r="W18" s="356"/>
      <c r="X18" s="362"/>
      <c r="Y18" s="362"/>
      <c r="Z18" s="366"/>
      <c r="AA18" s="367"/>
      <c r="AB18" s="368"/>
      <c r="AC18" s="369"/>
      <c r="AZ18" s="370"/>
    </row>
    <row r="19" spans="1:52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52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52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3" t="s">
        <v>79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3" t="s">
        <v>92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1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2"/>
      <c r="M36" s="378" t="s">
        <v>43</v>
      </c>
      <c r="N36" s="379"/>
      <c r="O36" s="379"/>
      <c r="P36" s="379"/>
      <c r="Q36" s="379"/>
      <c r="R36" s="379"/>
      <c r="S36" s="380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3" t="s">
        <v>97</v>
      </c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3"/>
      <c r="T38" s="373"/>
      <c r="U38" s="373"/>
      <c r="V38" s="373"/>
      <c r="W38" s="373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4">
        <v>4607091388282</v>
      </c>
      <c r="E39" s="37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76"/>
      <c r="O39" s="376"/>
      <c r="P39" s="376"/>
      <c r="Q39" s="377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1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2"/>
      <c r="M40" s="378" t="s">
        <v>43</v>
      </c>
      <c r="N40" s="379"/>
      <c r="O40" s="379"/>
      <c r="P40" s="379"/>
      <c r="Q40" s="379"/>
      <c r="R40" s="379"/>
      <c r="S40" s="380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73" t="s">
        <v>101</v>
      </c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3"/>
      <c r="O42" s="373"/>
      <c r="P42" s="373"/>
      <c r="Q42" s="373"/>
      <c r="R42" s="373"/>
      <c r="S42" s="373"/>
      <c r="T42" s="373"/>
      <c r="U42" s="373"/>
      <c r="V42" s="373"/>
      <c r="W42" s="373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4">
        <v>4607091389111</v>
      </c>
      <c r="E43" s="37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1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76"/>
      <c r="O43" s="376"/>
      <c r="P43" s="376"/>
      <c r="Q43" s="377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1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2"/>
      <c r="M44" s="378" t="s">
        <v>43</v>
      </c>
      <c r="N44" s="379"/>
      <c r="O44" s="379"/>
      <c r="P44" s="379"/>
      <c r="Q44" s="379"/>
      <c r="R44" s="379"/>
      <c r="S44" s="380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1" t="s">
        <v>104</v>
      </c>
      <c r="B46" s="371"/>
      <c r="C46" s="371"/>
      <c r="D46" s="371"/>
      <c r="E46" s="371"/>
      <c r="F46" s="371"/>
      <c r="G46" s="371"/>
      <c r="H46" s="371"/>
      <c r="I46" s="371"/>
      <c r="J46" s="371"/>
      <c r="K46" s="371"/>
      <c r="L46" s="371"/>
      <c r="M46" s="371"/>
      <c r="N46" s="371"/>
      <c r="O46" s="371"/>
      <c r="P46" s="371"/>
      <c r="Q46" s="371"/>
      <c r="R46" s="371"/>
      <c r="S46" s="371"/>
      <c r="T46" s="371"/>
      <c r="U46" s="371"/>
      <c r="V46" s="371"/>
      <c r="W46" s="371"/>
      <c r="X46" s="55"/>
      <c r="Y46" s="55"/>
    </row>
    <row r="47" spans="1:52" ht="16.5" customHeight="1" x14ac:dyDescent="0.25">
      <c r="A47" s="372" t="s">
        <v>105</v>
      </c>
      <c r="B47" s="372"/>
      <c r="C47" s="372"/>
      <c r="D47" s="372"/>
      <c r="E47" s="372"/>
      <c r="F47" s="372"/>
      <c r="G47" s="372"/>
      <c r="H47" s="372"/>
      <c r="I47" s="372"/>
      <c r="J47" s="372"/>
      <c r="K47" s="372"/>
      <c r="L47" s="372"/>
      <c r="M47" s="372"/>
      <c r="N47" s="372"/>
      <c r="O47" s="372"/>
      <c r="P47" s="372"/>
      <c r="Q47" s="372"/>
      <c r="R47" s="372"/>
      <c r="S47" s="372"/>
      <c r="T47" s="372"/>
      <c r="U47" s="372"/>
      <c r="V47" s="372"/>
      <c r="W47" s="372"/>
      <c r="X47" s="66"/>
      <c r="Y47" s="66"/>
    </row>
    <row r="48" spans="1:52" ht="14.25" customHeight="1" x14ac:dyDescent="0.25">
      <c r="A48" s="373" t="s">
        <v>106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4">
        <v>4680115881440</v>
      </c>
      <c r="E49" s="37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76"/>
      <c r="O49" s="376"/>
      <c r="P49" s="376"/>
      <c r="Q49" s="377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4">
        <v>4680115881433</v>
      </c>
      <c r="E50" s="37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1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2"/>
      <c r="M51" s="378" t="s">
        <v>43</v>
      </c>
      <c r="N51" s="379"/>
      <c r="O51" s="379"/>
      <c r="P51" s="379"/>
      <c r="Q51" s="379"/>
      <c r="R51" s="379"/>
      <c r="S51" s="380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72" t="s">
        <v>112</v>
      </c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2"/>
      <c r="O53" s="372"/>
      <c r="P53" s="372"/>
      <c r="Q53" s="372"/>
      <c r="R53" s="372"/>
      <c r="S53" s="372"/>
      <c r="T53" s="372"/>
      <c r="U53" s="372"/>
      <c r="V53" s="372"/>
      <c r="W53" s="372"/>
      <c r="X53" s="66"/>
      <c r="Y53" s="66"/>
    </row>
    <row r="54" spans="1:52" ht="14.25" customHeight="1" x14ac:dyDescent="0.25">
      <c r="A54" s="373" t="s">
        <v>113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4">
        <v>4680115881426</v>
      </c>
      <c r="E55" s="37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4" t="s">
        <v>116</v>
      </c>
      <c r="N55" s="376"/>
      <c r="O55" s="376"/>
      <c r="P55" s="376"/>
      <c r="Q55" s="377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397" t="s">
        <v>123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2" t="s">
        <v>104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52" ht="14.25" customHeight="1" x14ac:dyDescent="0.25">
      <c r="A62" s="373" t="s">
        <v>113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4">
        <v>4607091382945</v>
      </c>
      <c r="E63" s="37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398" t="s">
        <v>126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7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4">
        <v>4680115882133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4">
        <v>4607091382952</v>
      </c>
      <c r="E67" s="37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4">
        <v>4680115882539</v>
      </c>
      <c r="E68" s="374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4">
        <v>4607091385687</v>
      </c>
      <c r="E69" s="37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4">
        <v>4607091384604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0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4">
        <v>4680115880283</v>
      </c>
      <c r="E71" s="37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4">
        <v>4680115881518</v>
      </c>
      <c r="E72" s="37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0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4">
        <v>4680115881303</v>
      </c>
      <c r="E73" s="37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4301011352</v>
      </c>
      <c r="D74" s="374">
        <v>4607091388466</v>
      </c>
      <c r="E74" s="374"/>
      <c r="F74" s="63">
        <v>0.45</v>
      </c>
      <c r="G74" s="38">
        <v>6</v>
      </c>
      <c r="H74" s="63">
        <v>2.7</v>
      </c>
      <c r="I74" s="63">
        <v>2.9</v>
      </c>
      <c r="J74" s="38">
        <v>156</v>
      </c>
      <c r="K74" s="39" t="s">
        <v>138</v>
      </c>
      <c r="L74" s="38">
        <v>45</v>
      </c>
      <c r="M74" s="40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151</v>
      </c>
      <c r="B75" s="64" t="s">
        <v>152</v>
      </c>
      <c r="C75" s="37">
        <v>4301011417</v>
      </c>
      <c r="D75" s="374">
        <v>4680115880269</v>
      </c>
      <c r="E75" s="374"/>
      <c r="F75" s="63">
        <v>0.375</v>
      </c>
      <c r="G75" s="38">
        <v>10</v>
      </c>
      <c r="H75" s="63">
        <v>3.75</v>
      </c>
      <c r="I75" s="63">
        <v>3.99</v>
      </c>
      <c r="J75" s="38">
        <v>120</v>
      </c>
      <c r="K75" s="39" t="s">
        <v>138</v>
      </c>
      <c r="L75" s="38">
        <v>50</v>
      </c>
      <c r="M75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IFERROR(IF(V75=0,"",ROUNDUP(V75/H75,0)*0.00937),"")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16.5" customHeight="1" x14ac:dyDescent="0.25">
      <c r="A76" s="64" t="s">
        <v>153</v>
      </c>
      <c r="B76" s="64" t="s">
        <v>154</v>
      </c>
      <c r="C76" s="37">
        <v>4301011415</v>
      </c>
      <c r="D76" s="374">
        <v>4680115880429</v>
      </c>
      <c r="E76" s="374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9" t="s">
        <v>138</v>
      </c>
      <c r="L76" s="38">
        <v>50</v>
      </c>
      <c r="M76" s="41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4301011462</v>
      </c>
      <c r="D77" s="374">
        <v>4680115881457</v>
      </c>
      <c r="E77" s="374"/>
      <c r="F77" s="63">
        <v>0.75</v>
      </c>
      <c r="G77" s="38">
        <v>6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x14ac:dyDescent="0.2">
      <c r="A78" s="381"/>
      <c r="B78" s="381"/>
      <c r="C78" s="381"/>
      <c r="D78" s="381"/>
      <c r="E78" s="381"/>
      <c r="F78" s="381"/>
      <c r="G78" s="381"/>
      <c r="H78" s="381"/>
      <c r="I78" s="381"/>
      <c r="J78" s="381"/>
      <c r="K78" s="381"/>
      <c r="L78" s="382"/>
      <c r="M78" s="378" t="s">
        <v>43</v>
      </c>
      <c r="N78" s="379"/>
      <c r="O78" s="379"/>
      <c r="P78" s="379"/>
      <c r="Q78" s="379"/>
      <c r="R78" s="379"/>
      <c r="S78" s="380"/>
      <c r="T78" s="43" t="s">
        <v>42</v>
      </c>
      <c r="U78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68"/>
      <c r="Y78" s="68"/>
    </row>
    <row r="79" spans="1:52" x14ac:dyDescent="0.2">
      <c r="A79" s="381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2"/>
      <c r="M79" s="378" t="s">
        <v>43</v>
      </c>
      <c r="N79" s="379"/>
      <c r="O79" s="379"/>
      <c r="P79" s="379"/>
      <c r="Q79" s="379"/>
      <c r="R79" s="379"/>
      <c r="S79" s="380"/>
      <c r="T79" s="43" t="s">
        <v>0</v>
      </c>
      <c r="U79" s="44">
        <f>IFERROR(SUM(U63:U77),"0")</f>
        <v>0</v>
      </c>
      <c r="V79" s="44">
        <f>IFERROR(SUM(V63:V77),"0")</f>
        <v>0</v>
      </c>
      <c r="W79" s="43"/>
      <c r="X79" s="68"/>
      <c r="Y79" s="68"/>
    </row>
    <row r="80" spans="1:52" ht="14.25" customHeight="1" x14ac:dyDescent="0.25">
      <c r="A80" s="373" t="s">
        <v>106</v>
      </c>
      <c r="B80" s="373"/>
      <c r="C80" s="373"/>
      <c r="D80" s="373"/>
      <c r="E80" s="373"/>
      <c r="F80" s="373"/>
      <c r="G80" s="373"/>
      <c r="H80" s="373"/>
      <c r="I80" s="373"/>
      <c r="J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67"/>
      <c r="Y80" s="67"/>
    </row>
    <row r="81" spans="1:52" ht="27" customHeight="1" x14ac:dyDescent="0.25">
      <c r="A81" s="64" t="s">
        <v>157</v>
      </c>
      <c r="B81" s="64" t="s">
        <v>158</v>
      </c>
      <c r="C81" s="37">
        <v>4301020189</v>
      </c>
      <c r="D81" s="374">
        <v>4607091384789</v>
      </c>
      <c r="E81" s="374"/>
      <c r="F81" s="63">
        <v>1</v>
      </c>
      <c r="G81" s="38">
        <v>6</v>
      </c>
      <c r="H81" s="63">
        <v>6</v>
      </c>
      <c r="I81" s="63">
        <v>6.36</v>
      </c>
      <c r="J81" s="38">
        <v>104</v>
      </c>
      <c r="K81" s="39" t="s">
        <v>109</v>
      </c>
      <c r="L81" s="38">
        <v>45</v>
      </c>
      <c r="M81" s="413" t="s">
        <v>159</v>
      </c>
      <c r="N81" s="376"/>
      <c r="O81" s="376"/>
      <c r="P81" s="376"/>
      <c r="Q81" s="377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ref="V81:V86" si="4">IFERROR(IF(U81="",0,CEILING((U81/$H81),1)*$H81),"")</f>
        <v>0</v>
      </c>
      <c r="W81" s="42" t="str">
        <f>IFERROR(IF(V81=0,"",ROUNDUP(V81/H81,0)*0.01196),"")</f>
        <v/>
      </c>
      <c r="X81" s="69" t="s">
        <v>48</v>
      </c>
      <c r="Y81" s="70" t="s">
        <v>48</v>
      </c>
      <c r="AC81" s="71"/>
      <c r="AZ81" s="104" t="s">
        <v>65</v>
      </c>
    </row>
    <row r="82" spans="1:52" ht="16.5" customHeight="1" x14ac:dyDescent="0.25">
      <c r="A82" s="64" t="s">
        <v>160</v>
      </c>
      <c r="B82" s="64" t="s">
        <v>161</v>
      </c>
      <c r="C82" s="37">
        <v>4301020235</v>
      </c>
      <c r="D82" s="374">
        <v>4680115881488</v>
      </c>
      <c r="E82" s="374"/>
      <c r="F82" s="63">
        <v>1.35</v>
      </c>
      <c r="G82" s="38">
        <v>8</v>
      </c>
      <c r="H82" s="63">
        <v>10.8</v>
      </c>
      <c r="I82" s="63">
        <v>11.28</v>
      </c>
      <c r="J82" s="38">
        <v>48</v>
      </c>
      <c r="K82" s="39" t="s">
        <v>109</v>
      </c>
      <c r="L82" s="38">
        <v>50</v>
      </c>
      <c r="M82" s="4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76"/>
      <c r="O82" s="376"/>
      <c r="P82" s="376"/>
      <c r="Q82" s="377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27" customHeight="1" x14ac:dyDescent="0.25">
      <c r="A83" s="64" t="s">
        <v>162</v>
      </c>
      <c r="B83" s="64" t="s">
        <v>163</v>
      </c>
      <c r="C83" s="37">
        <v>4301020183</v>
      </c>
      <c r="D83" s="374">
        <v>4607091384765</v>
      </c>
      <c r="E83" s="374"/>
      <c r="F83" s="63">
        <v>0.42</v>
      </c>
      <c r="G83" s="38">
        <v>6</v>
      </c>
      <c r="H83" s="63">
        <v>2.52</v>
      </c>
      <c r="I83" s="63">
        <v>2.72</v>
      </c>
      <c r="J83" s="38">
        <v>156</v>
      </c>
      <c r="K83" s="39" t="s">
        <v>109</v>
      </c>
      <c r="L83" s="38">
        <v>45</v>
      </c>
      <c r="M83" s="415" t="s">
        <v>164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IFERROR(IF(V83=0,"",ROUNDUP(V83/H83,0)*0.00753),"")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4301020258</v>
      </c>
      <c r="D84" s="374">
        <v>4680115882775</v>
      </c>
      <c r="E84" s="374"/>
      <c r="F84" s="63">
        <v>0.3</v>
      </c>
      <c r="G84" s="38">
        <v>8</v>
      </c>
      <c r="H84" s="63">
        <v>2.4</v>
      </c>
      <c r="I84" s="63">
        <v>2.5</v>
      </c>
      <c r="J84" s="38">
        <v>234</v>
      </c>
      <c r="K84" s="39" t="s">
        <v>138</v>
      </c>
      <c r="L84" s="38">
        <v>50</v>
      </c>
      <c r="M84" s="416" t="s">
        <v>167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IFERROR(IF(V84=0,"",ROUNDUP(V84/H84,0)*0.00502),"")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4301020217</v>
      </c>
      <c r="D85" s="374">
        <v>4680115880658</v>
      </c>
      <c r="E85" s="374"/>
      <c r="F85" s="63">
        <v>0.4</v>
      </c>
      <c r="G85" s="38">
        <v>6</v>
      </c>
      <c r="H85" s="63">
        <v>2.4</v>
      </c>
      <c r="I85" s="63">
        <v>2.6</v>
      </c>
      <c r="J85" s="38">
        <v>156</v>
      </c>
      <c r="K85" s="39" t="s">
        <v>109</v>
      </c>
      <c r="L85" s="38">
        <v>50</v>
      </c>
      <c r="M85" s="41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170</v>
      </c>
      <c r="B86" s="64" t="s">
        <v>171</v>
      </c>
      <c r="C86" s="37">
        <v>4301020223</v>
      </c>
      <c r="D86" s="374">
        <v>4607091381962</v>
      </c>
      <c r="E86" s="374"/>
      <c r="F86" s="63">
        <v>0.5</v>
      </c>
      <c r="G86" s="38">
        <v>6</v>
      </c>
      <c r="H86" s="63">
        <v>3</v>
      </c>
      <c r="I86" s="63">
        <v>3.2</v>
      </c>
      <c r="J86" s="38">
        <v>156</v>
      </c>
      <c r="K86" s="39" t="s">
        <v>109</v>
      </c>
      <c r="L86" s="38">
        <v>50</v>
      </c>
      <c r="M86" s="4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x14ac:dyDescent="0.2">
      <c r="A87" s="381"/>
      <c r="B87" s="381"/>
      <c r="C87" s="381"/>
      <c r="D87" s="381"/>
      <c r="E87" s="381"/>
      <c r="F87" s="381"/>
      <c r="G87" s="381"/>
      <c r="H87" s="381"/>
      <c r="I87" s="381"/>
      <c r="J87" s="381"/>
      <c r="K87" s="381"/>
      <c r="L87" s="382"/>
      <c r="M87" s="378" t="s">
        <v>43</v>
      </c>
      <c r="N87" s="379"/>
      <c r="O87" s="379"/>
      <c r="P87" s="379"/>
      <c r="Q87" s="379"/>
      <c r="R87" s="379"/>
      <c r="S87" s="380"/>
      <c r="T87" s="43" t="s">
        <v>42</v>
      </c>
      <c r="U87" s="44">
        <f>IFERROR(U81/H81,"0")+IFERROR(U82/H82,"0")+IFERROR(U83/H83,"0")+IFERROR(U84/H84,"0")+IFERROR(U85/H85,"0")+IFERROR(U86/H86,"0")</f>
        <v>0</v>
      </c>
      <c r="V87" s="44">
        <f>IFERROR(V81/H81,"0")+IFERROR(V82/H82,"0")+IFERROR(V83/H83,"0")+IFERROR(V84/H84,"0")+IFERROR(V85/H85,"0")+IFERROR(V86/H86,"0")</f>
        <v>0</v>
      </c>
      <c r="W87" s="44">
        <f>IFERROR(IF(W81="",0,W81),"0")+IFERROR(IF(W82="",0,W82),"0")+IFERROR(IF(W83="",0,W83),"0")+IFERROR(IF(W84="",0,W84),"0")+IFERROR(IF(W85="",0,W85),"0")+IFERROR(IF(W86="",0,W86),"0")</f>
        <v>0</v>
      </c>
      <c r="X87" s="68"/>
      <c r="Y87" s="68"/>
    </row>
    <row r="88" spans="1:52" x14ac:dyDescent="0.2">
      <c r="A88" s="381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2"/>
      <c r="M88" s="378" t="s">
        <v>43</v>
      </c>
      <c r="N88" s="379"/>
      <c r="O88" s="379"/>
      <c r="P88" s="379"/>
      <c r="Q88" s="379"/>
      <c r="R88" s="379"/>
      <c r="S88" s="380"/>
      <c r="T88" s="43" t="s">
        <v>0</v>
      </c>
      <c r="U88" s="44">
        <f>IFERROR(SUM(U81:U86),"0")</f>
        <v>0</v>
      </c>
      <c r="V88" s="44">
        <f>IFERROR(SUM(V81:V86),"0")</f>
        <v>0</v>
      </c>
      <c r="W88" s="43"/>
      <c r="X88" s="68"/>
      <c r="Y88" s="68"/>
    </row>
    <row r="89" spans="1:52" ht="14.25" customHeight="1" x14ac:dyDescent="0.25">
      <c r="A89" s="373" t="s">
        <v>75</v>
      </c>
      <c r="B89" s="373"/>
      <c r="C89" s="373"/>
      <c r="D89" s="373"/>
      <c r="E89" s="373"/>
      <c r="F89" s="373"/>
      <c r="G89" s="373"/>
      <c r="H89" s="373"/>
      <c r="I89" s="373"/>
      <c r="J89" s="373"/>
      <c r="K89" s="373"/>
      <c r="L89" s="373"/>
      <c r="M89" s="373"/>
      <c r="N89" s="373"/>
      <c r="O89" s="373"/>
      <c r="P89" s="373"/>
      <c r="Q89" s="373"/>
      <c r="R89" s="373"/>
      <c r="S89" s="373"/>
      <c r="T89" s="373"/>
      <c r="U89" s="373"/>
      <c r="V89" s="373"/>
      <c r="W89" s="373"/>
      <c r="X89" s="67"/>
      <c r="Y89" s="67"/>
    </row>
    <row r="90" spans="1:52" ht="16.5" customHeight="1" x14ac:dyDescent="0.25">
      <c r="A90" s="64" t="s">
        <v>172</v>
      </c>
      <c r="B90" s="64" t="s">
        <v>173</v>
      </c>
      <c r="C90" s="37">
        <v>4301030895</v>
      </c>
      <c r="D90" s="374">
        <v>4607091387667</v>
      </c>
      <c r="E90" s="374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109</v>
      </c>
      <c r="L90" s="38">
        <v>40</v>
      </c>
      <c r="M90" s="4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76"/>
      <c r="O90" s="376"/>
      <c r="P90" s="376"/>
      <c r="Q90" s="377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ref="V90:V98" si="5">IFERROR(IF(U90="",0,CEILING((U90/$H90),1)*$H90),"")</f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0" t="s">
        <v>65</v>
      </c>
    </row>
    <row r="91" spans="1:52" ht="27" customHeight="1" x14ac:dyDescent="0.25">
      <c r="A91" s="64" t="s">
        <v>174</v>
      </c>
      <c r="B91" s="64" t="s">
        <v>175</v>
      </c>
      <c r="C91" s="37">
        <v>4301030961</v>
      </c>
      <c r="D91" s="374">
        <v>4607091387636</v>
      </c>
      <c r="E91" s="374"/>
      <c r="F91" s="63">
        <v>0.7</v>
      </c>
      <c r="G91" s="38">
        <v>6</v>
      </c>
      <c r="H91" s="63">
        <v>4.2</v>
      </c>
      <c r="I91" s="63">
        <v>4.5</v>
      </c>
      <c r="J91" s="38">
        <v>120</v>
      </c>
      <c r="K91" s="39" t="s">
        <v>78</v>
      </c>
      <c r="L91" s="38">
        <v>40</v>
      </c>
      <c r="M91" s="4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76"/>
      <c r="O91" s="376"/>
      <c r="P91" s="376"/>
      <c r="Q91" s="377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IFERROR(IF(V91=0,"",ROUNDUP(V91/H91,0)*0.00937),"")</f>
        <v/>
      </c>
      <c r="X91" s="69" t="s">
        <v>48</v>
      </c>
      <c r="Y91" s="70" t="s">
        <v>48</v>
      </c>
      <c r="AC91" s="71"/>
      <c r="AZ91" s="111" t="s">
        <v>65</v>
      </c>
    </row>
    <row r="92" spans="1:52" ht="27" customHeight="1" x14ac:dyDescent="0.25">
      <c r="A92" s="64" t="s">
        <v>176</v>
      </c>
      <c r="B92" s="64" t="s">
        <v>177</v>
      </c>
      <c r="C92" s="37">
        <v>4301031078</v>
      </c>
      <c r="D92" s="374">
        <v>4607091384727</v>
      </c>
      <c r="E92" s="374"/>
      <c r="F92" s="63">
        <v>0.8</v>
      </c>
      <c r="G92" s="38">
        <v>6</v>
      </c>
      <c r="H92" s="63">
        <v>4.8</v>
      </c>
      <c r="I92" s="63">
        <v>5.16</v>
      </c>
      <c r="J92" s="38">
        <v>104</v>
      </c>
      <c r="K92" s="39" t="s">
        <v>78</v>
      </c>
      <c r="L92" s="38">
        <v>45</v>
      </c>
      <c r="M92" s="4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IFERROR(IF(V92=0,"",ROUNDUP(V92/H92,0)*0.01196),"")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178</v>
      </c>
      <c r="B93" s="64" t="s">
        <v>179</v>
      </c>
      <c r="C93" s="37">
        <v>4301031080</v>
      </c>
      <c r="D93" s="374">
        <v>4607091386745</v>
      </c>
      <c r="E93" s="374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42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16.5" customHeight="1" x14ac:dyDescent="0.25">
      <c r="A94" s="64" t="s">
        <v>180</v>
      </c>
      <c r="B94" s="64" t="s">
        <v>181</v>
      </c>
      <c r="C94" s="37">
        <v>4301030963</v>
      </c>
      <c r="D94" s="374">
        <v>4607091382426</v>
      </c>
      <c r="E94" s="374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9" t="s">
        <v>78</v>
      </c>
      <c r="L94" s="38">
        <v>40</v>
      </c>
      <c r="M94" s="42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IFERROR(IF(V94=0,"",ROUNDUP(V94/H94,0)*0.02175),"")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182</v>
      </c>
      <c r="B95" s="64" t="s">
        <v>183</v>
      </c>
      <c r="C95" s="37">
        <v>4301030962</v>
      </c>
      <c r="D95" s="374">
        <v>4607091386547</v>
      </c>
      <c r="E95" s="374"/>
      <c r="F95" s="63">
        <v>0.35</v>
      </c>
      <c r="G95" s="38">
        <v>8</v>
      </c>
      <c r="H95" s="63">
        <v>2.8</v>
      </c>
      <c r="I95" s="63">
        <v>2.94</v>
      </c>
      <c r="J95" s="38">
        <v>234</v>
      </c>
      <c r="K95" s="39" t="s">
        <v>78</v>
      </c>
      <c r="L95" s="38">
        <v>40</v>
      </c>
      <c r="M95" s="4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IFERROR(IF(V95=0,"",ROUNDUP(V95/H95,0)*0.00502),"")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184</v>
      </c>
      <c r="B96" s="64" t="s">
        <v>185</v>
      </c>
      <c r="C96" s="37">
        <v>4301031077</v>
      </c>
      <c r="D96" s="374">
        <v>4607091384703</v>
      </c>
      <c r="E96" s="374"/>
      <c r="F96" s="63">
        <v>0.35</v>
      </c>
      <c r="G96" s="38">
        <v>6</v>
      </c>
      <c r="H96" s="63">
        <v>2.1</v>
      </c>
      <c r="I96" s="63">
        <v>2.2000000000000002</v>
      </c>
      <c r="J96" s="38">
        <v>234</v>
      </c>
      <c r="K96" s="39" t="s">
        <v>78</v>
      </c>
      <c r="L96" s="38">
        <v>45</v>
      </c>
      <c r="M96" s="4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186</v>
      </c>
      <c r="B97" s="64" t="s">
        <v>187</v>
      </c>
      <c r="C97" s="37">
        <v>4301031079</v>
      </c>
      <c r="D97" s="374">
        <v>4607091384734</v>
      </c>
      <c r="E97" s="374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188</v>
      </c>
      <c r="B98" s="64" t="s">
        <v>189</v>
      </c>
      <c r="C98" s="37">
        <v>4301030964</v>
      </c>
      <c r="D98" s="374">
        <v>4607091382464</v>
      </c>
      <c r="E98" s="374"/>
      <c r="F98" s="63">
        <v>0.35</v>
      </c>
      <c r="G98" s="38">
        <v>8</v>
      </c>
      <c r="H98" s="63">
        <v>2.8</v>
      </c>
      <c r="I98" s="63">
        <v>2.964</v>
      </c>
      <c r="J98" s="38">
        <v>234</v>
      </c>
      <c r="K98" s="39" t="s">
        <v>78</v>
      </c>
      <c r="L98" s="38">
        <v>40</v>
      </c>
      <c r="M98" s="4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x14ac:dyDescent="0.2">
      <c r="A99" s="381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2"/>
      <c r="M99" s="378" t="s">
        <v>43</v>
      </c>
      <c r="N99" s="379"/>
      <c r="O99" s="379"/>
      <c r="P99" s="379"/>
      <c r="Q99" s="379"/>
      <c r="R99" s="379"/>
      <c r="S99" s="380"/>
      <c r="T99" s="43" t="s">
        <v>42</v>
      </c>
      <c r="U99" s="44">
        <f>IFERROR(U90/H90,"0")+IFERROR(U91/H91,"0")+IFERROR(U92/H92,"0")+IFERROR(U93/H93,"0")+IFERROR(U94/H94,"0")+IFERROR(U95/H95,"0")+IFERROR(U96/H96,"0")+IFERROR(U97/H97,"0")+IFERROR(U98/H98,"0")</f>
        <v>0</v>
      </c>
      <c r="V99" s="44">
        <f>IFERROR(V90/H90,"0")+IFERROR(V91/H91,"0")+IFERROR(V92/H92,"0")+IFERROR(V93/H93,"0")+IFERROR(V94/H94,"0")+IFERROR(V95/H95,"0")+IFERROR(V96/H96,"0")+IFERROR(V97/H97,"0")+IFERROR(V98/H98,"0")</f>
        <v>0</v>
      </c>
      <c r="W99" s="44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68"/>
      <c r="Y99" s="68"/>
    </row>
    <row r="100" spans="1:52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2"/>
      <c r="M100" s="378" t="s">
        <v>43</v>
      </c>
      <c r="N100" s="379"/>
      <c r="O100" s="379"/>
      <c r="P100" s="379"/>
      <c r="Q100" s="379"/>
      <c r="R100" s="379"/>
      <c r="S100" s="380"/>
      <c r="T100" s="43" t="s">
        <v>0</v>
      </c>
      <c r="U100" s="44">
        <f>IFERROR(SUM(U90:U98),"0")</f>
        <v>0</v>
      </c>
      <c r="V100" s="44">
        <f>IFERROR(SUM(V90:V98),"0")</f>
        <v>0</v>
      </c>
      <c r="W100" s="43"/>
      <c r="X100" s="68"/>
      <c r="Y100" s="68"/>
    </row>
    <row r="101" spans="1:52" ht="14.25" customHeight="1" x14ac:dyDescent="0.25">
      <c r="A101" s="373" t="s">
        <v>79</v>
      </c>
      <c r="B101" s="373"/>
      <c r="C101" s="373"/>
      <c r="D101" s="373"/>
      <c r="E101" s="373"/>
      <c r="F101" s="373"/>
      <c r="G101" s="373"/>
      <c r="H101" s="373"/>
      <c r="I101" s="373"/>
      <c r="J101" s="373"/>
      <c r="K101" s="373"/>
      <c r="L101" s="373"/>
      <c r="M101" s="373"/>
      <c r="N101" s="373"/>
      <c r="O101" s="373"/>
      <c r="P101" s="373"/>
      <c r="Q101" s="373"/>
      <c r="R101" s="373"/>
      <c r="S101" s="373"/>
      <c r="T101" s="373"/>
      <c r="U101" s="373"/>
      <c r="V101" s="373"/>
      <c r="W101" s="373"/>
      <c r="X101" s="67"/>
      <c r="Y101" s="67"/>
    </row>
    <row r="102" spans="1:52" ht="27" customHeight="1" x14ac:dyDescent="0.25">
      <c r="A102" s="64" t="s">
        <v>190</v>
      </c>
      <c r="B102" s="64" t="s">
        <v>191</v>
      </c>
      <c r="C102" s="37">
        <v>4301051437</v>
      </c>
      <c r="D102" s="374">
        <v>4607091386967</v>
      </c>
      <c r="E102" s="374"/>
      <c r="F102" s="63">
        <v>1.35</v>
      </c>
      <c r="G102" s="38">
        <v>6</v>
      </c>
      <c r="H102" s="63">
        <v>8.1</v>
      </c>
      <c r="I102" s="63">
        <v>8.6639999999999997</v>
      </c>
      <c r="J102" s="38">
        <v>56</v>
      </c>
      <c r="K102" s="39" t="s">
        <v>138</v>
      </c>
      <c r="L102" s="38">
        <v>45</v>
      </c>
      <c r="M102" s="428" t="s">
        <v>192</v>
      </c>
      <c r="N102" s="376"/>
      <c r="O102" s="376"/>
      <c r="P102" s="376"/>
      <c r="Q102" s="377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ref="V102:V110" si="6">IFERROR(IF(U102="",0,CEILING((U102/$H102),1)*$H102),"")</f>
        <v>0</v>
      </c>
      <c r="W102" s="42" t="str">
        <f>IFERROR(IF(V102=0,"",ROUNDUP(V102/H102,0)*0.02175),"")</f>
        <v/>
      </c>
      <c r="X102" s="69" t="s">
        <v>48</v>
      </c>
      <c r="Y102" s="70" t="s">
        <v>48</v>
      </c>
      <c r="AC102" s="71"/>
      <c r="AZ102" s="119" t="s">
        <v>65</v>
      </c>
    </row>
    <row r="103" spans="1:52" ht="27" customHeight="1" x14ac:dyDescent="0.25">
      <c r="A103" s="64" t="s">
        <v>190</v>
      </c>
      <c r="B103" s="64" t="s">
        <v>193</v>
      </c>
      <c r="C103" s="37">
        <v>4301051543</v>
      </c>
      <c r="D103" s="374">
        <v>4607091386967</v>
      </c>
      <c r="E103" s="374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9" t="s">
        <v>78</v>
      </c>
      <c r="L103" s="38">
        <v>45</v>
      </c>
      <c r="M103" s="429" t="s">
        <v>194</v>
      </c>
      <c r="N103" s="376"/>
      <c r="O103" s="376"/>
      <c r="P103" s="376"/>
      <c r="Q103" s="377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71"/>
      <c r="AZ103" s="120" t="s">
        <v>65</v>
      </c>
    </row>
    <row r="104" spans="1:52" ht="16.5" customHeight="1" x14ac:dyDescent="0.25">
      <c r="A104" s="64" t="s">
        <v>195</v>
      </c>
      <c r="B104" s="64" t="s">
        <v>196</v>
      </c>
      <c r="C104" s="37">
        <v>4301051311</v>
      </c>
      <c r="D104" s="374">
        <v>4607091385304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78</v>
      </c>
      <c r="L104" s="38">
        <v>40</v>
      </c>
      <c r="M104" s="4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16.5" customHeight="1" x14ac:dyDescent="0.25">
      <c r="A105" s="64" t="s">
        <v>197</v>
      </c>
      <c r="B105" s="64" t="s">
        <v>198</v>
      </c>
      <c r="C105" s="37">
        <v>4301051306</v>
      </c>
      <c r="D105" s="374">
        <v>4607091386264</v>
      </c>
      <c r="E105" s="374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78</v>
      </c>
      <c r="L105" s="38">
        <v>31</v>
      </c>
      <c r="M105" s="43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199</v>
      </c>
      <c r="B106" s="64" t="s">
        <v>200</v>
      </c>
      <c r="C106" s="37">
        <v>4301051436</v>
      </c>
      <c r="D106" s="374">
        <v>4607091385731</v>
      </c>
      <c r="E106" s="374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138</v>
      </c>
      <c r="L106" s="38">
        <v>45</v>
      </c>
      <c r="M106" s="432" t="s">
        <v>201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27" customHeight="1" x14ac:dyDescent="0.25">
      <c r="A107" s="64" t="s">
        <v>202</v>
      </c>
      <c r="B107" s="64" t="s">
        <v>203</v>
      </c>
      <c r="C107" s="37">
        <v>4301051439</v>
      </c>
      <c r="D107" s="374">
        <v>4680115880214</v>
      </c>
      <c r="E107" s="374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138</v>
      </c>
      <c r="L107" s="38">
        <v>45</v>
      </c>
      <c r="M107" s="433" t="s">
        <v>204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205</v>
      </c>
      <c r="B108" s="64" t="s">
        <v>206</v>
      </c>
      <c r="C108" s="37">
        <v>4301051438</v>
      </c>
      <c r="D108" s="374">
        <v>4680115880894</v>
      </c>
      <c r="E108" s="374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138</v>
      </c>
      <c r="L108" s="38">
        <v>45</v>
      </c>
      <c r="M108" s="434" t="s">
        <v>207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208</v>
      </c>
      <c r="B109" s="64" t="s">
        <v>209</v>
      </c>
      <c r="C109" s="37">
        <v>4301051313</v>
      </c>
      <c r="D109" s="374">
        <v>4607091385427</v>
      </c>
      <c r="E109" s="374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78</v>
      </c>
      <c r="L109" s="38">
        <v>40</v>
      </c>
      <c r="M109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16.5" customHeight="1" x14ac:dyDescent="0.25">
      <c r="A110" s="64" t="s">
        <v>210</v>
      </c>
      <c r="B110" s="64" t="s">
        <v>211</v>
      </c>
      <c r="C110" s="37">
        <v>4301051480</v>
      </c>
      <c r="D110" s="374">
        <v>4680115882645</v>
      </c>
      <c r="E110" s="374"/>
      <c r="F110" s="63">
        <v>0.3</v>
      </c>
      <c r="G110" s="38">
        <v>6</v>
      </c>
      <c r="H110" s="63">
        <v>1.8</v>
      </c>
      <c r="I110" s="63">
        <v>2.66</v>
      </c>
      <c r="J110" s="38">
        <v>156</v>
      </c>
      <c r="K110" s="39" t="s">
        <v>78</v>
      </c>
      <c r="L110" s="38">
        <v>40</v>
      </c>
      <c r="M110" s="436" t="s">
        <v>212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IFERROR(U102/H102,"0")+IFERROR(U103/H103,"0")+IFERROR(U104/H104,"0")+IFERROR(U105/H105,"0")+IFERROR(U106/H106,"0")+IFERROR(U107/H107,"0")+IFERROR(U108/H108,"0")+IFERROR(U109/H109,"0")+IFERROR(U110/H110,"0")</f>
        <v>0</v>
      </c>
      <c r="V111" s="44">
        <f>IFERROR(V102/H102,"0")+IFERROR(V103/H103,"0")+IFERROR(V104/H104,"0")+IFERROR(V105/H105,"0")+IFERROR(V106/H106,"0")+IFERROR(V107/H107,"0")+IFERROR(V108/H108,"0")+IFERROR(V109/H109,"0")+IFERROR(V110/H110,"0")</f>
        <v>0</v>
      </c>
      <c r="W111" s="44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52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IFERROR(SUM(U102:U110),"0")</f>
        <v>0</v>
      </c>
      <c r="V112" s="44">
        <f>IFERROR(SUM(V102:V110),"0")</f>
        <v>0</v>
      </c>
      <c r="W112" s="43"/>
      <c r="X112" s="68"/>
      <c r="Y112" s="68"/>
    </row>
    <row r="113" spans="1:52" ht="14.25" customHeight="1" x14ac:dyDescent="0.25">
      <c r="A113" s="373" t="s">
        <v>213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52" ht="27" customHeight="1" x14ac:dyDescent="0.25">
      <c r="A114" s="64" t="s">
        <v>214</v>
      </c>
      <c r="B114" s="64" t="s">
        <v>215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78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71"/>
      <c r="AZ114" s="128" t="s">
        <v>65</v>
      </c>
    </row>
    <row r="115" spans="1:52" ht="27" customHeight="1" x14ac:dyDescent="0.25">
      <c r="A115" s="64" t="s">
        <v>216</v>
      </c>
      <c r="B115" s="64" t="s">
        <v>217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138</v>
      </c>
      <c r="L115" s="38">
        <v>30</v>
      </c>
      <c r="M115" s="4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71"/>
      <c r="AZ115" s="129" t="s">
        <v>65</v>
      </c>
    </row>
    <row r="116" spans="1:52" ht="27" customHeight="1" x14ac:dyDescent="0.25">
      <c r="A116" s="64" t="s">
        <v>218</v>
      </c>
      <c r="B116" s="64" t="s">
        <v>219</v>
      </c>
      <c r="C116" s="37">
        <v>4301060356</v>
      </c>
      <c r="D116" s="374">
        <v>4680115882652</v>
      </c>
      <c r="E116" s="374"/>
      <c r="F116" s="63">
        <v>0.33</v>
      </c>
      <c r="G116" s="38">
        <v>6</v>
      </c>
      <c r="H116" s="63">
        <v>1.98</v>
      </c>
      <c r="I116" s="63">
        <v>2.84</v>
      </c>
      <c r="J116" s="38">
        <v>156</v>
      </c>
      <c r="K116" s="39" t="s">
        <v>78</v>
      </c>
      <c r="L116" s="38">
        <v>40</v>
      </c>
      <c r="M116" s="439" t="s">
        <v>220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16.5" customHeight="1" x14ac:dyDescent="0.25">
      <c r="A117" s="64" t="s">
        <v>221</v>
      </c>
      <c r="B117" s="64" t="s">
        <v>222</v>
      </c>
      <c r="C117" s="37">
        <v>4301060309</v>
      </c>
      <c r="D117" s="374">
        <v>4680115880238</v>
      </c>
      <c r="E117" s="374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9" t="s">
        <v>78</v>
      </c>
      <c r="L117" s="38">
        <v>40</v>
      </c>
      <c r="M117" s="44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223</v>
      </c>
      <c r="B118" s="64" t="s">
        <v>224</v>
      </c>
      <c r="C118" s="37">
        <v>4301060351</v>
      </c>
      <c r="D118" s="374">
        <v>4680115881464</v>
      </c>
      <c r="E118" s="374"/>
      <c r="F118" s="63">
        <v>0.4</v>
      </c>
      <c r="G118" s="38">
        <v>6</v>
      </c>
      <c r="H118" s="63">
        <v>2.4</v>
      </c>
      <c r="I118" s="63">
        <v>2.6</v>
      </c>
      <c r="J118" s="38">
        <v>156</v>
      </c>
      <c r="K118" s="39" t="s">
        <v>138</v>
      </c>
      <c r="L118" s="38">
        <v>30</v>
      </c>
      <c r="M118" s="441" t="s">
        <v>225</v>
      </c>
      <c r="N118" s="376"/>
      <c r="O118" s="376"/>
      <c r="P118" s="376"/>
      <c r="Q118" s="377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42</v>
      </c>
      <c r="U119" s="44">
        <f>IFERROR(U114/H114,"0")+IFERROR(U115/H115,"0")+IFERROR(U116/H116,"0")+IFERROR(U117/H117,"0")+IFERROR(U118/H118,"0")</f>
        <v>0</v>
      </c>
      <c r="V119" s="44">
        <f>IFERROR(V114/H114,"0")+IFERROR(V115/H115,"0")+IFERROR(V116/H116,"0")+IFERROR(V117/H117,"0")+IFERROR(V118/H118,"0")</f>
        <v>0</v>
      </c>
      <c r="W119" s="44">
        <f>IFERROR(IF(W114="",0,W114),"0")+IFERROR(IF(W115="",0,W115),"0")+IFERROR(IF(W116="",0,W116),"0")+IFERROR(IF(W117="",0,W117),"0")+IFERROR(IF(W118="",0,W118),"0")</f>
        <v>0</v>
      </c>
      <c r="X119" s="68"/>
      <c r="Y119" s="68"/>
    </row>
    <row r="120" spans="1:52" x14ac:dyDescent="0.2">
      <c r="A120" s="381"/>
      <c r="B120" s="381"/>
      <c r="C120" s="381"/>
      <c r="D120" s="381"/>
      <c r="E120" s="381"/>
      <c r="F120" s="381"/>
      <c r="G120" s="381"/>
      <c r="H120" s="381"/>
      <c r="I120" s="381"/>
      <c r="J120" s="381"/>
      <c r="K120" s="381"/>
      <c r="L120" s="382"/>
      <c r="M120" s="378" t="s">
        <v>43</v>
      </c>
      <c r="N120" s="379"/>
      <c r="O120" s="379"/>
      <c r="P120" s="379"/>
      <c r="Q120" s="379"/>
      <c r="R120" s="379"/>
      <c r="S120" s="380"/>
      <c r="T120" s="43" t="s">
        <v>0</v>
      </c>
      <c r="U120" s="44">
        <f>IFERROR(SUM(U114:U118),"0")</f>
        <v>0</v>
      </c>
      <c r="V120" s="44">
        <f>IFERROR(SUM(V114:V118),"0")</f>
        <v>0</v>
      </c>
      <c r="W120" s="43"/>
      <c r="X120" s="68"/>
      <c r="Y120" s="68"/>
    </row>
    <row r="121" spans="1:52" ht="16.5" customHeight="1" x14ac:dyDescent="0.25">
      <c r="A121" s="372" t="s">
        <v>226</v>
      </c>
      <c r="B121" s="372"/>
      <c r="C121" s="372"/>
      <c r="D121" s="372"/>
      <c r="E121" s="372"/>
      <c r="F121" s="372"/>
      <c r="G121" s="372"/>
      <c r="H121" s="372"/>
      <c r="I121" s="372"/>
      <c r="J121" s="372"/>
      <c r="K121" s="372"/>
      <c r="L121" s="372"/>
      <c r="M121" s="372"/>
      <c r="N121" s="372"/>
      <c r="O121" s="372"/>
      <c r="P121" s="372"/>
      <c r="Q121" s="372"/>
      <c r="R121" s="372"/>
      <c r="S121" s="372"/>
      <c r="T121" s="372"/>
      <c r="U121" s="372"/>
      <c r="V121" s="372"/>
      <c r="W121" s="372"/>
      <c r="X121" s="66"/>
      <c r="Y121" s="66"/>
    </row>
    <row r="122" spans="1:52" ht="14.25" customHeight="1" x14ac:dyDescent="0.25">
      <c r="A122" s="373" t="s">
        <v>79</v>
      </c>
      <c r="B122" s="373"/>
      <c r="C122" s="373"/>
      <c r="D122" s="373"/>
      <c r="E122" s="373"/>
      <c r="F122" s="373"/>
      <c r="G122" s="373"/>
      <c r="H122" s="373"/>
      <c r="I122" s="373"/>
      <c r="J122" s="373"/>
      <c r="K122" s="373"/>
      <c r="L122" s="373"/>
      <c r="M122" s="373"/>
      <c r="N122" s="373"/>
      <c r="O122" s="373"/>
      <c r="P122" s="373"/>
      <c r="Q122" s="373"/>
      <c r="R122" s="373"/>
      <c r="S122" s="373"/>
      <c r="T122" s="373"/>
      <c r="U122" s="373"/>
      <c r="V122" s="373"/>
      <c r="W122" s="373"/>
      <c r="X122" s="67"/>
      <c r="Y122" s="67"/>
    </row>
    <row r="123" spans="1:52" ht="27" customHeight="1" x14ac:dyDescent="0.25">
      <c r="A123" s="64" t="s">
        <v>227</v>
      </c>
      <c r="B123" s="64" t="s">
        <v>228</v>
      </c>
      <c r="C123" s="37">
        <v>4301051360</v>
      </c>
      <c r="D123" s="374">
        <v>4607091385168</v>
      </c>
      <c r="E123" s="374"/>
      <c r="F123" s="63">
        <v>1.35</v>
      </c>
      <c r="G123" s="38">
        <v>6</v>
      </c>
      <c r="H123" s="63">
        <v>8.1</v>
      </c>
      <c r="I123" s="63">
        <v>8.6579999999999995</v>
      </c>
      <c r="J123" s="38">
        <v>56</v>
      </c>
      <c r="K123" s="39" t="s">
        <v>138</v>
      </c>
      <c r="L123" s="38">
        <v>45</v>
      </c>
      <c r="M123" s="44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IFERROR(IF(V123=0,"",ROUNDUP(V123/H123,0)*0.02175),"")</f>
        <v/>
      </c>
      <c r="X123" s="69" t="s">
        <v>48</v>
      </c>
      <c r="Y123" s="70" t="s">
        <v>48</v>
      </c>
      <c r="AC123" s="71"/>
      <c r="AZ123" s="133" t="s">
        <v>65</v>
      </c>
    </row>
    <row r="124" spans="1:52" ht="16.5" customHeight="1" x14ac:dyDescent="0.25">
      <c r="A124" s="64" t="s">
        <v>229</v>
      </c>
      <c r="B124" s="64" t="s">
        <v>230</v>
      </c>
      <c r="C124" s="37">
        <v>4301051362</v>
      </c>
      <c r="D124" s="374">
        <v>4607091383256</v>
      </c>
      <c r="E124" s="374"/>
      <c r="F124" s="63">
        <v>0.33</v>
      </c>
      <c r="G124" s="38">
        <v>6</v>
      </c>
      <c r="H124" s="63">
        <v>1.98</v>
      </c>
      <c r="I124" s="63">
        <v>2.246</v>
      </c>
      <c r="J124" s="38">
        <v>156</v>
      </c>
      <c r="K124" s="39" t="s">
        <v>138</v>
      </c>
      <c r="L124" s="38">
        <v>45</v>
      </c>
      <c r="M124" s="44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71"/>
      <c r="AZ124" s="134" t="s">
        <v>65</v>
      </c>
    </row>
    <row r="125" spans="1:52" ht="16.5" customHeight="1" x14ac:dyDescent="0.25">
      <c r="A125" s="64" t="s">
        <v>231</v>
      </c>
      <c r="B125" s="64" t="s">
        <v>232</v>
      </c>
      <c r="C125" s="37">
        <v>4301051358</v>
      </c>
      <c r="D125" s="374">
        <v>4607091385748</v>
      </c>
      <c r="E125" s="374"/>
      <c r="F125" s="63">
        <v>0.45</v>
      </c>
      <c r="G125" s="38">
        <v>6</v>
      </c>
      <c r="H125" s="63">
        <v>2.7</v>
      </c>
      <c r="I125" s="63">
        <v>2.972</v>
      </c>
      <c r="J125" s="38">
        <v>156</v>
      </c>
      <c r="K125" s="39" t="s">
        <v>138</v>
      </c>
      <c r="L125" s="38">
        <v>45</v>
      </c>
      <c r="M125" s="44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IFERROR(IF(V125=0,"",ROUNDUP(V125/H125,0)*0.00753),"")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233</v>
      </c>
      <c r="B126" s="64" t="s">
        <v>234</v>
      </c>
      <c r="C126" s="37">
        <v>4301051364</v>
      </c>
      <c r="D126" s="374">
        <v>4607091384581</v>
      </c>
      <c r="E126" s="374"/>
      <c r="F126" s="63">
        <v>0.67</v>
      </c>
      <c r="G126" s="38">
        <v>4</v>
      </c>
      <c r="H126" s="63">
        <v>2.68</v>
      </c>
      <c r="I126" s="63">
        <v>2.9420000000000002</v>
      </c>
      <c r="J126" s="38">
        <v>120</v>
      </c>
      <c r="K126" s="39" t="s">
        <v>138</v>
      </c>
      <c r="L126" s="38">
        <v>45</v>
      </c>
      <c r="M126" s="44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76"/>
      <c r="O126" s="376"/>
      <c r="P126" s="376"/>
      <c r="Q126" s="377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IFERROR(IF(V126=0,"",ROUNDUP(V126/H126,0)*0.00937),"")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42</v>
      </c>
      <c r="U127" s="44">
        <f>IFERROR(U123/H123,"0")+IFERROR(U124/H124,"0")+IFERROR(U125/H125,"0")+IFERROR(U126/H126,"0")</f>
        <v>0</v>
      </c>
      <c r="V127" s="44">
        <f>IFERROR(V123/H123,"0")+IFERROR(V124/H124,"0")+IFERROR(V125/H125,"0")+IFERROR(V126/H126,"0")</f>
        <v>0</v>
      </c>
      <c r="W127" s="44">
        <f>IFERROR(IF(W123="",0,W123),"0")+IFERROR(IF(W124="",0,W124),"0")+IFERROR(IF(W125="",0,W125),"0")+IFERROR(IF(W126="",0,W126),"0")</f>
        <v>0</v>
      </c>
      <c r="X127" s="68"/>
      <c r="Y127" s="68"/>
    </row>
    <row r="128" spans="1:52" x14ac:dyDescent="0.2">
      <c r="A128" s="381"/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2"/>
      <c r="M128" s="378" t="s">
        <v>43</v>
      </c>
      <c r="N128" s="379"/>
      <c r="O128" s="379"/>
      <c r="P128" s="379"/>
      <c r="Q128" s="379"/>
      <c r="R128" s="379"/>
      <c r="S128" s="380"/>
      <c r="T128" s="43" t="s">
        <v>0</v>
      </c>
      <c r="U128" s="44">
        <f>IFERROR(SUM(U123:U126),"0")</f>
        <v>0</v>
      </c>
      <c r="V128" s="44">
        <f>IFERROR(SUM(V123:V126),"0")</f>
        <v>0</v>
      </c>
      <c r="W128" s="43"/>
      <c r="X128" s="68"/>
      <c r="Y128" s="68"/>
    </row>
    <row r="129" spans="1:52" ht="27.75" customHeight="1" x14ac:dyDescent="0.2">
      <c r="A129" s="371" t="s">
        <v>235</v>
      </c>
      <c r="B129" s="371"/>
      <c r="C129" s="371"/>
      <c r="D129" s="371"/>
      <c r="E129" s="371"/>
      <c r="F129" s="371"/>
      <c r="G129" s="371"/>
      <c r="H129" s="371"/>
      <c r="I129" s="371"/>
      <c r="J129" s="371"/>
      <c r="K129" s="371"/>
      <c r="L129" s="371"/>
      <c r="M129" s="371"/>
      <c r="N129" s="371"/>
      <c r="O129" s="371"/>
      <c r="P129" s="371"/>
      <c r="Q129" s="371"/>
      <c r="R129" s="371"/>
      <c r="S129" s="371"/>
      <c r="T129" s="371"/>
      <c r="U129" s="371"/>
      <c r="V129" s="371"/>
      <c r="W129" s="371"/>
      <c r="X129" s="55"/>
      <c r="Y129" s="55"/>
    </row>
    <row r="130" spans="1:52" ht="16.5" customHeight="1" x14ac:dyDescent="0.25">
      <c r="A130" s="372" t="s">
        <v>236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66"/>
      <c r="Y130" s="66"/>
    </row>
    <row r="131" spans="1:52" ht="14.25" customHeight="1" x14ac:dyDescent="0.25">
      <c r="A131" s="373" t="s">
        <v>113</v>
      </c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67"/>
      <c r="Y131" s="67"/>
    </row>
    <row r="132" spans="1:52" ht="27" customHeight="1" x14ac:dyDescent="0.25">
      <c r="A132" s="64" t="s">
        <v>237</v>
      </c>
      <c r="B132" s="64" t="s">
        <v>238</v>
      </c>
      <c r="C132" s="37">
        <v>4301011223</v>
      </c>
      <c r="D132" s="374">
        <v>4607091383423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138</v>
      </c>
      <c r="L132" s="38">
        <v>35</v>
      </c>
      <c r="M132" s="44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71"/>
      <c r="AZ132" s="137" t="s">
        <v>65</v>
      </c>
    </row>
    <row r="133" spans="1:52" ht="27" customHeight="1" x14ac:dyDescent="0.25">
      <c r="A133" s="64" t="s">
        <v>239</v>
      </c>
      <c r="B133" s="64" t="s">
        <v>240</v>
      </c>
      <c r="C133" s="37">
        <v>4301011338</v>
      </c>
      <c r="D133" s="374">
        <v>4607091381405</v>
      </c>
      <c r="E133" s="374"/>
      <c r="F133" s="63">
        <v>1.35</v>
      </c>
      <c r="G133" s="38">
        <v>8</v>
      </c>
      <c r="H133" s="63">
        <v>10.8</v>
      </c>
      <c r="I133" s="63">
        <v>11.375999999999999</v>
      </c>
      <c r="J133" s="38">
        <v>56</v>
      </c>
      <c r="K133" s="39" t="s">
        <v>78</v>
      </c>
      <c r="L133" s="38">
        <v>35</v>
      </c>
      <c r="M133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71"/>
      <c r="AZ133" s="138" t="s">
        <v>65</v>
      </c>
    </row>
    <row r="134" spans="1:52" ht="27" customHeight="1" x14ac:dyDescent="0.25">
      <c r="A134" s="64" t="s">
        <v>241</v>
      </c>
      <c r="B134" s="64" t="s">
        <v>242</v>
      </c>
      <c r="C134" s="37">
        <v>4301011333</v>
      </c>
      <c r="D134" s="374">
        <v>4607091386516</v>
      </c>
      <c r="E134" s="374"/>
      <c r="F134" s="63">
        <v>1.4</v>
      </c>
      <c r="G134" s="38">
        <v>8</v>
      </c>
      <c r="H134" s="63">
        <v>11.2</v>
      </c>
      <c r="I134" s="63">
        <v>11.776</v>
      </c>
      <c r="J134" s="38">
        <v>56</v>
      </c>
      <c r="K134" s="39" t="s">
        <v>78</v>
      </c>
      <c r="L134" s="38">
        <v>30</v>
      </c>
      <c r="M134" s="44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76"/>
      <c r="O134" s="376"/>
      <c r="P134" s="376"/>
      <c r="Q134" s="377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42</v>
      </c>
      <c r="U135" s="44">
        <f>IFERROR(U132/H132,"0")+IFERROR(U133/H133,"0")+IFERROR(U134/H134,"0")</f>
        <v>0</v>
      </c>
      <c r="V135" s="44">
        <f>IFERROR(V132/H132,"0")+IFERROR(V133/H133,"0")+IFERROR(V134/H134,"0")</f>
        <v>0</v>
      </c>
      <c r="W135" s="44">
        <f>IFERROR(IF(W132="",0,W132),"0")+IFERROR(IF(W133="",0,W133),"0")+IFERROR(IF(W134="",0,W134),"0")</f>
        <v>0</v>
      </c>
      <c r="X135" s="68"/>
      <c r="Y135" s="68"/>
    </row>
    <row r="136" spans="1:52" x14ac:dyDescent="0.2">
      <c r="A136" s="381"/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2"/>
      <c r="M136" s="378" t="s">
        <v>43</v>
      </c>
      <c r="N136" s="379"/>
      <c r="O136" s="379"/>
      <c r="P136" s="379"/>
      <c r="Q136" s="379"/>
      <c r="R136" s="379"/>
      <c r="S136" s="380"/>
      <c r="T136" s="43" t="s">
        <v>0</v>
      </c>
      <c r="U136" s="44">
        <f>IFERROR(SUM(U132:U134),"0")</f>
        <v>0</v>
      </c>
      <c r="V136" s="44">
        <f>IFERROR(SUM(V132:V134),"0")</f>
        <v>0</v>
      </c>
      <c r="W136" s="43"/>
      <c r="X136" s="68"/>
      <c r="Y136" s="68"/>
    </row>
    <row r="137" spans="1:52" ht="16.5" customHeight="1" x14ac:dyDescent="0.25">
      <c r="A137" s="372" t="s">
        <v>243</v>
      </c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2"/>
      <c r="O137" s="372"/>
      <c r="P137" s="372"/>
      <c r="Q137" s="372"/>
      <c r="R137" s="372"/>
      <c r="S137" s="372"/>
      <c r="T137" s="372"/>
      <c r="U137" s="372"/>
      <c r="V137" s="372"/>
      <c r="W137" s="372"/>
      <c r="X137" s="66"/>
      <c r="Y137" s="66"/>
    </row>
    <row r="138" spans="1:52" ht="14.25" customHeight="1" x14ac:dyDescent="0.25">
      <c r="A138" s="373" t="s">
        <v>75</v>
      </c>
      <c r="B138" s="373"/>
      <c r="C138" s="373"/>
      <c r="D138" s="373"/>
      <c r="E138" s="373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  <c r="X138" s="67"/>
      <c r="Y138" s="67"/>
    </row>
    <row r="139" spans="1:52" ht="27" customHeight="1" x14ac:dyDescent="0.25">
      <c r="A139" s="64" t="s">
        <v>244</v>
      </c>
      <c r="B139" s="64" t="s">
        <v>245</v>
      </c>
      <c r="C139" s="37">
        <v>4301031191</v>
      </c>
      <c r="D139" s="374">
        <v>4680115880993</v>
      </c>
      <c r="E139" s="374"/>
      <c r="F139" s="63">
        <v>0.7</v>
      </c>
      <c r="G139" s="38">
        <v>6</v>
      </c>
      <c r="H139" s="63">
        <v>4.2</v>
      </c>
      <c r="I139" s="63">
        <v>4.46</v>
      </c>
      <c r="J139" s="38">
        <v>156</v>
      </c>
      <c r="K139" s="39" t="s">
        <v>78</v>
      </c>
      <c r="L139" s="38">
        <v>40</v>
      </c>
      <c r="M139" s="4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ref="V139:V146" si="7">IFERROR(IF(U139="",0,CEILING((U139/$H139),1)*$H139),"")</f>
        <v>0</v>
      </c>
      <c r="W139" s="42" t="str">
        <f>IFERROR(IF(V139=0,"",ROUNDUP(V139/H139,0)*0.00753),"")</f>
        <v/>
      </c>
      <c r="X139" s="69" t="s">
        <v>48</v>
      </c>
      <c r="Y139" s="70" t="s">
        <v>48</v>
      </c>
      <c r="AC139" s="71"/>
      <c r="AZ139" s="140" t="s">
        <v>65</v>
      </c>
    </row>
    <row r="140" spans="1:52" ht="27" customHeight="1" x14ac:dyDescent="0.25">
      <c r="A140" s="64" t="s">
        <v>246</v>
      </c>
      <c r="B140" s="64" t="s">
        <v>247</v>
      </c>
      <c r="C140" s="37">
        <v>4301031204</v>
      </c>
      <c r="D140" s="374">
        <v>4680115881761</v>
      </c>
      <c r="E140" s="374"/>
      <c r="F140" s="63">
        <v>0.7</v>
      </c>
      <c r="G140" s="38">
        <v>6</v>
      </c>
      <c r="H140" s="63">
        <v>4.2</v>
      </c>
      <c r="I140" s="63">
        <v>4.46</v>
      </c>
      <c r="J140" s="38">
        <v>156</v>
      </c>
      <c r="K140" s="39" t="s">
        <v>78</v>
      </c>
      <c r="L140" s="38">
        <v>40</v>
      </c>
      <c r="M140" s="4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1" t="s">
        <v>65</v>
      </c>
    </row>
    <row r="141" spans="1:52" ht="27" customHeight="1" x14ac:dyDescent="0.25">
      <c r="A141" s="64" t="s">
        <v>248</v>
      </c>
      <c r="B141" s="64" t="s">
        <v>249</v>
      </c>
      <c r="C141" s="37">
        <v>4301031201</v>
      </c>
      <c r="D141" s="374">
        <v>4680115881563</v>
      </c>
      <c r="E141" s="374"/>
      <c r="F141" s="63">
        <v>0.7</v>
      </c>
      <c r="G141" s="38">
        <v>6</v>
      </c>
      <c r="H141" s="63">
        <v>4.2</v>
      </c>
      <c r="I141" s="63">
        <v>4.4000000000000004</v>
      </c>
      <c r="J141" s="38">
        <v>156</v>
      </c>
      <c r="K141" s="39" t="s">
        <v>78</v>
      </c>
      <c r="L141" s="38">
        <v>40</v>
      </c>
      <c r="M141" s="4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250</v>
      </c>
      <c r="B142" s="64" t="s">
        <v>251</v>
      </c>
      <c r="C142" s="37">
        <v>4301031199</v>
      </c>
      <c r="D142" s="374">
        <v>4680115880986</v>
      </c>
      <c r="E142" s="374"/>
      <c r="F142" s="63">
        <v>0.35</v>
      </c>
      <c r="G142" s="38">
        <v>6</v>
      </c>
      <c r="H142" s="63">
        <v>2.1</v>
      </c>
      <c r="I142" s="63">
        <v>2.23</v>
      </c>
      <c r="J142" s="38">
        <v>234</v>
      </c>
      <c r="K142" s="39" t="s">
        <v>78</v>
      </c>
      <c r="L142" s="38">
        <v>40</v>
      </c>
      <c r="M142" s="4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252</v>
      </c>
      <c r="B143" s="64" t="s">
        <v>253</v>
      </c>
      <c r="C143" s="37">
        <v>4301031190</v>
      </c>
      <c r="D143" s="374">
        <v>4680115880207</v>
      </c>
      <c r="E143" s="374"/>
      <c r="F143" s="63">
        <v>0.4</v>
      </c>
      <c r="G143" s="38">
        <v>6</v>
      </c>
      <c r="H143" s="63">
        <v>2.4</v>
      </c>
      <c r="I143" s="63">
        <v>2.63</v>
      </c>
      <c r="J143" s="38">
        <v>156</v>
      </c>
      <c r="K143" s="39" t="s">
        <v>78</v>
      </c>
      <c r="L143" s="38">
        <v>40</v>
      </c>
      <c r="M143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254</v>
      </c>
      <c r="B144" s="64" t="s">
        <v>255</v>
      </c>
      <c r="C144" s="37">
        <v>4301031205</v>
      </c>
      <c r="D144" s="374">
        <v>4680115881785</v>
      </c>
      <c r="E144" s="374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4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256</v>
      </c>
      <c r="B145" s="64" t="s">
        <v>257</v>
      </c>
      <c r="C145" s="37">
        <v>4301031202</v>
      </c>
      <c r="D145" s="374">
        <v>4680115881679</v>
      </c>
      <c r="E145" s="374"/>
      <c r="F145" s="63">
        <v>0.35</v>
      </c>
      <c r="G145" s="38">
        <v>6</v>
      </c>
      <c r="H145" s="63">
        <v>2.1</v>
      </c>
      <c r="I145" s="63">
        <v>2.2000000000000002</v>
      </c>
      <c r="J145" s="38">
        <v>234</v>
      </c>
      <c r="K145" s="39" t="s">
        <v>78</v>
      </c>
      <c r="L145" s="38">
        <v>40</v>
      </c>
      <c r="M145" s="4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IFERROR(IF(V145=0,"",ROUNDUP(V145/H145,0)*0.00502),"")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258</v>
      </c>
      <c r="B146" s="64" t="s">
        <v>259</v>
      </c>
      <c r="C146" s="37">
        <v>4301031158</v>
      </c>
      <c r="D146" s="374">
        <v>4680115880191</v>
      </c>
      <c r="E146" s="374"/>
      <c r="F146" s="63">
        <v>0.4</v>
      </c>
      <c r="G146" s="38">
        <v>6</v>
      </c>
      <c r="H146" s="63">
        <v>2.4</v>
      </c>
      <c r="I146" s="63">
        <v>2.6</v>
      </c>
      <c r="J146" s="38">
        <v>156</v>
      </c>
      <c r="K146" s="39" t="s">
        <v>78</v>
      </c>
      <c r="L146" s="38">
        <v>40</v>
      </c>
      <c r="M146" s="4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IFERROR(IF(V146=0,"",ROUNDUP(V146/H146,0)*0.00753),"")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x14ac:dyDescent="0.2">
      <c r="A147" s="381"/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2"/>
      <c r="M147" s="378" t="s">
        <v>43</v>
      </c>
      <c r="N147" s="379"/>
      <c r="O147" s="379"/>
      <c r="P147" s="379"/>
      <c r="Q147" s="379"/>
      <c r="R147" s="379"/>
      <c r="S147" s="380"/>
      <c r="T147" s="43" t="s">
        <v>42</v>
      </c>
      <c r="U147" s="44">
        <f>IFERROR(U139/H139,"0")+IFERROR(U140/H140,"0")+IFERROR(U141/H141,"0")+IFERROR(U142/H142,"0")+IFERROR(U143/H143,"0")+IFERROR(U144/H144,"0")+IFERROR(U145/H145,"0")+IFERROR(U146/H146,"0")</f>
        <v>0</v>
      </c>
      <c r="V147" s="44">
        <f>IFERROR(V139/H139,"0")+IFERROR(V140/H140,"0")+IFERROR(V141/H141,"0")+IFERROR(V142/H142,"0")+IFERROR(V143/H143,"0")+IFERROR(V144/H144,"0")+IFERROR(V145/H145,"0")+IFERROR(V146/H146,"0")</f>
        <v>0</v>
      </c>
      <c r="W147" s="44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68"/>
      <c r="Y147" s="68"/>
    </row>
    <row r="148" spans="1:52" x14ac:dyDescent="0.2">
      <c r="A148" s="381"/>
      <c r="B148" s="381"/>
      <c r="C148" s="381"/>
      <c r="D148" s="381"/>
      <c r="E148" s="381"/>
      <c r="F148" s="381"/>
      <c r="G148" s="381"/>
      <c r="H148" s="381"/>
      <c r="I148" s="381"/>
      <c r="J148" s="381"/>
      <c r="K148" s="381"/>
      <c r="L148" s="382"/>
      <c r="M148" s="378" t="s">
        <v>43</v>
      </c>
      <c r="N148" s="379"/>
      <c r="O148" s="379"/>
      <c r="P148" s="379"/>
      <c r="Q148" s="379"/>
      <c r="R148" s="379"/>
      <c r="S148" s="380"/>
      <c r="T148" s="43" t="s">
        <v>0</v>
      </c>
      <c r="U148" s="44">
        <f>IFERROR(SUM(U139:U146),"0")</f>
        <v>0</v>
      </c>
      <c r="V148" s="44">
        <f>IFERROR(SUM(V139:V146),"0")</f>
        <v>0</v>
      </c>
      <c r="W148" s="43"/>
      <c r="X148" s="68"/>
      <c r="Y148" s="68"/>
    </row>
    <row r="149" spans="1:52" ht="16.5" customHeight="1" x14ac:dyDescent="0.25">
      <c r="A149" s="372" t="s">
        <v>260</v>
      </c>
      <c r="B149" s="372"/>
      <c r="C149" s="372"/>
      <c r="D149" s="372"/>
      <c r="E149" s="372"/>
      <c r="F149" s="372"/>
      <c r="G149" s="372"/>
      <c r="H149" s="372"/>
      <c r="I149" s="372"/>
      <c r="J149" s="372"/>
      <c r="K149" s="372"/>
      <c r="L149" s="372"/>
      <c r="M149" s="372"/>
      <c r="N149" s="372"/>
      <c r="O149" s="372"/>
      <c r="P149" s="372"/>
      <c r="Q149" s="372"/>
      <c r="R149" s="372"/>
      <c r="S149" s="372"/>
      <c r="T149" s="372"/>
      <c r="U149" s="372"/>
      <c r="V149" s="372"/>
      <c r="W149" s="372"/>
      <c r="X149" s="66"/>
      <c r="Y149" s="66"/>
    </row>
    <row r="150" spans="1:52" ht="14.25" customHeight="1" x14ac:dyDescent="0.25">
      <c r="A150" s="373" t="s">
        <v>113</v>
      </c>
      <c r="B150" s="373"/>
      <c r="C150" s="373"/>
      <c r="D150" s="373"/>
      <c r="E150" s="373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  <c r="X150" s="67"/>
      <c r="Y150" s="67"/>
    </row>
    <row r="151" spans="1:52" ht="16.5" customHeight="1" x14ac:dyDescent="0.25">
      <c r="A151" s="64" t="s">
        <v>261</v>
      </c>
      <c r="B151" s="64" t="s">
        <v>262</v>
      </c>
      <c r="C151" s="37">
        <v>4301011450</v>
      </c>
      <c r="D151" s="374">
        <v>4680115881402</v>
      </c>
      <c r="E151" s="374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109</v>
      </c>
      <c r="L151" s="38">
        <v>55</v>
      </c>
      <c r="M151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27" customHeight="1" x14ac:dyDescent="0.25">
      <c r="A152" s="64" t="s">
        <v>263</v>
      </c>
      <c r="B152" s="64" t="s">
        <v>264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78</v>
      </c>
      <c r="L152" s="38">
        <v>55</v>
      </c>
      <c r="M152" s="4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81"/>
      <c r="B153" s="381"/>
      <c r="C153" s="381"/>
      <c r="D153" s="381"/>
      <c r="E153" s="381"/>
      <c r="F153" s="381"/>
      <c r="G153" s="381"/>
      <c r="H153" s="381"/>
      <c r="I153" s="381"/>
      <c r="J153" s="381"/>
      <c r="K153" s="381"/>
      <c r="L153" s="382"/>
      <c r="M153" s="378" t="s">
        <v>43</v>
      </c>
      <c r="N153" s="379"/>
      <c r="O153" s="379"/>
      <c r="P153" s="379"/>
      <c r="Q153" s="379"/>
      <c r="R153" s="379"/>
      <c r="S153" s="380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81"/>
      <c r="B154" s="381"/>
      <c r="C154" s="381"/>
      <c r="D154" s="381"/>
      <c r="E154" s="381"/>
      <c r="F154" s="381"/>
      <c r="G154" s="381"/>
      <c r="H154" s="381"/>
      <c r="I154" s="381"/>
      <c r="J154" s="381"/>
      <c r="K154" s="381"/>
      <c r="L154" s="382"/>
      <c r="M154" s="378" t="s">
        <v>43</v>
      </c>
      <c r="N154" s="379"/>
      <c r="O154" s="379"/>
      <c r="P154" s="379"/>
      <c r="Q154" s="379"/>
      <c r="R154" s="379"/>
      <c r="S154" s="380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73" t="s">
        <v>106</v>
      </c>
      <c r="B155" s="373"/>
      <c r="C155" s="373"/>
      <c r="D155" s="373"/>
      <c r="E155" s="373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  <c r="X155" s="67"/>
      <c r="Y155" s="67"/>
    </row>
    <row r="156" spans="1:52" ht="16.5" customHeight="1" x14ac:dyDescent="0.25">
      <c r="A156" s="64" t="s">
        <v>265</v>
      </c>
      <c r="B156" s="64" t="s">
        <v>266</v>
      </c>
      <c r="C156" s="37">
        <v>4301020262</v>
      </c>
      <c r="D156" s="374">
        <v>4680115882935</v>
      </c>
      <c r="E156" s="374"/>
      <c r="F156" s="63">
        <v>1.35</v>
      </c>
      <c r="G156" s="38">
        <v>8</v>
      </c>
      <c r="H156" s="63">
        <v>10.8</v>
      </c>
      <c r="I156" s="63">
        <v>11.28</v>
      </c>
      <c r="J156" s="38">
        <v>56</v>
      </c>
      <c r="K156" s="39" t="s">
        <v>138</v>
      </c>
      <c r="L156" s="38">
        <v>50</v>
      </c>
      <c r="M156" s="459" t="s">
        <v>267</v>
      </c>
      <c r="N156" s="376"/>
      <c r="O156" s="376"/>
      <c r="P156" s="376"/>
      <c r="Q156" s="377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IFERROR(IF(V156=0,"",ROUNDUP(V156/H156,0)*0.02175),"")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16.5" customHeight="1" x14ac:dyDescent="0.25">
      <c r="A157" s="64" t="s">
        <v>268</v>
      </c>
      <c r="B157" s="64" t="s">
        <v>269</v>
      </c>
      <c r="C157" s="37">
        <v>4301020220</v>
      </c>
      <c r="D157" s="374">
        <v>4680115880764</v>
      </c>
      <c r="E157" s="374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109</v>
      </c>
      <c r="L157" s="38">
        <v>50</v>
      </c>
      <c r="M157" s="4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76"/>
      <c r="O157" s="376"/>
      <c r="P157" s="376"/>
      <c r="Q157" s="377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x14ac:dyDescent="0.2">
      <c r="A158" s="381"/>
      <c r="B158" s="381"/>
      <c r="C158" s="381"/>
      <c r="D158" s="381"/>
      <c r="E158" s="381"/>
      <c r="F158" s="381"/>
      <c r="G158" s="381"/>
      <c r="H158" s="381"/>
      <c r="I158" s="381"/>
      <c r="J158" s="381"/>
      <c r="K158" s="381"/>
      <c r="L158" s="382"/>
      <c r="M158" s="378" t="s">
        <v>43</v>
      </c>
      <c r="N158" s="379"/>
      <c r="O158" s="379"/>
      <c r="P158" s="379"/>
      <c r="Q158" s="379"/>
      <c r="R158" s="379"/>
      <c r="S158" s="380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52" x14ac:dyDescent="0.2">
      <c r="A159" s="381"/>
      <c r="B159" s="381"/>
      <c r="C159" s="381"/>
      <c r="D159" s="381"/>
      <c r="E159" s="381"/>
      <c r="F159" s="381"/>
      <c r="G159" s="381"/>
      <c r="H159" s="381"/>
      <c r="I159" s="381"/>
      <c r="J159" s="381"/>
      <c r="K159" s="381"/>
      <c r="L159" s="382"/>
      <c r="M159" s="378" t="s">
        <v>43</v>
      </c>
      <c r="N159" s="379"/>
      <c r="O159" s="379"/>
      <c r="P159" s="379"/>
      <c r="Q159" s="379"/>
      <c r="R159" s="379"/>
      <c r="S159" s="380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52" ht="14.25" customHeight="1" x14ac:dyDescent="0.25">
      <c r="A160" s="373" t="s">
        <v>75</v>
      </c>
      <c r="B160" s="373"/>
      <c r="C160" s="373"/>
      <c r="D160" s="373"/>
      <c r="E160" s="373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  <c r="X160" s="67"/>
      <c r="Y160" s="67"/>
    </row>
    <row r="161" spans="1:52" ht="27" customHeight="1" x14ac:dyDescent="0.25">
      <c r="A161" s="64" t="s">
        <v>270</v>
      </c>
      <c r="B161" s="64" t="s">
        <v>271</v>
      </c>
      <c r="C161" s="37">
        <v>4301031224</v>
      </c>
      <c r="D161" s="374">
        <v>4680115882683</v>
      </c>
      <c r="E161" s="374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76"/>
      <c r="O161" s="376"/>
      <c r="P161" s="376"/>
      <c r="Q161" s="377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2" t="s">
        <v>65</v>
      </c>
    </row>
    <row r="162" spans="1:52" ht="27" customHeight="1" x14ac:dyDescent="0.25">
      <c r="A162" s="64" t="s">
        <v>272</v>
      </c>
      <c r="B162" s="64" t="s">
        <v>273</v>
      </c>
      <c r="C162" s="37">
        <v>4301031230</v>
      </c>
      <c r="D162" s="374">
        <v>4680115882690</v>
      </c>
      <c r="E162" s="374"/>
      <c r="F162" s="63">
        <v>0.9</v>
      </c>
      <c r="G162" s="38">
        <v>6</v>
      </c>
      <c r="H162" s="63">
        <v>5.4</v>
      </c>
      <c r="I162" s="63">
        <v>5.61</v>
      </c>
      <c r="J162" s="38">
        <v>120</v>
      </c>
      <c r="K162" s="39" t="s">
        <v>78</v>
      </c>
      <c r="L162" s="38">
        <v>40</v>
      </c>
      <c r="M162" s="4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76"/>
      <c r="O162" s="376"/>
      <c r="P162" s="376"/>
      <c r="Q162" s="377"/>
      <c r="R162" s="40" t="s">
        <v>48</v>
      </c>
      <c r="S162" s="40" t="s">
        <v>48</v>
      </c>
      <c r="T162" s="41" t="s">
        <v>0</v>
      </c>
      <c r="U162" s="59">
        <v>0</v>
      </c>
      <c r="V162" s="56">
        <f>IFERROR(IF(U162="",0,CEILING((U162/$H162),1)*$H162),"")</f>
        <v>0</v>
      </c>
      <c r="W162" s="42" t="str">
        <f>IFERROR(IF(V162=0,"",ROUNDUP(V162/H162,0)*0.00937),"")</f>
        <v/>
      </c>
      <c r="X162" s="69" t="s">
        <v>48</v>
      </c>
      <c r="Y162" s="70" t="s">
        <v>48</v>
      </c>
      <c r="AC162" s="71"/>
      <c r="AZ162" s="153" t="s">
        <v>65</v>
      </c>
    </row>
    <row r="163" spans="1:52" ht="27" customHeight="1" x14ac:dyDescent="0.25">
      <c r="A163" s="64" t="s">
        <v>274</v>
      </c>
      <c r="B163" s="64" t="s">
        <v>275</v>
      </c>
      <c r="C163" s="37">
        <v>4301031220</v>
      </c>
      <c r="D163" s="374">
        <v>4680115882669</v>
      </c>
      <c r="E163" s="374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76"/>
      <c r="O163" s="376"/>
      <c r="P163" s="376"/>
      <c r="Q163" s="377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276</v>
      </c>
      <c r="B164" s="64" t="s">
        <v>277</v>
      </c>
      <c r="C164" s="37">
        <v>4301031221</v>
      </c>
      <c r="D164" s="374">
        <v>4680115882676</v>
      </c>
      <c r="E164" s="374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x14ac:dyDescent="0.2">
      <c r="A165" s="381"/>
      <c r="B165" s="381"/>
      <c r="C165" s="381"/>
      <c r="D165" s="381"/>
      <c r="E165" s="381"/>
      <c r="F165" s="381"/>
      <c r="G165" s="381"/>
      <c r="H165" s="381"/>
      <c r="I165" s="381"/>
      <c r="J165" s="381"/>
      <c r="K165" s="381"/>
      <c r="L165" s="382"/>
      <c r="M165" s="378" t="s">
        <v>43</v>
      </c>
      <c r="N165" s="379"/>
      <c r="O165" s="379"/>
      <c r="P165" s="379"/>
      <c r="Q165" s="379"/>
      <c r="R165" s="379"/>
      <c r="S165" s="380"/>
      <c r="T165" s="43" t="s">
        <v>42</v>
      </c>
      <c r="U165" s="44">
        <f>IFERROR(U161/H161,"0")+IFERROR(U162/H162,"0")+IFERROR(U163/H163,"0")+IFERROR(U164/H164,"0")</f>
        <v>0</v>
      </c>
      <c r="V165" s="44">
        <f>IFERROR(V161/H161,"0")+IFERROR(V162/H162,"0")+IFERROR(V163/H163,"0")+IFERROR(V164/H164,"0")</f>
        <v>0</v>
      </c>
      <c r="W165" s="44">
        <f>IFERROR(IF(W161="",0,W161),"0")+IFERROR(IF(W162="",0,W162),"0")+IFERROR(IF(W163="",0,W163),"0")+IFERROR(IF(W164="",0,W164),"0")</f>
        <v>0</v>
      </c>
      <c r="X165" s="68"/>
      <c r="Y165" s="68"/>
    </row>
    <row r="166" spans="1:52" x14ac:dyDescent="0.2">
      <c r="A166" s="381"/>
      <c r="B166" s="381"/>
      <c r="C166" s="381"/>
      <c r="D166" s="381"/>
      <c r="E166" s="381"/>
      <c r="F166" s="381"/>
      <c r="G166" s="381"/>
      <c r="H166" s="381"/>
      <c r="I166" s="381"/>
      <c r="J166" s="381"/>
      <c r="K166" s="381"/>
      <c r="L166" s="382"/>
      <c r="M166" s="378" t="s">
        <v>43</v>
      </c>
      <c r="N166" s="379"/>
      <c r="O166" s="379"/>
      <c r="P166" s="379"/>
      <c r="Q166" s="379"/>
      <c r="R166" s="379"/>
      <c r="S166" s="380"/>
      <c r="T166" s="43" t="s">
        <v>0</v>
      </c>
      <c r="U166" s="44">
        <f>IFERROR(SUM(U161:U164),"0")</f>
        <v>0</v>
      </c>
      <c r="V166" s="44">
        <f>IFERROR(SUM(V161:V164),"0")</f>
        <v>0</v>
      </c>
      <c r="W166" s="43"/>
      <c r="X166" s="68"/>
      <c r="Y166" s="68"/>
    </row>
    <row r="167" spans="1:52" ht="14.25" customHeight="1" x14ac:dyDescent="0.25">
      <c r="A167" s="373" t="s">
        <v>79</v>
      </c>
      <c r="B167" s="373"/>
      <c r="C167" s="373"/>
      <c r="D167" s="373"/>
      <c r="E167" s="373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  <c r="X167" s="67"/>
      <c r="Y167" s="67"/>
    </row>
    <row r="168" spans="1:52" ht="27" customHeight="1" x14ac:dyDescent="0.25">
      <c r="A168" s="64" t="s">
        <v>278</v>
      </c>
      <c r="B168" s="64" t="s">
        <v>279</v>
      </c>
      <c r="C168" s="37">
        <v>4301051409</v>
      </c>
      <c r="D168" s="374">
        <v>4680115881556</v>
      </c>
      <c r="E168" s="374"/>
      <c r="F168" s="63">
        <v>1</v>
      </c>
      <c r="G168" s="38">
        <v>4</v>
      </c>
      <c r="H168" s="63">
        <v>4</v>
      </c>
      <c r="I168" s="63">
        <v>4.4080000000000004</v>
      </c>
      <c r="J168" s="38">
        <v>104</v>
      </c>
      <c r="K168" s="39" t="s">
        <v>138</v>
      </c>
      <c r="L168" s="38">
        <v>45</v>
      </c>
      <c r="M168" s="4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ref="V168:V183" si="8">IFERROR(IF(U168="",0,CEILING((U168/$H168),1)*$H168),"")</f>
        <v>0</v>
      </c>
      <c r="W168" s="42" t="str">
        <f>IFERROR(IF(V168=0,"",ROUNDUP(V168/H168,0)*0.01196),"")</f>
        <v/>
      </c>
      <c r="X168" s="69" t="s">
        <v>48</v>
      </c>
      <c r="Y168" s="70" t="s">
        <v>48</v>
      </c>
      <c r="AC168" s="71"/>
      <c r="AZ168" s="156" t="s">
        <v>65</v>
      </c>
    </row>
    <row r="169" spans="1:52" ht="16.5" customHeight="1" x14ac:dyDescent="0.25">
      <c r="A169" s="64" t="s">
        <v>280</v>
      </c>
      <c r="B169" s="64" t="s">
        <v>281</v>
      </c>
      <c r="C169" s="37">
        <v>4301051538</v>
      </c>
      <c r="D169" s="374">
        <v>4680115880573</v>
      </c>
      <c r="E169" s="374"/>
      <c r="F169" s="63">
        <v>1.45</v>
      </c>
      <c r="G169" s="38">
        <v>6</v>
      </c>
      <c r="H169" s="63">
        <v>8.6999999999999993</v>
      </c>
      <c r="I169" s="63">
        <v>9.2639999999999993</v>
      </c>
      <c r="J169" s="38">
        <v>56</v>
      </c>
      <c r="K169" s="39" t="s">
        <v>78</v>
      </c>
      <c r="L169" s="38">
        <v>45</v>
      </c>
      <c r="M169" s="466" t="s">
        <v>282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57" t="s">
        <v>65</v>
      </c>
    </row>
    <row r="170" spans="1:52" ht="27" customHeight="1" x14ac:dyDescent="0.25">
      <c r="A170" s="64" t="s">
        <v>283</v>
      </c>
      <c r="B170" s="64" t="s">
        <v>284</v>
      </c>
      <c r="C170" s="37">
        <v>4301051408</v>
      </c>
      <c r="D170" s="374">
        <v>4680115881594</v>
      </c>
      <c r="E170" s="374"/>
      <c r="F170" s="63">
        <v>1.35</v>
      </c>
      <c r="G170" s="38">
        <v>6</v>
      </c>
      <c r="H170" s="63">
        <v>8.1</v>
      </c>
      <c r="I170" s="63">
        <v>8.6639999999999997</v>
      </c>
      <c r="J170" s="38">
        <v>56</v>
      </c>
      <c r="K170" s="39" t="s">
        <v>138</v>
      </c>
      <c r="L170" s="38">
        <v>40</v>
      </c>
      <c r="M170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27" customHeight="1" x14ac:dyDescent="0.25">
      <c r="A171" s="64" t="s">
        <v>285</v>
      </c>
      <c r="B171" s="64" t="s">
        <v>286</v>
      </c>
      <c r="C171" s="37">
        <v>4301051433</v>
      </c>
      <c r="D171" s="374">
        <v>4680115881587</v>
      </c>
      <c r="E171" s="374"/>
      <c r="F171" s="63">
        <v>1</v>
      </c>
      <c r="G171" s="38">
        <v>4</v>
      </c>
      <c r="H171" s="63">
        <v>4</v>
      </c>
      <c r="I171" s="63">
        <v>4.4080000000000004</v>
      </c>
      <c r="J171" s="38">
        <v>104</v>
      </c>
      <c r="K171" s="39" t="s">
        <v>78</v>
      </c>
      <c r="L171" s="38">
        <v>35</v>
      </c>
      <c r="M171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IFERROR(IF(V171=0,"",ROUNDUP(V171/H171,0)*0.01196),"")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16.5" customHeight="1" x14ac:dyDescent="0.25">
      <c r="A172" s="64" t="s">
        <v>287</v>
      </c>
      <c r="B172" s="64" t="s">
        <v>288</v>
      </c>
      <c r="C172" s="37">
        <v>4301051380</v>
      </c>
      <c r="D172" s="374">
        <v>4680115880962</v>
      </c>
      <c r="E172" s="374"/>
      <c r="F172" s="63">
        <v>1.3</v>
      </c>
      <c r="G172" s="38">
        <v>6</v>
      </c>
      <c r="H172" s="63">
        <v>7.8</v>
      </c>
      <c r="I172" s="63">
        <v>8.3640000000000008</v>
      </c>
      <c r="J172" s="38">
        <v>56</v>
      </c>
      <c r="K172" s="39" t="s">
        <v>78</v>
      </c>
      <c r="L172" s="38">
        <v>40</v>
      </c>
      <c r="M172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289</v>
      </c>
      <c r="B173" s="64" t="s">
        <v>290</v>
      </c>
      <c r="C173" s="37">
        <v>4301051411</v>
      </c>
      <c r="D173" s="374">
        <v>4680115881617</v>
      </c>
      <c r="E173" s="374"/>
      <c r="F173" s="63">
        <v>1.35</v>
      </c>
      <c r="G173" s="38">
        <v>6</v>
      </c>
      <c r="H173" s="63">
        <v>8.1</v>
      </c>
      <c r="I173" s="63">
        <v>8.6460000000000008</v>
      </c>
      <c r="J173" s="38">
        <v>56</v>
      </c>
      <c r="K173" s="39" t="s">
        <v>138</v>
      </c>
      <c r="L173" s="38">
        <v>40</v>
      </c>
      <c r="M173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291</v>
      </c>
      <c r="B174" s="64" t="s">
        <v>292</v>
      </c>
      <c r="C174" s="37">
        <v>4301051377</v>
      </c>
      <c r="D174" s="374">
        <v>4680115881228</v>
      </c>
      <c r="E174" s="374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35</v>
      </c>
      <c r="M174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293</v>
      </c>
      <c r="B175" s="64" t="s">
        <v>294</v>
      </c>
      <c r="C175" s="37">
        <v>4301051432</v>
      </c>
      <c r="D175" s="374">
        <v>4680115881037</v>
      </c>
      <c r="E175" s="374"/>
      <c r="F175" s="63">
        <v>0.84</v>
      </c>
      <c r="G175" s="38">
        <v>4</v>
      </c>
      <c r="H175" s="63">
        <v>3.36</v>
      </c>
      <c r="I175" s="63">
        <v>3.6179999999999999</v>
      </c>
      <c r="J175" s="38">
        <v>120</v>
      </c>
      <c r="K175" s="39" t="s">
        <v>78</v>
      </c>
      <c r="L175" s="38">
        <v>35</v>
      </c>
      <c r="M175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295</v>
      </c>
      <c r="B176" s="64" t="s">
        <v>296</v>
      </c>
      <c r="C176" s="37">
        <v>4301051384</v>
      </c>
      <c r="D176" s="374">
        <v>4680115881211</v>
      </c>
      <c r="E176" s="374"/>
      <c r="F176" s="63">
        <v>0.4</v>
      </c>
      <c r="G176" s="38">
        <v>6</v>
      </c>
      <c r="H176" s="63">
        <v>2.4</v>
      </c>
      <c r="I176" s="63">
        <v>2.6</v>
      </c>
      <c r="J176" s="38">
        <v>156</v>
      </c>
      <c r="K176" s="39" t="s">
        <v>78</v>
      </c>
      <c r="L176" s="38">
        <v>45</v>
      </c>
      <c r="M176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IFERROR(IF(V176=0,"",ROUNDUP(V176/H176,0)*0.00753),"")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297</v>
      </c>
      <c r="B177" s="64" t="s">
        <v>298</v>
      </c>
      <c r="C177" s="37">
        <v>4301051378</v>
      </c>
      <c r="D177" s="374">
        <v>4680115881020</v>
      </c>
      <c r="E177" s="374"/>
      <c r="F177" s="63">
        <v>0.84</v>
      </c>
      <c r="G177" s="38">
        <v>4</v>
      </c>
      <c r="H177" s="63">
        <v>3.36</v>
      </c>
      <c r="I177" s="63">
        <v>3.57</v>
      </c>
      <c r="J177" s="38">
        <v>120</v>
      </c>
      <c r="K177" s="39" t="s">
        <v>78</v>
      </c>
      <c r="L177" s="38">
        <v>45</v>
      </c>
      <c r="M177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IFERROR(IF(V177=0,"",ROUNDUP(V177/H177,0)*0.00937),"")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299</v>
      </c>
      <c r="B178" s="64" t="s">
        <v>300</v>
      </c>
      <c r="C178" s="37">
        <v>4301051407</v>
      </c>
      <c r="D178" s="374">
        <v>4680115882195</v>
      </c>
      <c r="E178" s="374"/>
      <c r="F178" s="63">
        <v>0.4</v>
      </c>
      <c r="G178" s="38">
        <v>6</v>
      </c>
      <c r="H178" s="63">
        <v>2.4</v>
      </c>
      <c r="I178" s="63">
        <v>2.69</v>
      </c>
      <c r="J178" s="38">
        <v>156</v>
      </c>
      <c r="K178" s="39" t="s">
        <v>138</v>
      </c>
      <c r="L178" s="38">
        <v>40</v>
      </c>
      <c r="M178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ref="W178:W183" si="9">IFERROR(IF(V178=0,"",ROUNDUP(V178/H178,0)*0.00753),"")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301</v>
      </c>
      <c r="B179" s="64" t="s">
        <v>302</v>
      </c>
      <c r="C179" s="37">
        <v>4301051468</v>
      </c>
      <c r="D179" s="374">
        <v>4680115880092</v>
      </c>
      <c r="E179" s="374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138</v>
      </c>
      <c r="L179" s="38">
        <v>45</v>
      </c>
      <c r="M179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303</v>
      </c>
      <c r="B180" s="64" t="s">
        <v>304</v>
      </c>
      <c r="C180" s="37">
        <v>4301051469</v>
      </c>
      <c r="D180" s="374">
        <v>4680115880221</v>
      </c>
      <c r="E180" s="374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138</v>
      </c>
      <c r="L180" s="38">
        <v>45</v>
      </c>
      <c r="M180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76"/>
      <c r="O180" s="376"/>
      <c r="P180" s="376"/>
      <c r="Q180" s="377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16.5" customHeight="1" x14ac:dyDescent="0.25">
      <c r="A181" s="64" t="s">
        <v>305</v>
      </c>
      <c r="B181" s="64" t="s">
        <v>306</v>
      </c>
      <c r="C181" s="37">
        <v>4301051523</v>
      </c>
      <c r="D181" s="374">
        <v>4680115882942</v>
      </c>
      <c r="E181" s="374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9" t="s">
        <v>78</v>
      </c>
      <c r="L181" s="38">
        <v>40</v>
      </c>
      <c r="M181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76"/>
      <c r="O181" s="376"/>
      <c r="P181" s="376"/>
      <c r="Q181" s="377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16.5" customHeight="1" x14ac:dyDescent="0.25">
      <c r="A182" s="64" t="s">
        <v>307</v>
      </c>
      <c r="B182" s="64" t="s">
        <v>308</v>
      </c>
      <c r="C182" s="37">
        <v>4301051326</v>
      </c>
      <c r="D182" s="374">
        <v>4680115880504</v>
      </c>
      <c r="E182" s="374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78</v>
      </c>
      <c r="L182" s="38">
        <v>40</v>
      </c>
      <c r="M182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76"/>
      <c r="O182" s="376"/>
      <c r="P182" s="376"/>
      <c r="Q182" s="377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309</v>
      </c>
      <c r="B183" s="64" t="s">
        <v>310</v>
      </c>
      <c r="C183" s="37">
        <v>4301051410</v>
      </c>
      <c r="D183" s="374">
        <v>4680115882164</v>
      </c>
      <c r="E183" s="374"/>
      <c r="F183" s="63">
        <v>0.4</v>
      </c>
      <c r="G183" s="38">
        <v>6</v>
      </c>
      <c r="H183" s="63">
        <v>2.4</v>
      </c>
      <c r="I183" s="63">
        <v>2.6779999999999999</v>
      </c>
      <c r="J183" s="38">
        <v>156</v>
      </c>
      <c r="K183" s="39" t="s">
        <v>138</v>
      </c>
      <c r="L183" s="38">
        <v>40</v>
      </c>
      <c r="M183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 t="shared" si="9"/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x14ac:dyDescent="0.2">
      <c r="A184" s="381"/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2"/>
      <c r="M184" s="378" t="s">
        <v>43</v>
      </c>
      <c r="N184" s="379"/>
      <c r="O184" s="379"/>
      <c r="P184" s="379"/>
      <c r="Q184" s="379"/>
      <c r="R184" s="379"/>
      <c r="S184" s="380"/>
      <c r="T184" s="43" t="s">
        <v>42</v>
      </c>
      <c r="U184" s="44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0</v>
      </c>
      <c r="V184" s="44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44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</v>
      </c>
      <c r="X184" s="68"/>
      <c r="Y184" s="68"/>
    </row>
    <row r="185" spans="1:52" x14ac:dyDescent="0.2">
      <c r="A185" s="381"/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2"/>
      <c r="M185" s="378" t="s">
        <v>43</v>
      </c>
      <c r="N185" s="379"/>
      <c r="O185" s="379"/>
      <c r="P185" s="379"/>
      <c r="Q185" s="379"/>
      <c r="R185" s="379"/>
      <c r="S185" s="380"/>
      <c r="T185" s="43" t="s">
        <v>0</v>
      </c>
      <c r="U185" s="44">
        <f>IFERROR(SUM(U168:U183),"0")</f>
        <v>0</v>
      </c>
      <c r="V185" s="44">
        <f>IFERROR(SUM(V168:V183),"0")</f>
        <v>0</v>
      </c>
      <c r="W185" s="43"/>
      <c r="X185" s="68"/>
      <c r="Y185" s="68"/>
    </row>
    <row r="186" spans="1:52" ht="14.25" customHeight="1" x14ac:dyDescent="0.25">
      <c r="A186" s="373" t="s">
        <v>213</v>
      </c>
      <c r="B186" s="373"/>
      <c r="C186" s="373"/>
      <c r="D186" s="373"/>
      <c r="E186" s="373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  <c r="X186" s="67"/>
      <c r="Y186" s="67"/>
    </row>
    <row r="187" spans="1:52" ht="16.5" customHeight="1" x14ac:dyDescent="0.25">
      <c r="A187" s="64" t="s">
        <v>311</v>
      </c>
      <c r="B187" s="64" t="s">
        <v>312</v>
      </c>
      <c r="C187" s="37">
        <v>4301060338</v>
      </c>
      <c r="D187" s="374">
        <v>4680115880801</v>
      </c>
      <c r="E187" s="374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9" t="s">
        <v>78</v>
      </c>
      <c r="L187" s="38">
        <v>40</v>
      </c>
      <c r="M187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>IFERROR(IF(U187="",0,CEILING((U187/$H187),1)*$H187),"")</f>
        <v>0</v>
      </c>
      <c r="W187" s="42" t="str">
        <f>IFERROR(IF(V187=0,"",ROUNDUP(V187/H187,0)*0.00753),"")</f>
        <v/>
      </c>
      <c r="X187" s="69" t="s">
        <v>48</v>
      </c>
      <c r="Y187" s="70" t="s">
        <v>48</v>
      </c>
      <c r="AC187" s="71"/>
      <c r="AZ187" s="172" t="s">
        <v>65</v>
      </c>
    </row>
    <row r="188" spans="1:52" ht="27" customHeight="1" x14ac:dyDescent="0.25">
      <c r="A188" s="64" t="s">
        <v>313</v>
      </c>
      <c r="B188" s="64" t="s">
        <v>314</v>
      </c>
      <c r="C188" s="37">
        <v>4301060339</v>
      </c>
      <c r="D188" s="374">
        <v>4680115880818</v>
      </c>
      <c r="E188" s="374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>IFERROR(IF(U188="",0,CEILING((U188/$H188),1)*$H188),"")</f>
        <v>0</v>
      </c>
      <c r="W188" s="42" t="str">
        <f>IFERROR(IF(V188=0,"",ROUNDUP(V188/H188,0)*0.00753),"")</f>
        <v/>
      </c>
      <c r="X188" s="69" t="s">
        <v>48</v>
      </c>
      <c r="Y188" s="70" t="s">
        <v>48</v>
      </c>
      <c r="AC188" s="71"/>
      <c r="AZ188" s="173" t="s">
        <v>65</v>
      </c>
    </row>
    <row r="189" spans="1:52" x14ac:dyDescent="0.2">
      <c r="A189" s="381"/>
      <c r="B189" s="381"/>
      <c r="C189" s="381"/>
      <c r="D189" s="381"/>
      <c r="E189" s="381"/>
      <c r="F189" s="381"/>
      <c r="G189" s="381"/>
      <c r="H189" s="381"/>
      <c r="I189" s="381"/>
      <c r="J189" s="381"/>
      <c r="K189" s="381"/>
      <c r="L189" s="382"/>
      <c r="M189" s="378" t="s">
        <v>43</v>
      </c>
      <c r="N189" s="379"/>
      <c r="O189" s="379"/>
      <c r="P189" s="379"/>
      <c r="Q189" s="379"/>
      <c r="R189" s="379"/>
      <c r="S189" s="380"/>
      <c r="T189" s="43" t="s">
        <v>42</v>
      </c>
      <c r="U189" s="44">
        <f>IFERROR(U187/H187,"0")+IFERROR(U188/H188,"0")</f>
        <v>0</v>
      </c>
      <c r="V189" s="44">
        <f>IFERROR(V187/H187,"0")+IFERROR(V188/H188,"0")</f>
        <v>0</v>
      </c>
      <c r="W189" s="44">
        <f>IFERROR(IF(W187="",0,W187),"0")+IFERROR(IF(W188="",0,W188),"0")</f>
        <v>0</v>
      </c>
      <c r="X189" s="68"/>
      <c r="Y189" s="68"/>
    </row>
    <row r="190" spans="1:52" x14ac:dyDescent="0.2">
      <c r="A190" s="381"/>
      <c r="B190" s="381"/>
      <c r="C190" s="381"/>
      <c r="D190" s="381"/>
      <c r="E190" s="381"/>
      <c r="F190" s="381"/>
      <c r="G190" s="381"/>
      <c r="H190" s="381"/>
      <c r="I190" s="381"/>
      <c r="J190" s="381"/>
      <c r="K190" s="381"/>
      <c r="L190" s="382"/>
      <c r="M190" s="378" t="s">
        <v>43</v>
      </c>
      <c r="N190" s="379"/>
      <c r="O190" s="379"/>
      <c r="P190" s="379"/>
      <c r="Q190" s="379"/>
      <c r="R190" s="379"/>
      <c r="S190" s="380"/>
      <c r="T190" s="43" t="s">
        <v>0</v>
      </c>
      <c r="U190" s="44">
        <f>IFERROR(SUM(U187:U188),"0")</f>
        <v>0</v>
      </c>
      <c r="V190" s="44">
        <f>IFERROR(SUM(V187:V188),"0")</f>
        <v>0</v>
      </c>
      <c r="W190" s="43"/>
      <c r="X190" s="68"/>
      <c r="Y190" s="68"/>
    </row>
    <row r="191" spans="1:52" ht="16.5" customHeight="1" x14ac:dyDescent="0.25">
      <c r="A191" s="372" t="s">
        <v>315</v>
      </c>
      <c r="B191" s="372"/>
      <c r="C191" s="372"/>
      <c r="D191" s="372"/>
      <c r="E191" s="372"/>
      <c r="F191" s="372"/>
      <c r="G191" s="372"/>
      <c r="H191" s="372"/>
      <c r="I191" s="372"/>
      <c r="J191" s="372"/>
      <c r="K191" s="372"/>
      <c r="L191" s="372"/>
      <c r="M191" s="372"/>
      <c r="N191" s="372"/>
      <c r="O191" s="372"/>
      <c r="P191" s="372"/>
      <c r="Q191" s="372"/>
      <c r="R191" s="372"/>
      <c r="S191" s="372"/>
      <c r="T191" s="372"/>
      <c r="U191" s="372"/>
      <c r="V191" s="372"/>
      <c r="W191" s="372"/>
      <c r="X191" s="66"/>
      <c r="Y191" s="66"/>
    </row>
    <row r="192" spans="1:52" ht="14.25" customHeight="1" x14ac:dyDescent="0.25">
      <c r="A192" s="373" t="s">
        <v>113</v>
      </c>
      <c r="B192" s="373"/>
      <c r="C192" s="373"/>
      <c r="D192" s="373"/>
      <c r="E192" s="373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  <c r="X192" s="67"/>
      <c r="Y192" s="67"/>
    </row>
    <row r="193" spans="1:52" ht="27" customHeight="1" x14ac:dyDescent="0.25">
      <c r="A193" s="64" t="s">
        <v>316</v>
      </c>
      <c r="B193" s="64" t="s">
        <v>317</v>
      </c>
      <c r="C193" s="37">
        <v>4301011346</v>
      </c>
      <c r="D193" s="374">
        <v>4607091387445</v>
      </c>
      <c r="E193" s="374"/>
      <c r="F193" s="63">
        <v>0.9</v>
      </c>
      <c r="G193" s="38">
        <v>10</v>
      </c>
      <c r="H193" s="63">
        <v>9</v>
      </c>
      <c r="I193" s="63">
        <v>9.6300000000000008</v>
      </c>
      <c r="J193" s="38">
        <v>56</v>
      </c>
      <c r="K193" s="39" t="s">
        <v>109</v>
      </c>
      <c r="L193" s="38">
        <v>31</v>
      </c>
      <c r="M193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ref="V193:V207" si="10">IFERROR(IF(U193="",0,CEILING((U193/$H193),1)*$H193),"")</f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4" t="s">
        <v>65</v>
      </c>
    </row>
    <row r="194" spans="1:52" ht="27" customHeight="1" x14ac:dyDescent="0.25">
      <c r="A194" s="64" t="s">
        <v>318</v>
      </c>
      <c r="B194" s="64" t="s">
        <v>319</v>
      </c>
      <c r="C194" s="37">
        <v>4301011362</v>
      </c>
      <c r="D194" s="374">
        <v>4607091386004</v>
      </c>
      <c r="E194" s="374"/>
      <c r="F194" s="63">
        <v>1.35</v>
      </c>
      <c r="G194" s="38">
        <v>8</v>
      </c>
      <c r="H194" s="63">
        <v>10.8</v>
      </c>
      <c r="I194" s="63">
        <v>11.28</v>
      </c>
      <c r="J194" s="38">
        <v>48</v>
      </c>
      <c r="K194" s="39" t="s">
        <v>117</v>
      </c>
      <c r="L194" s="38">
        <v>55</v>
      </c>
      <c r="M194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IFERROR(IF(V194=0,"",ROUNDUP(V194/H194,0)*0.02039),"")</f>
        <v/>
      </c>
      <c r="X194" s="69" t="s">
        <v>48</v>
      </c>
      <c r="Y194" s="70" t="s">
        <v>48</v>
      </c>
      <c r="AC194" s="71"/>
      <c r="AZ194" s="175" t="s">
        <v>65</v>
      </c>
    </row>
    <row r="195" spans="1:52" ht="27" customHeight="1" x14ac:dyDescent="0.25">
      <c r="A195" s="64" t="s">
        <v>318</v>
      </c>
      <c r="B195" s="64" t="s">
        <v>320</v>
      </c>
      <c r="C195" s="37">
        <v>4301011308</v>
      </c>
      <c r="D195" s="374">
        <v>4607091386004</v>
      </c>
      <c r="E195" s="374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6" t="s">
        <v>65</v>
      </c>
    </row>
    <row r="196" spans="1:52" ht="27" customHeight="1" x14ac:dyDescent="0.25">
      <c r="A196" s="64" t="s">
        <v>321</v>
      </c>
      <c r="B196" s="64" t="s">
        <v>322</v>
      </c>
      <c r="C196" s="37">
        <v>4301011347</v>
      </c>
      <c r="D196" s="374">
        <v>4607091386073</v>
      </c>
      <c r="E196" s="374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9" t="s">
        <v>109</v>
      </c>
      <c r="L196" s="38">
        <v>31</v>
      </c>
      <c r="M196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77" t="s">
        <v>65</v>
      </c>
    </row>
    <row r="197" spans="1:52" ht="27" customHeight="1" x14ac:dyDescent="0.25">
      <c r="A197" s="64" t="s">
        <v>323</v>
      </c>
      <c r="B197" s="64" t="s">
        <v>324</v>
      </c>
      <c r="C197" s="37">
        <v>4301011395</v>
      </c>
      <c r="D197" s="374">
        <v>4607091387322</v>
      </c>
      <c r="E197" s="374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9" t="s">
        <v>117</v>
      </c>
      <c r="L197" s="38">
        <v>55</v>
      </c>
      <c r="M197" s="48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IFERROR(IF(V197=0,"",ROUNDUP(V197/H197,0)*0.02039),"")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323</v>
      </c>
      <c r="B198" s="64" t="s">
        <v>325</v>
      </c>
      <c r="C198" s="37">
        <v>4301010928</v>
      </c>
      <c r="D198" s="374">
        <v>4607091387322</v>
      </c>
      <c r="E198" s="374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8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326</v>
      </c>
      <c r="B199" s="64" t="s">
        <v>327</v>
      </c>
      <c r="C199" s="37">
        <v>4301011311</v>
      </c>
      <c r="D199" s="374">
        <v>4607091387377</v>
      </c>
      <c r="E199" s="374"/>
      <c r="F199" s="63">
        <v>1.35</v>
      </c>
      <c r="G199" s="38">
        <v>8</v>
      </c>
      <c r="H199" s="63">
        <v>10.8</v>
      </c>
      <c r="I199" s="63">
        <v>11.28</v>
      </c>
      <c r="J199" s="38">
        <v>56</v>
      </c>
      <c r="K199" s="39" t="s">
        <v>109</v>
      </c>
      <c r="L199" s="38">
        <v>55</v>
      </c>
      <c r="M199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328</v>
      </c>
      <c r="B200" s="64" t="s">
        <v>329</v>
      </c>
      <c r="C200" s="37">
        <v>4301010945</v>
      </c>
      <c r="D200" s="374">
        <v>4607091387353</v>
      </c>
      <c r="E200" s="37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109</v>
      </c>
      <c r="L200" s="38">
        <v>55</v>
      </c>
      <c r="M200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330</v>
      </c>
      <c r="B201" s="64" t="s">
        <v>331</v>
      </c>
      <c r="C201" s="37">
        <v>4301011328</v>
      </c>
      <c r="D201" s="374">
        <v>4607091386011</v>
      </c>
      <c r="E201" s="374"/>
      <c r="F201" s="63">
        <v>0.5</v>
      </c>
      <c r="G201" s="38">
        <v>10</v>
      </c>
      <c r="H201" s="63">
        <v>5</v>
      </c>
      <c r="I201" s="63">
        <v>5.21</v>
      </c>
      <c r="J201" s="38">
        <v>120</v>
      </c>
      <c r="K201" s="39" t="s">
        <v>78</v>
      </c>
      <c r="L201" s="38">
        <v>55</v>
      </c>
      <c r="M201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ref="W201:W207" si="11">IFERROR(IF(V201=0,"",ROUNDUP(V201/H201,0)*0.00937),"")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332</v>
      </c>
      <c r="B202" s="64" t="s">
        <v>333</v>
      </c>
      <c r="C202" s="37">
        <v>4301011329</v>
      </c>
      <c r="D202" s="374">
        <v>4607091387308</v>
      </c>
      <c r="E202" s="374"/>
      <c r="F202" s="63">
        <v>0.5</v>
      </c>
      <c r="G202" s="38">
        <v>10</v>
      </c>
      <c r="H202" s="63">
        <v>5</v>
      </c>
      <c r="I202" s="63">
        <v>5.21</v>
      </c>
      <c r="J202" s="38">
        <v>120</v>
      </c>
      <c r="K202" s="39" t="s">
        <v>78</v>
      </c>
      <c r="L202" s="38">
        <v>55</v>
      </c>
      <c r="M202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334</v>
      </c>
      <c r="B203" s="64" t="s">
        <v>335</v>
      </c>
      <c r="C203" s="37">
        <v>4301011049</v>
      </c>
      <c r="D203" s="374">
        <v>4607091387339</v>
      </c>
      <c r="E203" s="374"/>
      <c r="F203" s="63">
        <v>0.5</v>
      </c>
      <c r="G203" s="38">
        <v>10</v>
      </c>
      <c r="H203" s="63">
        <v>5</v>
      </c>
      <c r="I203" s="63">
        <v>5.24</v>
      </c>
      <c r="J203" s="38">
        <v>120</v>
      </c>
      <c r="K203" s="39" t="s">
        <v>109</v>
      </c>
      <c r="L203" s="38">
        <v>55</v>
      </c>
      <c r="M203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336</v>
      </c>
      <c r="B204" s="64" t="s">
        <v>337</v>
      </c>
      <c r="C204" s="37">
        <v>4301011433</v>
      </c>
      <c r="D204" s="374">
        <v>4680115882638</v>
      </c>
      <c r="E204" s="374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90</v>
      </c>
      <c r="M204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338</v>
      </c>
      <c r="B205" s="64" t="s">
        <v>339</v>
      </c>
      <c r="C205" s="37">
        <v>4301011573</v>
      </c>
      <c r="D205" s="374">
        <v>4680115881938</v>
      </c>
      <c r="E205" s="374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90</v>
      </c>
      <c r="M205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340</v>
      </c>
      <c r="B206" s="64" t="s">
        <v>341</v>
      </c>
      <c r="C206" s="37">
        <v>4301010944</v>
      </c>
      <c r="D206" s="374">
        <v>4607091387346</v>
      </c>
      <c r="E206" s="374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109</v>
      </c>
      <c r="L206" s="38">
        <v>55</v>
      </c>
      <c r="M206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76"/>
      <c r="O206" s="376"/>
      <c r="P206" s="376"/>
      <c r="Q206" s="377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342</v>
      </c>
      <c r="B207" s="64" t="s">
        <v>343</v>
      </c>
      <c r="C207" s="37">
        <v>4301011353</v>
      </c>
      <c r="D207" s="374">
        <v>4607091389807</v>
      </c>
      <c r="E207" s="374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55</v>
      </c>
      <c r="M207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76"/>
      <c r="O207" s="376"/>
      <c r="P207" s="376"/>
      <c r="Q207" s="377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81"/>
      <c r="B208" s="381"/>
      <c r="C208" s="381"/>
      <c r="D208" s="381"/>
      <c r="E208" s="381"/>
      <c r="F208" s="381"/>
      <c r="G208" s="381"/>
      <c r="H208" s="381"/>
      <c r="I208" s="381"/>
      <c r="J208" s="381"/>
      <c r="K208" s="381"/>
      <c r="L208" s="382"/>
      <c r="M208" s="378" t="s">
        <v>43</v>
      </c>
      <c r="N208" s="379"/>
      <c r="O208" s="379"/>
      <c r="P208" s="379"/>
      <c r="Q208" s="379"/>
      <c r="R208" s="379"/>
      <c r="S208" s="380"/>
      <c r="T208" s="43" t="s">
        <v>42</v>
      </c>
      <c r="U208" s="44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44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44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68"/>
      <c r="Y208" s="68"/>
    </row>
    <row r="209" spans="1:52" x14ac:dyDescent="0.2">
      <c r="A209" s="381"/>
      <c r="B209" s="381"/>
      <c r="C209" s="381"/>
      <c r="D209" s="381"/>
      <c r="E209" s="381"/>
      <c r="F209" s="381"/>
      <c r="G209" s="381"/>
      <c r="H209" s="381"/>
      <c r="I209" s="381"/>
      <c r="J209" s="381"/>
      <c r="K209" s="381"/>
      <c r="L209" s="382"/>
      <c r="M209" s="378" t="s">
        <v>43</v>
      </c>
      <c r="N209" s="379"/>
      <c r="O209" s="379"/>
      <c r="P209" s="379"/>
      <c r="Q209" s="379"/>
      <c r="R209" s="379"/>
      <c r="S209" s="380"/>
      <c r="T209" s="43" t="s">
        <v>0</v>
      </c>
      <c r="U209" s="44">
        <f>IFERROR(SUM(U193:U207),"0")</f>
        <v>0</v>
      </c>
      <c r="V209" s="44">
        <f>IFERROR(SUM(V193:V207),"0")</f>
        <v>0</v>
      </c>
      <c r="W209" s="43"/>
      <c r="X209" s="68"/>
      <c r="Y209" s="68"/>
    </row>
    <row r="210" spans="1:52" ht="14.25" customHeight="1" x14ac:dyDescent="0.25">
      <c r="A210" s="373" t="s">
        <v>106</v>
      </c>
      <c r="B210" s="373"/>
      <c r="C210" s="373"/>
      <c r="D210" s="373"/>
      <c r="E210" s="373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  <c r="X210" s="67"/>
      <c r="Y210" s="67"/>
    </row>
    <row r="211" spans="1:52" ht="27" customHeight="1" x14ac:dyDescent="0.25">
      <c r="A211" s="64" t="s">
        <v>344</v>
      </c>
      <c r="B211" s="64" t="s">
        <v>345</v>
      </c>
      <c r="C211" s="37">
        <v>4301020254</v>
      </c>
      <c r="D211" s="374">
        <v>4680115881914</v>
      </c>
      <c r="E211" s="374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>IFERROR(IF(U211="",0,CEILING((U211/$H211),1)*$H211),"")</f>
        <v>0</v>
      </c>
      <c r="W211" s="42" t="str">
        <f>IFERROR(IF(V211=0,"",ROUNDUP(V211/H211,0)*0.00937),"")</f>
        <v/>
      </c>
      <c r="X211" s="69" t="s">
        <v>48</v>
      </c>
      <c r="Y211" s="70" t="s">
        <v>48</v>
      </c>
      <c r="AC211" s="71"/>
      <c r="AZ211" s="189" t="s">
        <v>65</v>
      </c>
    </row>
    <row r="212" spans="1:52" x14ac:dyDescent="0.2">
      <c r="A212" s="381"/>
      <c r="B212" s="381"/>
      <c r="C212" s="381"/>
      <c r="D212" s="381"/>
      <c r="E212" s="381"/>
      <c r="F212" s="381"/>
      <c r="G212" s="381"/>
      <c r="H212" s="381"/>
      <c r="I212" s="381"/>
      <c r="J212" s="381"/>
      <c r="K212" s="381"/>
      <c r="L212" s="382"/>
      <c r="M212" s="378" t="s">
        <v>43</v>
      </c>
      <c r="N212" s="379"/>
      <c r="O212" s="379"/>
      <c r="P212" s="379"/>
      <c r="Q212" s="379"/>
      <c r="R212" s="379"/>
      <c r="S212" s="380"/>
      <c r="T212" s="43" t="s">
        <v>42</v>
      </c>
      <c r="U212" s="44">
        <f>IFERROR(U211/H211,"0")</f>
        <v>0</v>
      </c>
      <c r="V212" s="44">
        <f>IFERROR(V211/H211,"0")</f>
        <v>0</v>
      </c>
      <c r="W212" s="44">
        <f>IFERROR(IF(W211="",0,W211),"0")</f>
        <v>0</v>
      </c>
      <c r="X212" s="68"/>
      <c r="Y212" s="68"/>
    </row>
    <row r="213" spans="1:52" x14ac:dyDescent="0.2">
      <c r="A213" s="381"/>
      <c r="B213" s="381"/>
      <c r="C213" s="381"/>
      <c r="D213" s="381"/>
      <c r="E213" s="381"/>
      <c r="F213" s="381"/>
      <c r="G213" s="381"/>
      <c r="H213" s="381"/>
      <c r="I213" s="381"/>
      <c r="J213" s="381"/>
      <c r="K213" s="381"/>
      <c r="L213" s="382"/>
      <c r="M213" s="378" t="s">
        <v>43</v>
      </c>
      <c r="N213" s="379"/>
      <c r="O213" s="379"/>
      <c r="P213" s="379"/>
      <c r="Q213" s="379"/>
      <c r="R213" s="379"/>
      <c r="S213" s="380"/>
      <c r="T213" s="43" t="s">
        <v>0</v>
      </c>
      <c r="U213" s="44">
        <f>IFERROR(SUM(U211:U211),"0")</f>
        <v>0</v>
      </c>
      <c r="V213" s="44">
        <f>IFERROR(SUM(V211:V211),"0")</f>
        <v>0</v>
      </c>
      <c r="W213" s="43"/>
      <c r="X213" s="68"/>
      <c r="Y213" s="68"/>
    </row>
    <row r="214" spans="1:52" ht="14.25" customHeight="1" x14ac:dyDescent="0.25">
      <c r="A214" s="373" t="s">
        <v>75</v>
      </c>
      <c r="B214" s="373"/>
      <c r="C214" s="373"/>
      <c r="D214" s="373"/>
      <c r="E214" s="373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  <c r="X214" s="67"/>
      <c r="Y214" s="67"/>
    </row>
    <row r="215" spans="1:52" ht="27" customHeight="1" x14ac:dyDescent="0.25">
      <c r="A215" s="64" t="s">
        <v>346</v>
      </c>
      <c r="B215" s="64" t="s">
        <v>347</v>
      </c>
      <c r="C215" s="37">
        <v>4301030878</v>
      </c>
      <c r="D215" s="374">
        <v>4607091387193</v>
      </c>
      <c r="E215" s="374"/>
      <c r="F215" s="63">
        <v>0.7</v>
      </c>
      <c r="G215" s="38">
        <v>6</v>
      </c>
      <c r="H215" s="63">
        <v>4.2</v>
      </c>
      <c r="I215" s="63">
        <v>4.46</v>
      </c>
      <c r="J215" s="38">
        <v>156</v>
      </c>
      <c r="K215" s="39" t="s">
        <v>78</v>
      </c>
      <c r="L215" s="38">
        <v>35</v>
      </c>
      <c r="M215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76"/>
      <c r="O215" s="376"/>
      <c r="P215" s="376"/>
      <c r="Q215" s="377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71"/>
      <c r="AZ215" s="190" t="s">
        <v>65</v>
      </c>
    </row>
    <row r="216" spans="1:52" ht="27" customHeight="1" x14ac:dyDescent="0.25">
      <c r="A216" s="64" t="s">
        <v>348</v>
      </c>
      <c r="B216" s="64" t="s">
        <v>349</v>
      </c>
      <c r="C216" s="37">
        <v>4301031153</v>
      </c>
      <c r="D216" s="374">
        <v>4607091387230</v>
      </c>
      <c r="E216" s="374"/>
      <c r="F216" s="63">
        <v>0.7</v>
      </c>
      <c r="G216" s="38">
        <v>6</v>
      </c>
      <c r="H216" s="63">
        <v>4.2</v>
      </c>
      <c r="I216" s="63">
        <v>4.46</v>
      </c>
      <c r="J216" s="38">
        <v>156</v>
      </c>
      <c r="K216" s="39" t="s">
        <v>78</v>
      </c>
      <c r="L216" s="38">
        <v>40</v>
      </c>
      <c r="M216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76"/>
      <c r="O216" s="376"/>
      <c r="P216" s="376"/>
      <c r="Q216" s="377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IFERROR(IF(V216=0,"",ROUNDUP(V216/H216,0)*0.00753),"")</f>
        <v/>
      </c>
      <c r="X216" s="69" t="s">
        <v>48</v>
      </c>
      <c r="Y216" s="70" t="s">
        <v>48</v>
      </c>
      <c r="AC216" s="71"/>
      <c r="AZ216" s="191" t="s">
        <v>65</v>
      </c>
    </row>
    <row r="217" spans="1:52" ht="27" customHeight="1" x14ac:dyDescent="0.25">
      <c r="A217" s="64" t="s">
        <v>350</v>
      </c>
      <c r="B217" s="64" t="s">
        <v>351</v>
      </c>
      <c r="C217" s="37">
        <v>4301031152</v>
      </c>
      <c r="D217" s="374">
        <v>4607091387285</v>
      </c>
      <c r="E217" s="374"/>
      <c r="F217" s="63">
        <v>0.35</v>
      </c>
      <c r="G217" s="38">
        <v>6</v>
      </c>
      <c r="H217" s="63">
        <v>2.1</v>
      </c>
      <c r="I217" s="63">
        <v>2.23</v>
      </c>
      <c r="J217" s="38">
        <v>234</v>
      </c>
      <c r="K217" s="39" t="s">
        <v>78</v>
      </c>
      <c r="L217" s="38">
        <v>40</v>
      </c>
      <c r="M217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76"/>
      <c r="O217" s="376"/>
      <c r="P217" s="376"/>
      <c r="Q217" s="377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IFERROR(IF(V217=0,"",ROUNDUP(V217/H217,0)*0.00502),"")</f>
        <v/>
      </c>
      <c r="X217" s="69" t="s">
        <v>48</v>
      </c>
      <c r="Y217" s="70" t="s">
        <v>48</v>
      </c>
      <c r="AC217" s="71"/>
      <c r="AZ217" s="192" t="s">
        <v>65</v>
      </c>
    </row>
    <row r="218" spans="1:52" ht="27" customHeight="1" x14ac:dyDescent="0.25">
      <c r="A218" s="64" t="s">
        <v>352</v>
      </c>
      <c r="B218" s="64" t="s">
        <v>353</v>
      </c>
      <c r="C218" s="37">
        <v>4301031151</v>
      </c>
      <c r="D218" s="374">
        <v>4607091389845</v>
      </c>
      <c r="E218" s="374"/>
      <c r="F218" s="63">
        <v>0.35</v>
      </c>
      <c r="G218" s="38">
        <v>6</v>
      </c>
      <c r="H218" s="63">
        <v>2.1</v>
      </c>
      <c r="I218" s="63">
        <v>2.2000000000000002</v>
      </c>
      <c r="J218" s="38">
        <v>234</v>
      </c>
      <c r="K218" s="39" t="s">
        <v>78</v>
      </c>
      <c r="L218" s="38">
        <v>40</v>
      </c>
      <c r="M218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IFERROR(IF(V218=0,"",ROUNDUP(V218/H218,0)*0.00502),"")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x14ac:dyDescent="0.2">
      <c r="A219" s="381"/>
      <c r="B219" s="381"/>
      <c r="C219" s="381"/>
      <c r="D219" s="381"/>
      <c r="E219" s="381"/>
      <c r="F219" s="381"/>
      <c r="G219" s="381"/>
      <c r="H219" s="381"/>
      <c r="I219" s="381"/>
      <c r="J219" s="381"/>
      <c r="K219" s="381"/>
      <c r="L219" s="382"/>
      <c r="M219" s="378" t="s">
        <v>43</v>
      </c>
      <c r="N219" s="379"/>
      <c r="O219" s="379"/>
      <c r="P219" s="379"/>
      <c r="Q219" s="379"/>
      <c r="R219" s="379"/>
      <c r="S219" s="380"/>
      <c r="T219" s="43" t="s">
        <v>42</v>
      </c>
      <c r="U219" s="44">
        <f>IFERROR(U215/H215,"0")+IFERROR(U216/H216,"0")+IFERROR(U217/H217,"0")+IFERROR(U218/H218,"0")</f>
        <v>0</v>
      </c>
      <c r="V219" s="44">
        <f>IFERROR(V215/H215,"0")+IFERROR(V216/H216,"0")+IFERROR(V217/H217,"0")+IFERROR(V218/H218,"0")</f>
        <v>0</v>
      </c>
      <c r="W219" s="44">
        <f>IFERROR(IF(W215="",0,W215),"0")+IFERROR(IF(W216="",0,W216),"0")+IFERROR(IF(W217="",0,W217),"0")+IFERROR(IF(W218="",0,W218),"0")</f>
        <v>0</v>
      </c>
      <c r="X219" s="68"/>
      <c r="Y219" s="68"/>
    </row>
    <row r="220" spans="1:52" x14ac:dyDescent="0.2">
      <c r="A220" s="381"/>
      <c r="B220" s="381"/>
      <c r="C220" s="381"/>
      <c r="D220" s="381"/>
      <c r="E220" s="381"/>
      <c r="F220" s="381"/>
      <c r="G220" s="381"/>
      <c r="H220" s="381"/>
      <c r="I220" s="381"/>
      <c r="J220" s="381"/>
      <c r="K220" s="381"/>
      <c r="L220" s="382"/>
      <c r="M220" s="378" t="s">
        <v>43</v>
      </c>
      <c r="N220" s="379"/>
      <c r="O220" s="379"/>
      <c r="P220" s="379"/>
      <c r="Q220" s="379"/>
      <c r="R220" s="379"/>
      <c r="S220" s="380"/>
      <c r="T220" s="43" t="s">
        <v>0</v>
      </c>
      <c r="U220" s="44">
        <f>IFERROR(SUM(U215:U218),"0")</f>
        <v>0</v>
      </c>
      <c r="V220" s="44">
        <f>IFERROR(SUM(V215:V218),"0")</f>
        <v>0</v>
      </c>
      <c r="W220" s="43"/>
      <c r="X220" s="68"/>
      <c r="Y220" s="68"/>
    </row>
    <row r="221" spans="1:52" ht="14.25" customHeight="1" x14ac:dyDescent="0.25">
      <c r="A221" s="373" t="s">
        <v>79</v>
      </c>
      <c r="B221" s="373"/>
      <c r="C221" s="373"/>
      <c r="D221" s="373"/>
      <c r="E221" s="373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  <c r="X221" s="67"/>
      <c r="Y221" s="67"/>
    </row>
    <row r="222" spans="1:52" ht="16.5" customHeight="1" x14ac:dyDescent="0.25">
      <c r="A222" s="64" t="s">
        <v>354</v>
      </c>
      <c r="B222" s="64" t="s">
        <v>355</v>
      </c>
      <c r="C222" s="37">
        <v>4301051100</v>
      </c>
      <c r="D222" s="374">
        <v>4607091387766</v>
      </c>
      <c r="E222" s="374"/>
      <c r="F222" s="63">
        <v>1.35</v>
      </c>
      <c r="G222" s="38">
        <v>6</v>
      </c>
      <c r="H222" s="63">
        <v>8.1</v>
      </c>
      <c r="I222" s="63">
        <v>8.6579999999999995</v>
      </c>
      <c r="J222" s="38">
        <v>56</v>
      </c>
      <c r="K222" s="39" t="s">
        <v>138</v>
      </c>
      <c r="L222" s="38">
        <v>40</v>
      </c>
      <c r="M222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76"/>
      <c r="O222" s="376"/>
      <c r="P222" s="376"/>
      <c r="Q222" s="377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ref="V222:V227" si="12">IFERROR(IF(U222="",0,CEILING((U222/$H222),1)*$H222),"")</f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4" t="s">
        <v>65</v>
      </c>
    </row>
    <row r="223" spans="1:52" ht="27" customHeight="1" x14ac:dyDescent="0.25">
      <c r="A223" s="64" t="s">
        <v>356</v>
      </c>
      <c r="B223" s="64" t="s">
        <v>357</v>
      </c>
      <c r="C223" s="37">
        <v>4301051116</v>
      </c>
      <c r="D223" s="374">
        <v>4607091387957</v>
      </c>
      <c r="E223" s="374"/>
      <c r="F223" s="63">
        <v>1.3</v>
      </c>
      <c r="G223" s="38">
        <v>6</v>
      </c>
      <c r="H223" s="63">
        <v>7.8</v>
      </c>
      <c r="I223" s="63">
        <v>8.3640000000000008</v>
      </c>
      <c r="J223" s="38">
        <v>56</v>
      </c>
      <c r="K223" s="39" t="s">
        <v>78</v>
      </c>
      <c r="L223" s="38">
        <v>40</v>
      </c>
      <c r="M223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76"/>
      <c r="O223" s="376"/>
      <c r="P223" s="376"/>
      <c r="Q223" s="377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IFERROR(IF(V223=0,"",ROUNDUP(V223/H223,0)*0.02175),"")</f>
        <v/>
      </c>
      <c r="X223" s="69" t="s">
        <v>48</v>
      </c>
      <c r="Y223" s="70" t="s">
        <v>48</v>
      </c>
      <c r="AC223" s="71"/>
      <c r="AZ223" s="195" t="s">
        <v>65</v>
      </c>
    </row>
    <row r="224" spans="1:52" ht="27" customHeight="1" x14ac:dyDescent="0.25">
      <c r="A224" s="64" t="s">
        <v>358</v>
      </c>
      <c r="B224" s="64" t="s">
        <v>359</v>
      </c>
      <c r="C224" s="37">
        <v>4301051115</v>
      </c>
      <c r="D224" s="374">
        <v>4607091387964</v>
      </c>
      <c r="E224" s="374"/>
      <c r="F224" s="63">
        <v>1.35</v>
      </c>
      <c r="G224" s="38">
        <v>6</v>
      </c>
      <c r="H224" s="63">
        <v>8.1</v>
      </c>
      <c r="I224" s="63">
        <v>8.6460000000000008</v>
      </c>
      <c r="J224" s="38">
        <v>56</v>
      </c>
      <c r="K224" s="39" t="s">
        <v>78</v>
      </c>
      <c r="L224" s="38">
        <v>40</v>
      </c>
      <c r="M224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71"/>
      <c r="AZ224" s="196" t="s">
        <v>65</v>
      </c>
    </row>
    <row r="225" spans="1:52" ht="16.5" customHeight="1" x14ac:dyDescent="0.25">
      <c r="A225" s="64" t="s">
        <v>360</v>
      </c>
      <c r="B225" s="64" t="s">
        <v>361</v>
      </c>
      <c r="C225" s="37">
        <v>4301051134</v>
      </c>
      <c r="D225" s="374">
        <v>4607091381672</v>
      </c>
      <c r="E225" s="374"/>
      <c r="F225" s="63">
        <v>0.6</v>
      </c>
      <c r="G225" s="38">
        <v>6</v>
      </c>
      <c r="H225" s="63">
        <v>3.6</v>
      </c>
      <c r="I225" s="63">
        <v>3.8759999999999999</v>
      </c>
      <c r="J225" s="38">
        <v>120</v>
      </c>
      <c r="K225" s="39" t="s">
        <v>78</v>
      </c>
      <c r="L225" s="38">
        <v>40</v>
      </c>
      <c r="M225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IFERROR(IF(V225=0,"",ROUNDUP(V225/H225,0)*0.00937),"")</f>
        <v/>
      </c>
      <c r="X225" s="69" t="s">
        <v>48</v>
      </c>
      <c r="Y225" s="70" t="s">
        <v>48</v>
      </c>
      <c r="AC225" s="71"/>
      <c r="AZ225" s="197" t="s">
        <v>65</v>
      </c>
    </row>
    <row r="226" spans="1:52" ht="27" customHeight="1" x14ac:dyDescent="0.25">
      <c r="A226" s="64" t="s">
        <v>362</v>
      </c>
      <c r="B226" s="64" t="s">
        <v>363</v>
      </c>
      <c r="C226" s="37">
        <v>4301051130</v>
      </c>
      <c r="D226" s="374">
        <v>4607091387537</v>
      </c>
      <c r="E226" s="374"/>
      <c r="F226" s="63">
        <v>0.45</v>
      </c>
      <c r="G226" s="38">
        <v>6</v>
      </c>
      <c r="H226" s="63">
        <v>2.7</v>
      </c>
      <c r="I226" s="63">
        <v>2.99</v>
      </c>
      <c r="J226" s="38">
        <v>156</v>
      </c>
      <c r="K226" s="39" t="s">
        <v>78</v>
      </c>
      <c r="L226" s="38">
        <v>40</v>
      </c>
      <c r="M226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IFERROR(IF(V226=0,"",ROUNDUP(V226/H226,0)*0.00753),"")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27" customHeight="1" x14ac:dyDescent="0.25">
      <c r="A227" s="64" t="s">
        <v>364</v>
      </c>
      <c r="B227" s="64" t="s">
        <v>365</v>
      </c>
      <c r="C227" s="37">
        <v>4301051132</v>
      </c>
      <c r="D227" s="374">
        <v>4607091387513</v>
      </c>
      <c r="E227" s="374"/>
      <c r="F227" s="63">
        <v>0.45</v>
      </c>
      <c r="G227" s="38">
        <v>6</v>
      </c>
      <c r="H227" s="63">
        <v>2.7</v>
      </c>
      <c r="I227" s="63">
        <v>2.9780000000000002</v>
      </c>
      <c r="J227" s="38">
        <v>156</v>
      </c>
      <c r="K227" s="39" t="s">
        <v>78</v>
      </c>
      <c r="L227" s="38">
        <v>40</v>
      </c>
      <c r="M227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76"/>
      <c r="O227" s="376"/>
      <c r="P227" s="376"/>
      <c r="Q227" s="377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IFERROR(IF(V227=0,"",ROUNDUP(V227/H227,0)*0.00753),"")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42</v>
      </c>
      <c r="U228" s="44">
        <f>IFERROR(U222/H222,"0")+IFERROR(U223/H223,"0")+IFERROR(U224/H224,"0")+IFERROR(U225/H225,"0")+IFERROR(U226/H226,"0")+IFERROR(U227/H227,"0")</f>
        <v>0</v>
      </c>
      <c r="V228" s="44">
        <f>IFERROR(V222/H222,"0")+IFERROR(V223/H223,"0")+IFERROR(V224/H224,"0")+IFERROR(V225/H225,"0")+IFERROR(V226/H226,"0")+IFERROR(V227/H227,"0")</f>
        <v>0</v>
      </c>
      <c r="W228" s="44">
        <f>IFERROR(IF(W222="",0,W222),"0")+IFERROR(IF(W223="",0,W223),"0")+IFERROR(IF(W224="",0,W224),"0")+IFERROR(IF(W225="",0,W225),"0")+IFERROR(IF(W226="",0,W226),"0")+IFERROR(IF(W227="",0,W227),"0")</f>
        <v>0</v>
      </c>
      <c r="X228" s="68"/>
      <c r="Y228" s="68"/>
    </row>
    <row r="229" spans="1:52" x14ac:dyDescent="0.2">
      <c r="A229" s="381"/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2"/>
      <c r="M229" s="378" t="s">
        <v>43</v>
      </c>
      <c r="N229" s="379"/>
      <c r="O229" s="379"/>
      <c r="P229" s="379"/>
      <c r="Q229" s="379"/>
      <c r="R229" s="379"/>
      <c r="S229" s="380"/>
      <c r="T229" s="43" t="s">
        <v>0</v>
      </c>
      <c r="U229" s="44">
        <f>IFERROR(SUM(U222:U227),"0")</f>
        <v>0</v>
      </c>
      <c r="V229" s="44">
        <f>IFERROR(SUM(V222:V227),"0")</f>
        <v>0</v>
      </c>
      <c r="W229" s="43"/>
      <c r="X229" s="68"/>
      <c r="Y229" s="68"/>
    </row>
    <row r="230" spans="1:52" ht="14.25" customHeight="1" x14ac:dyDescent="0.25">
      <c r="A230" s="373" t="s">
        <v>213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52" ht="16.5" customHeight="1" x14ac:dyDescent="0.25">
      <c r="A231" s="64" t="s">
        <v>366</v>
      </c>
      <c r="B231" s="64" t="s">
        <v>367</v>
      </c>
      <c r="C231" s="37">
        <v>4301060326</v>
      </c>
      <c r="D231" s="374">
        <v>4607091380880</v>
      </c>
      <c r="E231" s="374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0" t="s">
        <v>65</v>
      </c>
    </row>
    <row r="232" spans="1:52" ht="27" customHeight="1" x14ac:dyDescent="0.25">
      <c r="A232" s="64" t="s">
        <v>368</v>
      </c>
      <c r="B232" s="64" t="s">
        <v>369</v>
      </c>
      <c r="C232" s="37">
        <v>4301060308</v>
      </c>
      <c r="D232" s="374">
        <v>4607091384482</v>
      </c>
      <c r="E232" s="374"/>
      <c r="F232" s="63">
        <v>1.3</v>
      </c>
      <c r="G232" s="38">
        <v>6</v>
      </c>
      <c r="H232" s="63">
        <v>7.8</v>
      </c>
      <c r="I232" s="63">
        <v>8.3640000000000008</v>
      </c>
      <c r="J232" s="38">
        <v>56</v>
      </c>
      <c r="K232" s="39" t="s">
        <v>78</v>
      </c>
      <c r="L232" s="38">
        <v>30</v>
      </c>
      <c r="M232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IFERROR(IF(V232=0,"",ROUNDUP(V232/H232,0)*0.02175),"")</f>
        <v/>
      </c>
      <c r="X232" s="69" t="s">
        <v>48</v>
      </c>
      <c r="Y232" s="70" t="s">
        <v>48</v>
      </c>
      <c r="AC232" s="71"/>
      <c r="AZ232" s="201" t="s">
        <v>65</v>
      </c>
    </row>
    <row r="233" spans="1:52" ht="16.5" customHeight="1" x14ac:dyDescent="0.25">
      <c r="A233" s="64" t="s">
        <v>370</v>
      </c>
      <c r="B233" s="64" t="s">
        <v>371</v>
      </c>
      <c r="C233" s="37">
        <v>4301060325</v>
      </c>
      <c r="D233" s="374">
        <v>4607091380897</v>
      </c>
      <c r="E233" s="374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71"/>
      <c r="AZ233" s="202" t="s">
        <v>65</v>
      </c>
    </row>
    <row r="234" spans="1:52" ht="16.5" customHeight="1" x14ac:dyDescent="0.25">
      <c r="A234" s="64" t="s">
        <v>372</v>
      </c>
      <c r="B234" s="64" t="s">
        <v>373</v>
      </c>
      <c r="C234" s="37">
        <v>4301060337</v>
      </c>
      <c r="D234" s="374">
        <v>4680115880368</v>
      </c>
      <c r="E234" s="374"/>
      <c r="F234" s="63">
        <v>1</v>
      </c>
      <c r="G234" s="38">
        <v>4</v>
      </c>
      <c r="H234" s="63">
        <v>4</v>
      </c>
      <c r="I234" s="63">
        <v>4.3600000000000003</v>
      </c>
      <c r="J234" s="38">
        <v>104</v>
      </c>
      <c r="K234" s="39" t="s">
        <v>138</v>
      </c>
      <c r="L234" s="38">
        <v>40</v>
      </c>
      <c r="M234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IFERROR(IF(V234=0,"",ROUNDUP(V234/H234,0)*0.01196),"")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x14ac:dyDescent="0.2">
      <c r="A235" s="381"/>
      <c r="B235" s="381"/>
      <c r="C235" s="381"/>
      <c r="D235" s="381"/>
      <c r="E235" s="381"/>
      <c r="F235" s="381"/>
      <c r="G235" s="381"/>
      <c r="H235" s="381"/>
      <c r="I235" s="381"/>
      <c r="J235" s="381"/>
      <c r="K235" s="381"/>
      <c r="L235" s="382"/>
      <c r="M235" s="378" t="s">
        <v>43</v>
      </c>
      <c r="N235" s="379"/>
      <c r="O235" s="379"/>
      <c r="P235" s="379"/>
      <c r="Q235" s="379"/>
      <c r="R235" s="379"/>
      <c r="S235" s="380"/>
      <c r="T235" s="43" t="s">
        <v>42</v>
      </c>
      <c r="U235" s="44">
        <f>IFERROR(U231/H231,"0")+IFERROR(U232/H232,"0")+IFERROR(U233/H233,"0")+IFERROR(U234/H234,"0")</f>
        <v>0</v>
      </c>
      <c r="V235" s="44">
        <f>IFERROR(V231/H231,"0")+IFERROR(V232/H232,"0")+IFERROR(V233/H233,"0")+IFERROR(V234/H234,"0")</f>
        <v>0</v>
      </c>
      <c r="W235" s="44">
        <f>IFERROR(IF(W231="",0,W231),"0")+IFERROR(IF(W232="",0,W232),"0")+IFERROR(IF(W233="",0,W233),"0")+IFERROR(IF(W234="",0,W234),"0")</f>
        <v>0</v>
      </c>
      <c r="X235" s="68"/>
      <c r="Y235" s="68"/>
    </row>
    <row r="236" spans="1:52" x14ac:dyDescent="0.2">
      <c r="A236" s="381"/>
      <c r="B236" s="381"/>
      <c r="C236" s="381"/>
      <c r="D236" s="381"/>
      <c r="E236" s="381"/>
      <c r="F236" s="381"/>
      <c r="G236" s="381"/>
      <c r="H236" s="381"/>
      <c r="I236" s="381"/>
      <c r="J236" s="381"/>
      <c r="K236" s="381"/>
      <c r="L236" s="382"/>
      <c r="M236" s="378" t="s">
        <v>43</v>
      </c>
      <c r="N236" s="379"/>
      <c r="O236" s="379"/>
      <c r="P236" s="379"/>
      <c r="Q236" s="379"/>
      <c r="R236" s="379"/>
      <c r="S236" s="380"/>
      <c r="T236" s="43" t="s">
        <v>0</v>
      </c>
      <c r="U236" s="44">
        <f>IFERROR(SUM(U231:U234),"0")</f>
        <v>0</v>
      </c>
      <c r="V236" s="44">
        <f>IFERROR(SUM(V231:V234),"0")</f>
        <v>0</v>
      </c>
      <c r="W236" s="43"/>
      <c r="X236" s="68"/>
      <c r="Y236" s="68"/>
    </row>
    <row r="237" spans="1:52" ht="14.25" customHeight="1" x14ac:dyDescent="0.25">
      <c r="A237" s="373" t="s">
        <v>92</v>
      </c>
      <c r="B237" s="373"/>
      <c r="C237" s="373"/>
      <c r="D237" s="373"/>
      <c r="E237" s="373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  <c r="X237" s="67"/>
      <c r="Y237" s="67"/>
    </row>
    <row r="238" spans="1:52" ht="16.5" customHeight="1" x14ac:dyDescent="0.25">
      <c r="A238" s="64" t="s">
        <v>374</v>
      </c>
      <c r="B238" s="64" t="s">
        <v>375</v>
      </c>
      <c r="C238" s="37">
        <v>4301030232</v>
      </c>
      <c r="D238" s="374">
        <v>4607091388374</v>
      </c>
      <c r="E238" s="374"/>
      <c r="F238" s="63">
        <v>0.38</v>
      </c>
      <c r="G238" s="38">
        <v>8</v>
      </c>
      <c r="H238" s="63">
        <v>3.04</v>
      </c>
      <c r="I238" s="63">
        <v>3.28</v>
      </c>
      <c r="J238" s="38">
        <v>156</v>
      </c>
      <c r="K238" s="39" t="s">
        <v>96</v>
      </c>
      <c r="L238" s="38">
        <v>180</v>
      </c>
      <c r="M238" s="513" t="s">
        <v>376</v>
      </c>
      <c r="N238" s="376"/>
      <c r="O238" s="376"/>
      <c r="P238" s="376"/>
      <c r="Q238" s="377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4" t="s">
        <v>65</v>
      </c>
    </row>
    <row r="239" spans="1:52" ht="27" customHeight="1" x14ac:dyDescent="0.25">
      <c r="A239" s="64" t="s">
        <v>377</v>
      </c>
      <c r="B239" s="64" t="s">
        <v>378</v>
      </c>
      <c r="C239" s="37">
        <v>4301030235</v>
      </c>
      <c r="D239" s="374">
        <v>4607091388381</v>
      </c>
      <c r="E239" s="374"/>
      <c r="F239" s="63">
        <v>0.38</v>
      </c>
      <c r="G239" s="38">
        <v>8</v>
      </c>
      <c r="H239" s="63">
        <v>3.04</v>
      </c>
      <c r="I239" s="63">
        <v>3.32</v>
      </c>
      <c r="J239" s="38">
        <v>156</v>
      </c>
      <c r="K239" s="39" t="s">
        <v>96</v>
      </c>
      <c r="L239" s="38">
        <v>180</v>
      </c>
      <c r="M239" s="514" t="s">
        <v>379</v>
      </c>
      <c r="N239" s="376"/>
      <c r="O239" s="376"/>
      <c r="P239" s="376"/>
      <c r="Q239" s="377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IFERROR(IF(V239=0,"",ROUNDUP(V239/H239,0)*0.00753),"")</f>
        <v/>
      </c>
      <c r="X239" s="69" t="s">
        <v>48</v>
      </c>
      <c r="Y239" s="70" t="s">
        <v>48</v>
      </c>
      <c r="AC239" s="71"/>
      <c r="AZ239" s="205" t="s">
        <v>65</v>
      </c>
    </row>
    <row r="240" spans="1:52" ht="27" customHeight="1" x14ac:dyDescent="0.25">
      <c r="A240" s="64" t="s">
        <v>380</v>
      </c>
      <c r="B240" s="64" t="s">
        <v>381</v>
      </c>
      <c r="C240" s="37">
        <v>4301030233</v>
      </c>
      <c r="D240" s="374">
        <v>4607091388404</v>
      </c>
      <c r="E240" s="374"/>
      <c r="F240" s="63">
        <v>0.17</v>
      </c>
      <c r="G240" s="38">
        <v>15</v>
      </c>
      <c r="H240" s="63">
        <v>2.5499999999999998</v>
      </c>
      <c r="I240" s="63">
        <v>2.9</v>
      </c>
      <c r="J240" s="38">
        <v>156</v>
      </c>
      <c r="K240" s="39" t="s">
        <v>96</v>
      </c>
      <c r="L240" s="38">
        <v>180</v>
      </c>
      <c r="M24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76"/>
      <c r="O240" s="376"/>
      <c r="P240" s="376"/>
      <c r="Q240" s="377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x14ac:dyDescent="0.2">
      <c r="A241" s="381"/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2"/>
      <c r="M241" s="378" t="s">
        <v>43</v>
      </c>
      <c r="N241" s="379"/>
      <c r="O241" s="379"/>
      <c r="P241" s="379"/>
      <c r="Q241" s="379"/>
      <c r="R241" s="379"/>
      <c r="S241" s="380"/>
      <c r="T241" s="43" t="s">
        <v>42</v>
      </c>
      <c r="U241" s="44">
        <f>IFERROR(U238/H238,"0")+IFERROR(U239/H239,"0")+IFERROR(U240/H240,"0")</f>
        <v>0</v>
      </c>
      <c r="V241" s="44">
        <f>IFERROR(V238/H238,"0")+IFERROR(V239/H239,"0")+IFERROR(V240/H240,"0")</f>
        <v>0</v>
      </c>
      <c r="W241" s="44">
        <f>IFERROR(IF(W238="",0,W238),"0")+IFERROR(IF(W239="",0,W239),"0")+IFERROR(IF(W240="",0,W240),"0")</f>
        <v>0</v>
      </c>
      <c r="X241" s="68"/>
      <c r="Y241" s="68"/>
    </row>
    <row r="242" spans="1:52" x14ac:dyDescent="0.2">
      <c r="A242" s="381"/>
      <c r="B242" s="381"/>
      <c r="C242" s="381"/>
      <c r="D242" s="381"/>
      <c r="E242" s="381"/>
      <c r="F242" s="381"/>
      <c r="G242" s="381"/>
      <c r="H242" s="381"/>
      <c r="I242" s="381"/>
      <c r="J242" s="381"/>
      <c r="K242" s="381"/>
      <c r="L242" s="382"/>
      <c r="M242" s="378" t="s">
        <v>43</v>
      </c>
      <c r="N242" s="379"/>
      <c r="O242" s="379"/>
      <c r="P242" s="379"/>
      <c r="Q242" s="379"/>
      <c r="R242" s="379"/>
      <c r="S242" s="380"/>
      <c r="T242" s="43" t="s">
        <v>0</v>
      </c>
      <c r="U242" s="44">
        <f>IFERROR(SUM(U238:U240),"0")</f>
        <v>0</v>
      </c>
      <c r="V242" s="44">
        <f>IFERROR(SUM(V238:V240),"0")</f>
        <v>0</v>
      </c>
      <c r="W242" s="43"/>
      <c r="X242" s="68"/>
      <c r="Y242" s="68"/>
    </row>
    <row r="243" spans="1:52" ht="14.25" customHeight="1" x14ac:dyDescent="0.25">
      <c r="A243" s="373" t="s">
        <v>382</v>
      </c>
      <c r="B243" s="373"/>
      <c r="C243" s="373"/>
      <c r="D243" s="373"/>
      <c r="E243" s="373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  <c r="X243" s="67"/>
      <c r="Y243" s="67"/>
    </row>
    <row r="244" spans="1:52" ht="16.5" customHeight="1" x14ac:dyDescent="0.25">
      <c r="A244" s="64" t="s">
        <v>383</v>
      </c>
      <c r="B244" s="64" t="s">
        <v>384</v>
      </c>
      <c r="C244" s="37">
        <v>4301180007</v>
      </c>
      <c r="D244" s="374">
        <v>4680115881808</v>
      </c>
      <c r="E244" s="374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385</v>
      </c>
      <c r="L244" s="38">
        <v>730</v>
      </c>
      <c r="M244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76"/>
      <c r="O244" s="376"/>
      <c r="P244" s="376"/>
      <c r="Q244" s="377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07" t="s">
        <v>65</v>
      </c>
    </row>
    <row r="245" spans="1:52" ht="27" customHeight="1" x14ac:dyDescent="0.25">
      <c r="A245" s="64" t="s">
        <v>386</v>
      </c>
      <c r="B245" s="64" t="s">
        <v>387</v>
      </c>
      <c r="C245" s="37">
        <v>4301180006</v>
      </c>
      <c r="D245" s="374">
        <v>4680115881822</v>
      </c>
      <c r="E245" s="374"/>
      <c r="F245" s="63">
        <v>0.1</v>
      </c>
      <c r="G245" s="38">
        <v>20</v>
      </c>
      <c r="H245" s="63">
        <v>2</v>
      </c>
      <c r="I245" s="63">
        <v>2.2400000000000002</v>
      </c>
      <c r="J245" s="38">
        <v>238</v>
      </c>
      <c r="K245" s="39" t="s">
        <v>385</v>
      </c>
      <c r="L245" s="38">
        <v>730</v>
      </c>
      <c r="M245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76"/>
      <c r="O245" s="376"/>
      <c r="P245" s="376"/>
      <c r="Q245" s="377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IFERROR(IF(V245=0,"",ROUNDUP(V245/H245,0)*0.00474),"")</f>
        <v/>
      </c>
      <c r="X245" s="69" t="s">
        <v>48</v>
      </c>
      <c r="Y245" s="70" t="s">
        <v>48</v>
      </c>
      <c r="AC245" s="71"/>
      <c r="AZ245" s="208" t="s">
        <v>65</v>
      </c>
    </row>
    <row r="246" spans="1:52" ht="27" customHeight="1" x14ac:dyDescent="0.25">
      <c r="A246" s="64" t="s">
        <v>388</v>
      </c>
      <c r="B246" s="64" t="s">
        <v>389</v>
      </c>
      <c r="C246" s="37">
        <v>4301180001</v>
      </c>
      <c r="D246" s="374">
        <v>4680115880016</v>
      </c>
      <c r="E246" s="374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385</v>
      </c>
      <c r="L246" s="38">
        <v>730</v>
      </c>
      <c r="M24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76"/>
      <c r="O246" s="376"/>
      <c r="P246" s="376"/>
      <c r="Q246" s="377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71"/>
      <c r="AZ246" s="209" t="s">
        <v>65</v>
      </c>
    </row>
    <row r="247" spans="1:52" x14ac:dyDescent="0.2">
      <c r="A247" s="381"/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2"/>
      <c r="M247" s="378" t="s">
        <v>43</v>
      </c>
      <c r="N247" s="379"/>
      <c r="O247" s="379"/>
      <c r="P247" s="379"/>
      <c r="Q247" s="379"/>
      <c r="R247" s="379"/>
      <c r="S247" s="380"/>
      <c r="T247" s="43" t="s">
        <v>42</v>
      </c>
      <c r="U247" s="44">
        <f>IFERROR(U244/H244,"0")+IFERROR(U245/H245,"0")+IFERROR(U246/H246,"0")</f>
        <v>0</v>
      </c>
      <c r="V247" s="44">
        <f>IFERROR(V244/H244,"0")+IFERROR(V245/H245,"0")+IFERROR(V246/H246,"0")</f>
        <v>0</v>
      </c>
      <c r="W247" s="44">
        <f>IFERROR(IF(W244="",0,W244),"0")+IFERROR(IF(W245="",0,W245),"0")+IFERROR(IF(W246="",0,W246),"0")</f>
        <v>0</v>
      </c>
      <c r="X247" s="68"/>
      <c r="Y247" s="68"/>
    </row>
    <row r="248" spans="1:52" x14ac:dyDescent="0.2">
      <c r="A248" s="381"/>
      <c r="B248" s="381"/>
      <c r="C248" s="381"/>
      <c r="D248" s="381"/>
      <c r="E248" s="381"/>
      <c r="F248" s="381"/>
      <c r="G248" s="381"/>
      <c r="H248" s="381"/>
      <c r="I248" s="381"/>
      <c r="J248" s="381"/>
      <c r="K248" s="381"/>
      <c r="L248" s="382"/>
      <c r="M248" s="378" t="s">
        <v>43</v>
      </c>
      <c r="N248" s="379"/>
      <c r="O248" s="379"/>
      <c r="P248" s="379"/>
      <c r="Q248" s="379"/>
      <c r="R248" s="379"/>
      <c r="S248" s="380"/>
      <c r="T248" s="43" t="s">
        <v>0</v>
      </c>
      <c r="U248" s="44">
        <f>IFERROR(SUM(U244:U246),"0")</f>
        <v>0</v>
      </c>
      <c r="V248" s="44">
        <f>IFERROR(SUM(V244:V246),"0")</f>
        <v>0</v>
      </c>
      <c r="W248" s="43"/>
      <c r="X248" s="68"/>
      <c r="Y248" s="68"/>
    </row>
    <row r="249" spans="1:52" ht="16.5" customHeight="1" x14ac:dyDescent="0.25">
      <c r="A249" s="372" t="s">
        <v>390</v>
      </c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2"/>
      <c r="O249" s="372"/>
      <c r="P249" s="372"/>
      <c r="Q249" s="372"/>
      <c r="R249" s="372"/>
      <c r="S249" s="372"/>
      <c r="T249" s="372"/>
      <c r="U249" s="372"/>
      <c r="V249" s="372"/>
      <c r="W249" s="372"/>
      <c r="X249" s="66"/>
      <c r="Y249" s="66"/>
    </row>
    <row r="250" spans="1:52" ht="14.25" customHeight="1" x14ac:dyDescent="0.25">
      <c r="A250" s="373" t="s">
        <v>113</v>
      </c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67"/>
      <c r="Y250" s="67"/>
    </row>
    <row r="251" spans="1:52" ht="27" customHeight="1" x14ac:dyDescent="0.25">
      <c r="A251" s="64" t="s">
        <v>391</v>
      </c>
      <c r="B251" s="64" t="s">
        <v>392</v>
      </c>
      <c r="C251" s="37">
        <v>4301011315</v>
      </c>
      <c r="D251" s="374">
        <v>4607091387421</v>
      </c>
      <c r="E251" s="374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76"/>
      <c r="O251" s="376"/>
      <c r="P251" s="376"/>
      <c r="Q251" s="377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ref="V251:V257" si="13">IFERROR(IF(U251="",0,CEILING((U251/$H251),1)*$H251),"")</f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0" t="s">
        <v>65</v>
      </c>
    </row>
    <row r="252" spans="1:52" ht="27" customHeight="1" x14ac:dyDescent="0.25">
      <c r="A252" s="64" t="s">
        <v>391</v>
      </c>
      <c r="B252" s="64" t="s">
        <v>393</v>
      </c>
      <c r="C252" s="37">
        <v>4301011121</v>
      </c>
      <c r="D252" s="374">
        <v>4607091387421</v>
      </c>
      <c r="E252" s="374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117</v>
      </c>
      <c r="L252" s="38">
        <v>55</v>
      </c>
      <c r="M25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1" t="s">
        <v>65</v>
      </c>
    </row>
    <row r="253" spans="1:52" ht="27" customHeight="1" x14ac:dyDescent="0.25">
      <c r="A253" s="64" t="s">
        <v>394</v>
      </c>
      <c r="B253" s="64" t="s">
        <v>395</v>
      </c>
      <c r="C253" s="37">
        <v>4301011619</v>
      </c>
      <c r="D253" s="374">
        <v>4607091387452</v>
      </c>
      <c r="E253" s="374"/>
      <c r="F253" s="63">
        <v>1.45</v>
      </c>
      <c r="G253" s="38">
        <v>8</v>
      </c>
      <c r="H253" s="63">
        <v>11.6</v>
      </c>
      <c r="I253" s="63">
        <v>12.08</v>
      </c>
      <c r="J253" s="38">
        <v>56</v>
      </c>
      <c r="K253" s="39" t="s">
        <v>109</v>
      </c>
      <c r="L253" s="38">
        <v>55</v>
      </c>
      <c r="M253" s="521" t="s">
        <v>396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2" t="s">
        <v>65</v>
      </c>
    </row>
    <row r="254" spans="1:52" ht="27" customHeight="1" x14ac:dyDescent="0.25">
      <c r="A254" s="64" t="s">
        <v>394</v>
      </c>
      <c r="B254" s="64" t="s">
        <v>397</v>
      </c>
      <c r="C254" s="37">
        <v>4301011396</v>
      </c>
      <c r="D254" s="374">
        <v>4607091387452</v>
      </c>
      <c r="E254" s="374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117</v>
      </c>
      <c r="L254" s="38">
        <v>55</v>
      </c>
      <c r="M254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398</v>
      </c>
      <c r="B255" s="64" t="s">
        <v>399</v>
      </c>
      <c r="C255" s="37">
        <v>4301011313</v>
      </c>
      <c r="D255" s="374">
        <v>4607091385984</v>
      </c>
      <c r="E255" s="37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9" t="s">
        <v>109</v>
      </c>
      <c r="L255" s="38">
        <v>55</v>
      </c>
      <c r="M25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76"/>
      <c r="O255" s="376"/>
      <c r="P255" s="376"/>
      <c r="Q255" s="377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400</v>
      </c>
      <c r="B256" s="64" t="s">
        <v>401</v>
      </c>
      <c r="C256" s="37">
        <v>4301011316</v>
      </c>
      <c r="D256" s="374">
        <v>4607091387438</v>
      </c>
      <c r="E256" s="374"/>
      <c r="F256" s="63">
        <v>0.5</v>
      </c>
      <c r="G256" s="38">
        <v>10</v>
      </c>
      <c r="H256" s="63">
        <v>5</v>
      </c>
      <c r="I256" s="63">
        <v>5.24</v>
      </c>
      <c r="J256" s="38">
        <v>120</v>
      </c>
      <c r="K256" s="39" t="s">
        <v>109</v>
      </c>
      <c r="L256" s="38">
        <v>55</v>
      </c>
      <c r="M25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76"/>
      <c r="O256" s="376"/>
      <c r="P256" s="376"/>
      <c r="Q256" s="377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IFERROR(IF(V256=0,"",ROUNDUP(V256/H256,0)*0.00937),"")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402</v>
      </c>
      <c r="B257" s="64" t="s">
        <v>403</v>
      </c>
      <c r="C257" s="37">
        <v>4301011318</v>
      </c>
      <c r="D257" s="374">
        <v>4607091387469</v>
      </c>
      <c r="E257" s="374"/>
      <c r="F257" s="63">
        <v>0.5</v>
      </c>
      <c r="G257" s="38">
        <v>10</v>
      </c>
      <c r="H257" s="63">
        <v>5</v>
      </c>
      <c r="I257" s="63">
        <v>5.21</v>
      </c>
      <c r="J257" s="38">
        <v>120</v>
      </c>
      <c r="K257" s="39" t="s">
        <v>78</v>
      </c>
      <c r="L257" s="38">
        <v>55</v>
      </c>
      <c r="M25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76"/>
      <c r="O257" s="376"/>
      <c r="P257" s="376"/>
      <c r="Q257" s="377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IFERROR(IF(V257=0,"",ROUNDUP(V257/H257,0)*0.00937),"")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x14ac:dyDescent="0.2">
      <c r="A258" s="381"/>
      <c r="B258" s="381"/>
      <c r="C258" s="381"/>
      <c r="D258" s="381"/>
      <c r="E258" s="381"/>
      <c r="F258" s="381"/>
      <c r="G258" s="381"/>
      <c r="H258" s="381"/>
      <c r="I258" s="381"/>
      <c r="J258" s="381"/>
      <c r="K258" s="381"/>
      <c r="L258" s="382"/>
      <c r="M258" s="378" t="s">
        <v>43</v>
      </c>
      <c r="N258" s="379"/>
      <c r="O258" s="379"/>
      <c r="P258" s="379"/>
      <c r="Q258" s="379"/>
      <c r="R258" s="379"/>
      <c r="S258" s="380"/>
      <c r="T258" s="43" t="s">
        <v>42</v>
      </c>
      <c r="U258" s="44">
        <f>IFERROR(U251/H251,"0")+IFERROR(U252/H252,"0")+IFERROR(U253/H253,"0")+IFERROR(U254/H254,"0")+IFERROR(U255/H255,"0")+IFERROR(U256/H256,"0")+IFERROR(U257/H257,"0")</f>
        <v>0</v>
      </c>
      <c r="V258" s="44">
        <f>IFERROR(V251/H251,"0")+IFERROR(V252/H252,"0")+IFERROR(V253/H253,"0")+IFERROR(V254/H254,"0")+IFERROR(V255/H255,"0")+IFERROR(V256/H256,"0")+IFERROR(V257/H257,"0")</f>
        <v>0</v>
      </c>
      <c r="W258" s="44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68"/>
      <c r="Y258" s="68"/>
    </row>
    <row r="259" spans="1:52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0</v>
      </c>
      <c r="U259" s="44">
        <f>IFERROR(SUM(U251:U257),"0")</f>
        <v>0</v>
      </c>
      <c r="V259" s="44">
        <f>IFERROR(SUM(V251:V257),"0")</f>
        <v>0</v>
      </c>
      <c r="W259" s="43"/>
      <c r="X259" s="68"/>
      <c r="Y259" s="68"/>
    </row>
    <row r="260" spans="1:52" ht="14.25" customHeight="1" x14ac:dyDescent="0.25">
      <c r="A260" s="373" t="s">
        <v>75</v>
      </c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  <c r="X260" s="67"/>
      <c r="Y260" s="67"/>
    </row>
    <row r="261" spans="1:52" ht="27" customHeight="1" x14ac:dyDescent="0.25">
      <c r="A261" s="64" t="s">
        <v>404</v>
      </c>
      <c r="B261" s="64" t="s">
        <v>405</v>
      </c>
      <c r="C261" s="37">
        <v>4301031154</v>
      </c>
      <c r="D261" s="374">
        <v>4607091387292</v>
      </c>
      <c r="E261" s="374"/>
      <c r="F261" s="63">
        <v>0.73</v>
      </c>
      <c r="G261" s="38">
        <v>6</v>
      </c>
      <c r="H261" s="63">
        <v>4.38</v>
      </c>
      <c r="I261" s="63">
        <v>4.6399999999999997</v>
      </c>
      <c r="J261" s="38">
        <v>156</v>
      </c>
      <c r="K261" s="39" t="s">
        <v>78</v>
      </c>
      <c r="L261" s="38">
        <v>45</v>
      </c>
      <c r="M26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76"/>
      <c r="O261" s="376"/>
      <c r="P261" s="376"/>
      <c r="Q261" s="377"/>
      <c r="R261" s="40" t="s">
        <v>48</v>
      </c>
      <c r="S261" s="40" t="s">
        <v>48</v>
      </c>
      <c r="T261" s="41" t="s">
        <v>0</v>
      </c>
      <c r="U261" s="59">
        <v>0</v>
      </c>
      <c r="V261" s="56">
        <f>IFERROR(IF(U261="",0,CEILING((U261/$H261),1)*$H261),"")</f>
        <v>0</v>
      </c>
      <c r="W261" s="42" t="str">
        <f>IFERROR(IF(V261=0,"",ROUNDUP(V261/H261,0)*0.00753),"")</f>
        <v/>
      </c>
      <c r="X261" s="69" t="s">
        <v>48</v>
      </c>
      <c r="Y261" s="70" t="s">
        <v>48</v>
      </c>
      <c r="AC261" s="71"/>
      <c r="AZ261" s="217" t="s">
        <v>65</v>
      </c>
    </row>
    <row r="262" spans="1:52" ht="27" customHeight="1" x14ac:dyDescent="0.25">
      <c r="A262" s="64" t="s">
        <v>406</v>
      </c>
      <c r="B262" s="64" t="s">
        <v>407</v>
      </c>
      <c r="C262" s="37">
        <v>4301031155</v>
      </c>
      <c r="D262" s="374">
        <v>4607091387315</v>
      </c>
      <c r="E262" s="374"/>
      <c r="F262" s="63">
        <v>0.7</v>
      </c>
      <c r="G262" s="38">
        <v>4</v>
      </c>
      <c r="H262" s="63">
        <v>2.8</v>
      </c>
      <c r="I262" s="63">
        <v>3.048</v>
      </c>
      <c r="J262" s="38">
        <v>156</v>
      </c>
      <c r="K262" s="39" t="s">
        <v>78</v>
      </c>
      <c r="L262" s="38">
        <v>45</v>
      </c>
      <c r="M26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71"/>
      <c r="AZ262" s="218" t="s">
        <v>65</v>
      </c>
    </row>
    <row r="263" spans="1:52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IFERROR(U261/H261,"0")+IFERROR(U262/H262,"0")</f>
        <v>0</v>
      </c>
      <c r="V263" s="44">
        <f>IFERROR(V261/H261,"0")+IFERROR(V262/H262,"0")</f>
        <v>0</v>
      </c>
      <c r="W263" s="44">
        <f>IFERROR(IF(W261="",0,W261),"0")+IFERROR(IF(W262="",0,W262),"0")</f>
        <v>0</v>
      </c>
      <c r="X263" s="68"/>
      <c r="Y263" s="68"/>
    </row>
    <row r="264" spans="1:52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IFERROR(SUM(U261:U262),"0")</f>
        <v>0</v>
      </c>
      <c r="V264" s="44">
        <f>IFERROR(SUM(V261:V262),"0")</f>
        <v>0</v>
      </c>
      <c r="W264" s="43"/>
      <c r="X264" s="68"/>
      <c r="Y264" s="68"/>
    </row>
    <row r="265" spans="1:52" ht="16.5" customHeight="1" x14ac:dyDescent="0.25">
      <c r="A265" s="372" t="s">
        <v>408</v>
      </c>
      <c r="B265" s="372"/>
      <c r="C265" s="372"/>
      <c r="D265" s="372"/>
      <c r="E265" s="372"/>
      <c r="F265" s="372"/>
      <c r="G265" s="372"/>
      <c r="H265" s="372"/>
      <c r="I265" s="372"/>
      <c r="J265" s="372"/>
      <c r="K265" s="372"/>
      <c r="L265" s="372"/>
      <c r="M265" s="372"/>
      <c r="N265" s="372"/>
      <c r="O265" s="372"/>
      <c r="P265" s="372"/>
      <c r="Q265" s="372"/>
      <c r="R265" s="372"/>
      <c r="S265" s="372"/>
      <c r="T265" s="372"/>
      <c r="U265" s="372"/>
      <c r="V265" s="372"/>
      <c r="W265" s="372"/>
      <c r="X265" s="66"/>
      <c r="Y265" s="66"/>
    </row>
    <row r="266" spans="1:52" ht="14.25" customHeight="1" x14ac:dyDescent="0.25">
      <c r="A266" s="373" t="s">
        <v>75</v>
      </c>
      <c r="B266" s="373"/>
      <c r="C266" s="373"/>
      <c r="D266" s="373"/>
      <c r="E266" s="373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  <c r="X266" s="67"/>
      <c r="Y266" s="67"/>
    </row>
    <row r="267" spans="1:52" ht="27" customHeight="1" x14ac:dyDescent="0.25">
      <c r="A267" s="64" t="s">
        <v>409</v>
      </c>
      <c r="B267" s="64" t="s">
        <v>410</v>
      </c>
      <c r="C267" s="37">
        <v>4301031066</v>
      </c>
      <c r="D267" s="374">
        <v>4607091383836</v>
      </c>
      <c r="E267" s="374"/>
      <c r="F267" s="63">
        <v>0.3</v>
      </c>
      <c r="G267" s="38">
        <v>6</v>
      </c>
      <c r="H267" s="63">
        <v>1.8</v>
      </c>
      <c r="I267" s="63">
        <v>2.048</v>
      </c>
      <c r="J267" s="38">
        <v>156</v>
      </c>
      <c r="K267" s="39" t="s">
        <v>78</v>
      </c>
      <c r="L267" s="38">
        <v>40</v>
      </c>
      <c r="M267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76"/>
      <c r="O267" s="376"/>
      <c r="P267" s="376"/>
      <c r="Q267" s="377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19" t="s">
        <v>65</v>
      </c>
    </row>
    <row r="268" spans="1:52" x14ac:dyDescent="0.2">
      <c r="A268" s="381"/>
      <c r="B268" s="381"/>
      <c r="C268" s="381"/>
      <c r="D268" s="381"/>
      <c r="E268" s="381"/>
      <c r="F268" s="381"/>
      <c r="G268" s="381"/>
      <c r="H268" s="381"/>
      <c r="I268" s="381"/>
      <c r="J268" s="381"/>
      <c r="K268" s="381"/>
      <c r="L268" s="382"/>
      <c r="M268" s="378" t="s">
        <v>43</v>
      </c>
      <c r="N268" s="379"/>
      <c r="O268" s="379"/>
      <c r="P268" s="379"/>
      <c r="Q268" s="379"/>
      <c r="R268" s="379"/>
      <c r="S268" s="380"/>
      <c r="T268" s="43" t="s">
        <v>42</v>
      </c>
      <c r="U268" s="44">
        <f>IFERROR(U267/H267,"0")</f>
        <v>0</v>
      </c>
      <c r="V268" s="44">
        <f>IFERROR(V267/H267,"0")</f>
        <v>0</v>
      </c>
      <c r="W268" s="44">
        <f>IFERROR(IF(W267="",0,W267),"0")</f>
        <v>0</v>
      </c>
      <c r="X268" s="68"/>
      <c r="Y268" s="68"/>
    </row>
    <row r="269" spans="1:52" x14ac:dyDescent="0.2">
      <c r="A269" s="381"/>
      <c r="B269" s="381"/>
      <c r="C269" s="381"/>
      <c r="D269" s="381"/>
      <c r="E269" s="381"/>
      <c r="F269" s="381"/>
      <c r="G269" s="381"/>
      <c r="H269" s="381"/>
      <c r="I269" s="381"/>
      <c r="J269" s="381"/>
      <c r="K269" s="381"/>
      <c r="L269" s="382"/>
      <c r="M269" s="378" t="s">
        <v>43</v>
      </c>
      <c r="N269" s="379"/>
      <c r="O269" s="379"/>
      <c r="P269" s="379"/>
      <c r="Q269" s="379"/>
      <c r="R269" s="379"/>
      <c r="S269" s="380"/>
      <c r="T269" s="43" t="s">
        <v>0</v>
      </c>
      <c r="U269" s="44">
        <f>IFERROR(SUM(U267:U267),"0")</f>
        <v>0</v>
      </c>
      <c r="V269" s="44">
        <f>IFERROR(SUM(V267:V267),"0")</f>
        <v>0</v>
      </c>
      <c r="W269" s="43"/>
      <c r="X269" s="68"/>
      <c r="Y269" s="68"/>
    </row>
    <row r="270" spans="1:52" ht="14.25" customHeight="1" x14ac:dyDescent="0.25">
      <c r="A270" s="373" t="s">
        <v>79</v>
      </c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3"/>
      <c r="N270" s="373"/>
      <c r="O270" s="373"/>
      <c r="P270" s="373"/>
      <c r="Q270" s="373"/>
      <c r="R270" s="373"/>
      <c r="S270" s="373"/>
      <c r="T270" s="373"/>
      <c r="U270" s="373"/>
      <c r="V270" s="373"/>
      <c r="W270" s="373"/>
      <c r="X270" s="67"/>
      <c r="Y270" s="67"/>
    </row>
    <row r="271" spans="1:52" ht="27" customHeight="1" x14ac:dyDescent="0.25">
      <c r="A271" s="64" t="s">
        <v>411</v>
      </c>
      <c r="B271" s="64" t="s">
        <v>412</v>
      </c>
      <c r="C271" s="37">
        <v>4301051142</v>
      </c>
      <c r="D271" s="374">
        <v>4607091387919</v>
      </c>
      <c r="E271" s="374"/>
      <c r="F271" s="63">
        <v>1.35</v>
      </c>
      <c r="G271" s="38">
        <v>6</v>
      </c>
      <c r="H271" s="63">
        <v>8.1</v>
      </c>
      <c r="I271" s="63">
        <v>8.6639999999999997</v>
      </c>
      <c r="J271" s="38">
        <v>56</v>
      </c>
      <c r="K271" s="39" t="s">
        <v>78</v>
      </c>
      <c r="L271" s="38">
        <v>45</v>
      </c>
      <c r="M271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IFERROR(IF(V271=0,"",ROUNDUP(V271/H271,0)*0.02175),"")</f>
        <v/>
      </c>
      <c r="X271" s="69" t="s">
        <v>48</v>
      </c>
      <c r="Y271" s="70" t="s">
        <v>48</v>
      </c>
      <c r="AC271" s="71"/>
      <c r="AZ271" s="220" t="s">
        <v>65</v>
      </c>
    </row>
    <row r="272" spans="1:52" ht="27" customHeight="1" x14ac:dyDescent="0.25">
      <c r="A272" s="64" t="s">
        <v>413</v>
      </c>
      <c r="B272" s="64" t="s">
        <v>414</v>
      </c>
      <c r="C272" s="37">
        <v>4301051109</v>
      </c>
      <c r="D272" s="374">
        <v>4607091383942</v>
      </c>
      <c r="E272" s="374"/>
      <c r="F272" s="63">
        <v>0.42</v>
      </c>
      <c r="G272" s="38">
        <v>6</v>
      </c>
      <c r="H272" s="63">
        <v>2.52</v>
      </c>
      <c r="I272" s="63">
        <v>2.7919999999999998</v>
      </c>
      <c r="J272" s="38">
        <v>156</v>
      </c>
      <c r="K272" s="39" t="s">
        <v>138</v>
      </c>
      <c r="L272" s="38">
        <v>45</v>
      </c>
      <c r="M272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IFERROR(IF(V272=0,"",ROUNDUP(V272/H272,0)*0.00753),"")</f>
        <v/>
      </c>
      <c r="X272" s="69" t="s">
        <v>48</v>
      </c>
      <c r="Y272" s="70" t="s">
        <v>48</v>
      </c>
      <c r="AC272" s="71"/>
      <c r="AZ272" s="221" t="s">
        <v>65</v>
      </c>
    </row>
    <row r="273" spans="1:52" ht="27" customHeight="1" x14ac:dyDescent="0.25">
      <c r="A273" s="64" t="s">
        <v>415</v>
      </c>
      <c r="B273" s="64" t="s">
        <v>416</v>
      </c>
      <c r="C273" s="37">
        <v>4301051300</v>
      </c>
      <c r="D273" s="374">
        <v>4607091383959</v>
      </c>
      <c r="E273" s="374"/>
      <c r="F273" s="63">
        <v>0.42</v>
      </c>
      <c r="G273" s="38">
        <v>6</v>
      </c>
      <c r="H273" s="63">
        <v>2.52</v>
      </c>
      <c r="I273" s="63">
        <v>2.78</v>
      </c>
      <c r="J273" s="38">
        <v>156</v>
      </c>
      <c r="K273" s="39" t="s">
        <v>78</v>
      </c>
      <c r="L273" s="38">
        <v>35</v>
      </c>
      <c r="M273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81"/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2"/>
      <c r="M274" s="378" t="s">
        <v>43</v>
      </c>
      <c r="N274" s="379"/>
      <c r="O274" s="379"/>
      <c r="P274" s="379"/>
      <c r="Q274" s="379"/>
      <c r="R274" s="379"/>
      <c r="S274" s="380"/>
      <c r="T274" s="43" t="s">
        <v>42</v>
      </c>
      <c r="U274" s="44">
        <f>IFERROR(U271/H271,"0")+IFERROR(U272/H272,"0")+IFERROR(U273/H273,"0")</f>
        <v>0</v>
      </c>
      <c r="V274" s="44">
        <f>IFERROR(V271/H271,"0")+IFERROR(V272/H272,"0")+IFERROR(V273/H273,"0")</f>
        <v>0</v>
      </c>
      <c r="W274" s="44">
        <f>IFERROR(IF(W271="",0,W271),"0")+IFERROR(IF(W272="",0,W272),"0")+IFERROR(IF(W273="",0,W273),"0")</f>
        <v>0</v>
      </c>
      <c r="X274" s="68"/>
      <c r="Y274" s="68"/>
    </row>
    <row r="275" spans="1:52" x14ac:dyDescent="0.2">
      <c r="A275" s="381"/>
      <c r="B275" s="381"/>
      <c r="C275" s="381"/>
      <c r="D275" s="381"/>
      <c r="E275" s="381"/>
      <c r="F275" s="381"/>
      <c r="G275" s="381"/>
      <c r="H275" s="381"/>
      <c r="I275" s="381"/>
      <c r="J275" s="381"/>
      <c r="K275" s="381"/>
      <c r="L275" s="382"/>
      <c r="M275" s="378" t="s">
        <v>43</v>
      </c>
      <c r="N275" s="379"/>
      <c r="O275" s="379"/>
      <c r="P275" s="379"/>
      <c r="Q275" s="379"/>
      <c r="R275" s="379"/>
      <c r="S275" s="380"/>
      <c r="T275" s="43" t="s">
        <v>0</v>
      </c>
      <c r="U275" s="44">
        <f>IFERROR(SUM(U271:U273),"0")</f>
        <v>0</v>
      </c>
      <c r="V275" s="44">
        <f>IFERROR(SUM(V271:V273),"0")</f>
        <v>0</v>
      </c>
      <c r="W275" s="43"/>
      <c r="X275" s="68"/>
      <c r="Y275" s="68"/>
    </row>
    <row r="276" spans="1:52" ht="14.25" customHeight="1" x14ac:dyDescent="0.25">
      <c r="A276" s="373" t="s">
        <v>213</v>
      </c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3"/>
      <c r="N276" s="373"/>
      <c r="O276" s="373"/>
      <c r="P276" s="373"/>
      <c r="Q276" s="373"/>
      <c r="R276" s="373"/>
      <c r="S276" s="373"/>
      <c r="T276" s="373"/>
      <c r="U276" s="373"/>
      <c r="V276" s="373"/>
      <c r="W276" s="373"/>
      <c r="X276" s="67"/>
      <c r="Y276" s="67"/>
    </row>
    <row r="277" spans="1:52" ht="27" customHeight="1" x14ac:dyDescent="0.25">
      <c r="A277" s="64" t="s">
        <v>417</v>
      </c>
      <c r="B277" s="64" t="s">
        <v>418</v>
      </c>
      <c r="C277" s="37">
        <v>4301060324</v>
      </c>
      <c r="D277" s="374">
        <v>4607091388831</v>
      </c>
      <c r="E277" s="374"/>
      <c r="F277" s="63">
        <v>0.38</v>
      </c>
      <c r="G277" s="38">
        <v>6</v>
      </c>
      <c r="H277" s="63">
        <v>2.2799999999999998</v>
      </c>
      <c r="I277" s="63">
        <v>2.552</v>
      </c>
      <c r="J277" s="38">
        <v>156</v>
      </c>
      <c r="K277" s="39" t="s">
        <v>78</v>
      </c>
      <c r="L277" s="38">
        <v>40</v>
      </c>
      <c r="M277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76"/>
      <c r="O277" s="376"/>
      <c r="P277" s="376"/>
      <c r="Q277" s="377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81"/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2"/>
      <c r="M278" s="378" t="s">
        <v>43</v>
      </c>
      <c r="N278" s="379"/>
      <c r="O278" s="379"/>
      <c r="P278" s="379"/>
      <c r="Q278" s="379"/>
      <c r="R278" s="379"/>
      <c r="S278" s="380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81"/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2"/>
      <c r="M279" s="378" t="s">
        <v>43</v>
      </c>
      <c r="N279" s="379"/>
      <c r="O279" s="379"/>
      <c r="P279" s="379"/>
      <c r="Q279" s="379"/>
      <c r="R279" s="379"/>
      <c r="S279" s="380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14.25" customHeight="1" x14ac:dyDescent="0.25">
      <c r="A280" s="373" t="s">
        <v>92</v>
      </c>
      <c r="B280" s="373"/>
      <c r="C280" s="373"/>
      <c r="D280" s="373"/>
      <c r="E280" s="373"/>
      <c r="F280" s="373"/>
      <c r="G280" s="373"/>
      <c r="H280" s="373"/>
      <c r="I280" s="373"/>
      <c r="J280" s="373"/>
      <c r="K280" s="373"/>
      <c r="L280" s="373"/>
      <c r="M280" s="373"/>
      <c r="N280" s="373"/>
      <c r="O280" s="373"/>
      <c r="P280" s="373"/>
      <c r="Q280" s="373"/>
      <c r="R280" s="373"/>
      <c r="S280" s="373"/>
      <c r="T280" s="373"/>
      <c r="U280" s="373"/>
      <c r="V280" s="373"/>
      <c r="W280" s="373"/>
      <c r="X280" s="67"/>
      <c r="Y280" s="67"/>
    </row>
    <row r="281" spans="1:52" ht="27" customHeight="1" x14ac:dyDescent="0.25">
      <c r="A281" s="64" t="s">
        <v>419</v>
      </c>
      <c r="B281" s="64" t="s">
        <v>420</v>
      </c>
      <c r="C281" s="37">
        <v>4301032015</v>
      </c>
      <c r="D281" s="374">
        <v>4607091383102</v>
      </c>
      <c r="E281" s="374"/>
      <c r="F281" s="63">
        <v>0.17</v>
      </c>
      <c r="G281" s="38">
        <v>15</v>
      </c>
      <c r="H281" s="63">
        <v>2.5499999999999998</v>
      </c>
      <c r="I281" s="63">
        <v>2.9750000000000001</v>
      </c>
      <c r="J281" s="38">
        <v>156</v>
      </c>
      <c r="K281" s="39" t="s">
        <v>96</v>
      </c>
      <c r="L281" s="38">
        <v>180</v>
      </c>
      <c r="M281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76"/>
      <c r="O281" s="376"/>
      <c r="P281" s="376"/>
      <c r="Q281" s="377"/>
      <c r="R281" s="40" t="s">
        <v>48</v>
      </c>
      <c r="S281" s="40" t="s">
        <v>48</v>
      </c>
      <c r="T281" s="41" t="s">
        <v>0</v>
      </c>
      <c r="U281" s="59">
        <v>0</v>
      </c>
      <c r="V281" s="56">
        <f>IFERROR(IF(U281="",0,CEILING((U281/$H281),1)*$H281),"")</f>
        <v>0</v>
      </c>
      <c r="W281" s="42" t="str">
        <f>IFERROR(IF(V281=0,"",ROUNDUP(V281/H281,0)*0.00753),"")</f>
        <v/>
      </c>
      <c r="X281" s="69" t="s">
        <v>48</v>
      </c>
      <c r="Y281" s="70" t="s">
        <v>48</v>
      </c>
      <c r="AC281" s="71"/>
      <c r="AZ281" s="224" t="s">
        <v>65</v>
      </c>
    </row>
    <row r="282" spans="1:52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42</v>
      </c>
      <c r="U282" s="44">
        <f>IFERROR(U281/H281,"0")</f>
        <v>0</v>
      </c>
      <c r="V282" s="44">
        <f>IFERROR(V281/H281,"0")</f>
        <v>0</v>
      </c>
      <c r="W282" s="44">
        <f>IFERROR(IF(W281="",0,W281),"0")</f>
        <v>0</v>
      </c>
      <c r="X282" s="68"/>
      <c r="Y282" s="68"/>
    </row>
    <row r="283" spans="1:52" x14ac:dyDescent="0.2">
      <c r="A283" s="381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2"/>
      <c r="M283" s="378" t="s">
        <v>43</v>
      </c>
      <c r="N283" s="379"/>
      <c r="O283" s="379"/>
      <c r="P283" s="379"/>
      <c r="Q283" s="379"/>
      <c r="R283" s="379"/>
      <c r="S283" s="380"/>
      <c r="T283" s="43" t="s">
        <v>0</v>
      </c>
      <c r="U283" s="44">
        <f>IFERROR(SUM(U281:U281),"0")</f>
        <v>0</v>
      </c>
      <c r="V283" s="44">
        <f>IFERROR(SUM(V281:V281),"0")</f>
        <v>0</v>
      </c>
      <c r="W283" s="43"/>
      <c r="X283" s="68"/>
      <c r="Y283" s="68"/>
    </row>
    <row r="284" spans="1:52" ht="27.75" customHeight="1" x14ac:dyDescent="0.2">
      <c r="A284" s="371" t="s">
        <v>421</v>
      </c>
      <c r="B284" s="371"/>
      <c r="C284" s="371"/>
      <c r="D284" s="371"/>
      <c r="E284" s="371"/>
      <c r="F284" s="371"/>
      <c r="G284" s="371"/>
      <c r="H284" s="371"/>
      <c r="I284" s="371"/>
      <c r="J284" s="371"/>
      <c r="K284" s="371"/>
      <c r="L284" s="371"/>
      <c r="M284" s="371"/>
      <c r="N284" s="371"/>
      <c r="O284" s="371"/>
      <c r="P284" s="371"/>
      <c r="Q284" s="371"/>
      <c r="R284" s="371"/>
      <c r="S284" s="371"/>
      <c r="T284" s="371"/>
      <c r="U284" s="371"/>
      <c r="V284" s="371"/>
      <c r="W284" s="371"/>
      <c r="X284" s="55"/>
      <c r="Y284" s="55"/>
    </row>
    <row r="285" spans="1:52" ht="16.5" customHeight="1" x14ac:dyDescent="0.25">
      <c r="A285" s="372" t="s">
        <v>422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66"/>
      <c r="Y285" s="66"/>
    </row>
    <row r="286" spans="1:52" ht="14.25" customHeight="1" x14ac:dyDescent="0.25">
      <c r="A286" s="373" t="s">
        <v>113</v>
      </c>
      <c r="B286" s="373"/>
      <c r="C286" s="373"/>
      <c r="D286" s="373"/>
      <c r="E286" s="373"/>
      <c r="F286" s="373"/>
      <c r="G286" s="373"/>
      <c r="H286" s="373"/>
      <c r="I286" s="373"/>
      <c r="J286" s="373"/>
      <c r="K286" s="373"/>
      <c r="L286" s="373"/>
      <c r="M286" s="373"/>
      <c r="N286" s="373"/>
      <c r="O286" s="373"/>
      <c r="P286" s="373"/>
      <c r="Q286" s="373"/>
      <c r="R286" s="373"/>
      <c r="S286" s="373"/>
      <c r="T286" s="373"/>
      <c r="U286" s="373"/>
      <c r="V286" s="373"/>
      <c r="W286" s="373"/>
      <c r="X286" s="67"/>
      <c r="Y286" s="67"/>
    </row>
    <row r="287" spans="1:52" ht="27" customHeight="1" x14ac:dyDescent="0.25">
      <c r="A287" s="64" t="s">
        <v>423</v>
      </c>
      <c r="B287" s="64" t="s">
        <v>424</v>
      </c>
      <c r="C287" s="37">
        <v>4301011239</v>
      </c>
      <c r="D287" s="374">
        <v>4607091383997</v>
      </c>
      <c r="E287" s="374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117</v>
      </c>
      <c r="L287" s="38">
        <v>60</v>
      </c>
      <c r="M287" s="53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76"/>
      <c r="O287" s="376"/>
      <c r="P287" s="376"/>
      <c r="Q287" s="377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ref="V287:V294" si="14">IFERROR(IF(U287="",0,CEILING((U287/$H287),1)*$H287),"")</f>
        <v>0</v>
      </c>
      <c r="W287" s="42" t="str">
        <f>IFERROR(IF(V287=0,"",ROUNDUP(V287/H287,0)*0.02039),"")</f>
        <v/>
      </c>
      <c r="X287" s="69" t="s">
        <v>48</v>
      </c>
      <c r="Y287" s="70" t="s">
        <v>48</v>
      </c>
      <c r="AC287" s="71"/>
      <c r="AZ287" s="225" t="s">
        <v>65</v>
      </c>
    </row>
    <row r="288" spans="1:52" ht="27" customHeight="1" x14ac:dyDescent="0.25">
      <c r="A288" s="64" t="s">
        <v>423</v>
      </c>
      <c r="B288" s="64" t="s">
        <v>425</v>
      </c>
      <c r="C288" s="37">
        <v>4301011339</v>
      </c>
      <c r="D288" s="374">
        <v>4607091383997</v>
      </c>
      <c r="E288" s="374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78</v>
      </c>
      <c r="L288" s="38">
        <v>60</v>
      </c>
      <c r="M28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71"/>
      <c r="AZ288" s="226" t="s">
        <v>65</v>
      </c>
    </row>
    <row r="289" spans="1:52" ht="27" customHeight="1" x14ac:dyDescent="0.25">
      <c r="A289" s="64" t="s">
        <v>426</v>
      </c>
      <c r="B289" s="64" t="s">
        <v>427</v>
      </c>
      <c r="C289" s="37">
        <v>4301011326</v>
      </c>
      <c r="D289" s="374">
        <v>4607091384130</v>
      </c>
      <c r="E289" s="374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76"/>
      <c r="O289" s="376"/>
      <c r="P289" s="376"/>
      <c r="Q289" s="377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27" t="s">
        <v>65</v>
      </c>
    </row>
    <row r="290" spans="1:52" ht="27" customHeight="1" x14ac:dyDescent="0.25">
      <c r="A290" s="64" t="s">
        <v>426</v>
      </c>
      <c r="B290" s="64" t="s">
        <v>428</v>
      </c>
      <c r="C290" s="37">
        <v>4301011240</v>
      </c>
      <c r="D290" s="374">
        <v>4607091384130</v>
      </c>
      <c r="E290" s="374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117</v>
      </c>
      <c r="L290" s="38">
        <v>60</v>
      </c>
      <c r="M290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76"/>
      <c r="O290" s="376"/>
      <c r="P290" s="376"/>
      <c r="Q290" s="377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16.5" customHeight="1" x14ac:dyDescent="0.25">
      <c r="A291" s="64" t="s">
        <v>429</v>
      </c>
      <c r="B291" s="64" t="s">
        <v>430</v>
      </c>
      <c r="C291" s="37">
        <v>4301011330</v>
      </c>
      <c r="D291" s="374">
        <v>4607091384147</v>
      </c>
      <c r="E291" s="37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76"/>
      <c r="O291" s="376"/>
      <c r="P291" s="376"/>
      <c r="Q291" s="377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16.5" customHeight="1" x14ac:dyDescent="0.25">
      <c r="A292" s="64" t="s">
        <v>429</v>
      </c>
      <c r="B292" s="64" t="s">
        <v>431</v>
      </c>
      <c r="C292" s="37">
        <v>4301011238</v>
      </c>
      <c r="D292" s="374">
        <v>4607091384147</v>
      </c>
      <c r="E292" s="37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539" t="s">
        <v>432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433</v>
      </c>
      <c r="B293" s="64" t="s">
        <v>434</v>
      </c>
      <c r="C293" s="37">
        <v>4301011327</v>
      </c>
      <c r="D293" s="374">
        <v>4607091384154</v>
      </c>
      <c r="E293" s="374"/>
      <c r="F293" s="63">
        <v>0.5</v>
      </c>
      <c r="G293" s="38">
        <v>10</v>
      </c>
      <c r="H293" s="63">
        <v>5</v>
      </c>
      <c r="I293" s="63">
        <v>5.21</v>
      </c>
      <c r="J293" s="38">
        <v>120</v>
      </c>
      <c r="K293" s="39" t="s">
        <v>78</v>
      </c>
      <c r="L293" s="38">
        <v>60</v>
      </c>
      <c r="M293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76"/>
      <c r="O293" s="376"/>
      <c r="P293" s="376"/>
      <c r="Q293" s="377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IFERROR(IF(V293=0,"",ROUNDUP(V293/H293,0)*0.00937),"")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435</v>
      </c>
      <c r="B294" s="64" t="s">
        <v>436</v>
      </c>
      <c r="C294" s="37">
        <v>4301011332</v>
      </c>
      <c r="D294" s="374">
        <v>4607091384161</v>
      </c>
      <c r="E294" s="374"/>
      <c r="F294" s="63">
        <v>0.5</v>
      </c>
      <c r="G294" s="38">
        <v>10</v>
      </c>
      <c r="H294" s="63">
        <v>5</v>
      </c>
      <c r="I294" s="63">
        <v>5.21</v>
      </c>
      <c r="J294" s="38">
        <v>120</v>
      </c>
      <c r="K294" s="39" t="s">
        <v>78</v>
      </c>
      <c r="L294" s="38">
        <v>60</v>
      </c>
      <c r="M294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76"/>
      <c r="O294" s="376"/>
      <c r="P294" s="376"/>
      <c r="Q294" s="377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IFERROR(IF(V294=0,"",ROUNDUP(V294/H294,0)*0.00937),"")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x14ac:dyDescent="0.2">
      <c r="A295" s="381"/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2"/>
      <c r="M295" s="378" t="s">
        <v>43</v>
      </c>
      <c r="N295" s="379"/>
      <c r="O295" s="379"/>
      <c r="P295" s="379"/>
      <c r="Q295" s="379"/>
      <c r="R295" s="379"/>
      <c r="S295" s="380"/>
      <c r="T295" s="43" t="s">
        <v>42</v>
      </c>
      <c r="U295" s="44">
        <f>IFERROR(U287/H287,"0")+IFERROR(U288/H288,"0")+IFERROR(U289/H289,"0")+IFERROR(U290/H290,"0")+IFERROR(U291/H291,"0")+IFERROR(U292/H292,"0")+IFERROR(U293/H293,"0")+IFERROR(U294/H294,"0")</f>
        <v>0</v>
      </c>
      <c r="V295" s="44">
        <f>IFERROR(V287/H287,"0")+IFERROR(V288/H288,"0")+IFERROR(V289/H289,"0")+IFERROR(V290/H290,"0")+IFERROR(V291/H291,"0")+IFERROR(V292/H292,"0")+IFERROR(V293/H293,"0")+IFERROR(V294/H294,"0")</f>
        <v>0</v>
      </c>
      <c r="W295" s="44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</v>
      </c>
      <c r="X295" s="68"/>
      <c r="Y295" s="68"/>
    </row>
    <row r="296" spans="1:52" x14ac:dyDescent="0.2">
      <c r="A296" s="381"/>
      <c r="B296" s="381"/>
      <c r="C296" s="381"/>
      <c r="D296" s="381"/>
      <c r="E296" s="381"/>
      <c r="F296" s="381"/>
      <c r="G296" s="381"/>
      <c r="H296" s="381"/>
      <c r="I296" s="381"/>
      <c r="J296" s="381"/>
      <c r="K296" s="381"/>
      <c r="L296" s="382"/>
      <c r="M296" s="378" t="s">
        <v>43</v>
      </c>
      <c r="N296" s="379"/>
      <c r="O296" s="379"/>
      <c r="P296" s="379"/>
      <c r="Q296" s="379"/>
      <c r="R296" s="379"/>
      <c r="S296" s="380"/>
      <c r="T296" s="43" t="s">
        <v>0</v>
      </c>
      <c r="U296" s="44">
        <f>IFERROR(SUM(U287:U294),"0")</f>
        <v>0</v>
      </c>
      <c r="V296" s="44">
        <f>IFERROR(SUM(V287:V294),"0")</f>
        <v>0</v>
      </c>
      <c r="W296" s="43"/>
      <c r="X296" s="68"/>
      <c r="Y296" s="68"/>
    </row>
    <row r="297" spans="1:52" ht="14.25" customHeight="1" x14ac:dyDescent="0.25">
      <c r="A297" s="373" t="s">
        <v>106</v>
      </c>
      <c r="B297" s="373"/>
      <c r="C297" s="373"/>
      <c r="D297" s="373"/>
      <c r="E297" s="373"/>
      <c r="F297" s="373"/>
      <c r="G297" s="373"/>
      <c r="H297" s="373"/>
      <c r="I297" s="373"/>
      <c r="J297" s="373"/>
      <c r="K297" s="373"/>
      <c r="L297" s="373"/>
      <c r="M297" s="373"/>
      <c r="N297" s="373"/>
      <c r="O297" s="373"/>
      <c r="P297" s="373"/>
      <c r="Q297" s="373"/>
      <c r="R297" s="373"/>
      <c r="S297" s="373"/>
      <c r="T297" s="373"/>
      <c r="U297" s="373"/>
      <c r="V297" s="373"/>
      <c r="W297" s="373"/>
      <c r="X297" s="67"/>
      <c r="Y297" s="67"/>
    </row>
    <row r="298" spans="1:52" ht="27" customHeight="1" x14ac:dyDescent="0.25">
      <c r="A298" s="64" t="s">
        <v>437</v>
      </c>
      <c r="B298" s="64" t="s">
        <v>438</v>
      </c>
      <c r="C298" s="37">
        <v>4301020178</v>
      </c>
      <c r="D298" s="374">
        <v>4607091383980</v>
      </c>
      <c r="E298" s="374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9" t="s">
        <v>109</v>
      </c>
      <c r="L298" s="38">
        <v>50</v>
      </c>
      <c r="M298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71"/>
      <c r="AZ298" s="233" t="s">
        <v>65</v>
      </c>
    </row>
    <row r="299" spans="1:52" ht="27" customHeight="1" x14ac:dyDescent="0.25">
      <c r="A299" s="64" t="s">
        <v>439</v>
      </c>
      <c r="B299" s="64" t="s">
        <v>440</v>
      </c>
      <c r="C299" s="37">
        <v>4301020179</v>
      </c>
      <c r="D299" s="374">
        <v>4607091384178</v>
      </c>
      <c r="E299" s="374"/>
      <c r="F299" s="63">
        <v>0.4</v>
      </c>
      <c r="G299" s="38">
        <v>10</v>
      </c>
      <c r="H299" s="63">
        <v>4</v>
      </c>
      <c r="I299" s="63">
        <v>4.24</v>
      </c>
      <c r="J299" s="38">
        <v>120</v>
      </c>
      <c r="K299" s="39" t="s">
        <v>109</v>
      </c>
      <c r="L299" s="38">
        <v>50</v>
      </c>
      <c r="M299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81"/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2"/>
      <c r="M300" s="378" t="s">
        <v>43</v>
      </c>
      <c r="N300" s="379"/>
      <c r="O300" s="379"/>
      <c r="P300" s="379"/>
      <c r="Q300" s="379"/>
      <c r="R300" s="379"/>
      <c r="S300" s="380"/>
      <c r="T300" s="43" t="s">
        <v>42</v>
      </c>
      <c r="U300" s="44">
        <f>IFERROR(U298/H298,"0")+IFERROR(U299/H299,"0")</f>
        <v>0</v>
      </c>
      <c r="V300" s="44">
        <f>IFERROR(V298/H298,"0")+IFERROR(V299/H299,"0")</f>
        <v>0</v>
      </c>
      <c r="W300" s="44">
        <f>IFERROR(IF(W298="",0,W298),"0")+IFERROR(IF(W299="",0,W299),"0")</f>
        <v>0</v>
      </c>
      <c r="X300" s="68"/>
      <c r="Y300" s="68"/>
    </row>
    <row r="301" spans="1:52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0</v>
      </c>
      <c r="U301" s="44">
        <f>IFERROR(SUM(U298:U299),"0")</f>
        <v>0</v>
      </c>
      <c r="V301" s="44">
        <f>IFERROR(SUM(V298:V299),"0")</f>
        <v>0</v>
      </c>
      <c r="W301" s="43"/>
      <c r="X301" s="68"/>
      <c r="Y301" s="68"/>
    </row>
    <row r="302" spans="1:52" ht="14.25" customHeight="1" x14ac:dyDescent="0.25">
      <c r="A302" s="373" t="s">
        <v>79</v>
      </c>
      <c r="B302" s="373"/>
      <c r="C302" s="373"/>
      <c r="D302" s="373"/>
      <c r="E302" s="373"/>
      <c r="F302" s="373"/>
      <c r="G302" s="373"/>
      <c r="H302" s="373"/>
      <c r="I302" s="373"/>
      <c r="J302" s="373"/>
      <c r="K302" s="373"/>
      <c r="L302" s="373"/>
      <c r="M302" s="373"/>
      <c r="N302" s="373"/>
      <c r="O302" s="373"/>
      <c r="P302" s="373"/>
      <c r="Q302" s="373"/>
      <c r="R302" s="373"/>
      <c r="S302" s="373"/>
      <c r="T302" s="373"/>
      <c r="U302" s="373"/>
      <c r="V302" s="373"/>
      <c r="W302" s="373"/>
      <c r="X302" s="67"/>
      <c r="Y302" s="67"/>
    </row>
    <row r="303" spans="1:52" ht="27" customHeight="1" x14ac:dyDescent="0.25">
      <c r="A303" s="64" t="s">
        <v>441</v>
      </c>
      <c r="B303" s="64" t="s">
        <v>442</v>
      </c>
      <c r="C303" s="37">
        <v>4301051298</v>
      </c>
      <c r="D303" s="374">
        <v>4607091384260</v>
      </c>
      <c r="E303" s="374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35</v>
      </c>
      <c r="M303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76"/>
      <c r="O303" s="376"/>
      <c r="P303" s="376"/>
      <c r="Q303" s="377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81"/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2"/>
      <c r="M304" s="378" t="s">
        <v>43</v>
      </c>
      <c r="N304" s="379"/>
      <c r="O304" s="379"/>
      <c r="P304" s="379"/>
      <c r="Q304" s="379"/>
      <c r="R304" s="379"/>
      <c r="S304" s="380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81"/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2"/>
      <c r="M305" s="378" t="s">
        <v>43</v>
      </c>
      <c r="N305" s="379"/>
      <c r="O305" s="379"/>
      <c r="P305" s="379"/>
      <c r="Q305" s="379"/>
      <c r="R305" s="379"/>
      <c r="S305" s="380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4.25" customHeight="1" x14ac:dyDescent="0.25">
      <c r="A306" s="373" t="s">
        <v>213</v>
      </c>
      <c r="B306" s="373"/>
      <c r="C306" s="373"/>
      <c r="D306" s="37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67"/>
      <c r="Y306" s="67"/>
    </row>
    <row r="307" spans="1:52" ht="16.5" customHeight="1" x14ac:dyDescent="0.25">
      <c r="A307" s="64" t="s">
        <v>443</v>
      </c>
      <c r="B307" s="64" t="s">
        <v>444</v>
      </c>
      <c r="C307" s="37">
        <v>4301060314</v>
      </c>
      <c r="D307" s="374">
        <v>4607091384673</v>
      </c>
      <c r="E307" s="374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9" t="s">
        <v>78</v>
      </c>
      <c r="L307" s="38">
        <v>30</v>
      </c>
      <c r="M307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76"/>
      <c r="O307" s="376"/>
      <c r="P307" s="376"/>
      <c r="Q307" s="377"/>
      <c r="R307" s="40" t="s">
        <v>48</v>
      </c>
      <c r="S307" s="40" t="s">
        <v>48</v>
      </c>
      <c r="T307" s="41" t="s">
        <v>0</v>
      </c>
      <c r="U307" s="59">
        <v>0</v>
      </c>
      <c r="V307" s="56">
        <f>IFERROR(IF(U307="",0,CEILING((U307/$H307),1)*$H307),"")</f>
        <v>0</v>
      </c>
      <c r="W307" s="42" t="str">
        <f>IFERROR(IF(V307=0,"",ROUNDUP(V307/H307,0)*0.02175),"")</f>
        <v/>
      </c>
      <c r="X307" s="69" t="s">
        <v>48</v>
      </c>
      <c r="Y307" s="70" t="s">
        <v>48</v>
      </c>
      <c r="AC307" s="71"/>
      <c r="AZ307" s="236" t="s">
        <v>65</v>
      </c>
    </row>
    <row r="308" spans="1:52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2"/>
      <c r="M308" s="378" t="s">
        <v>43</v>
      </c>
      <c r="N308" s="379"/>
      <c r="O308" s="379"/>
      <c r="P308" s="379"/>
      <c r="Q308" s="379"/>
      <c r="R308" s="379"/>
      <c r="S308" s="380"/>
      <c r="T308" s="43" t="s">
        <v>42</v>
      </c>
      <c r="U308" s="44">
        <f>IFERROR(U307/H307,"0")</f>
        <v>0</v>
      </c>
      <c r="V308" s="44">
        <f>IFERROR(V307/H307,"0")</f>
        <v>0</v>
      </c>
      <c r="W308" s="44">
        <f>IFERROR(IF(W307="",0,W307),"0")</f>
        <v>0</v>
      </c>
      <c r="X308" s="68"/>
      <c r="Y308" s="68"/>
    </row>
    <row r="309" spans="1:52" x14ac:dyDescent="0.2">
      <c r="A309" s="381"/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2"/>
      <c r="M309" s="378" t="s">
        <v>43</v>
      </c>
      <c r="N309" s="379"/>
      <c r="O309" s="379"/>
      <c r="P309" s="379"/>
      <c r="Q309" s="379"/>
      <c r="R309" s="379"/>
      <c r="S309" s="380"/>
      <c r="T309" s="43" t="s">
        <v>0</v>
      </c>
      <c r="U309" s="44">
        <f>IFERROR(SUM(U307:U307),"0")</f>
        <v>0</v>
      </c>
      <c r="V309" s="44">
        <f>IFERROR(SUM(V307:V307),"0")</f>
        <v>0</v>
      </c>
      <c r="W309" s="43"/>
      <c r="X309" s="68"/>
      <c r="Y309" s="68"/>
    </row>
    <row r="310" spans="1:52" ht="16.5" customHeight="1" x14ac:dyDescent="0.25">
      <c r="A310" s="372" t="s">
        <v>445</v>
      </c>
      <c r="B310" s="372"/>
      <c r="C310" s="372"/>
      <c r="D310" s="372"/>
      <c r="E310" s="372"/>
      <c r="F310" s="372"/>
      <c r="G310" s="372"/>
      <c r="H310" s="372"/>
      <c r="I310" s="372"/>
      <c r="J310" s="372"/>
      <c r="K310" s="372"/>
      <c r="L310" s="372"/>
      <c r="M310" s="372"/>
      <c r="N310" s="372"/>
      <c r="O310" s="372"/>
      <c r="P310" s="372"/>
      <c r="Q310" s="372"/>
      <c r="R310" s="372"/>
      <c r="S310" s="372"/>
      <c r="T310" s="372"/>
      <c r="U310" s="372"/>
      <c r="V310" s="372"/>
      <c r="W310" s="372"/>
      <c r="X310" s="66"/>
      <c r="Y310" s="66"/>
    </row>
    <row r="311" spans="1:52" ht="14.25" customHeight="1" x14ac:dyDescent="0.25">
      <c r="A311" s="373" t="s">
        <v>113</v>
      </c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67"/>
      <c r="Y311" s="67"/>
    </row>
    <row r="312" spans="1:52" ht="27" customHeight="1" x14ac:dyDescent="0.25">
      <c r="A312" s="64" t="s">
        <v>446</v>
      </c>
      <c r="B312" s="64" t="s">
        <v>447</v>
      </c>
      <c r="C312" s="37">
        <v>4301011324</v>
      </c>
      <c r="D312" s="374">
        <v>4607091384185</v>
      </c>
      <c r="E312" s="374"/>
      <c r="F312" s="63">
        <v>0.8</v>
      </c>
      <c r="G312" s="38">
        <v>15</v>
      </c>
      <c r="H312" s="63">
        <v>12</v>
      </c>
      <c r="I312" s="63">
        <v>12.48</v>
      </c>
      <c r="J312" s="38">
        <v>56</v>
      </c>
      <c r="K312" s="39" t="s">
        <v>78</v>
      </c>
      <c r="L312" s="38">
        <v>60</v>
      </c>
      <c r="M312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37" t="s">
        <v>65</v>
      </c>
    </row>
    <row r="313" spans="1:52" ht="27" customHeight="1" x14ac:dyDescent="0.25">
      <c r="A313" s="64" t="s">
        <v>448</v>
      </c>
      <c r="B313" s="64" t="s">
        <v>449</v>
      </c>
      <c r="C313" s="37">
        <v>4301011312</v>
      </c>
      <c r="D313" s="374">
        <v>4607091384192</v>
      </c>
      <c r="E313" s="374"/>
      <c r="F313" s="63">
        <v>1.8</v>
      </c>
      <c r="G313" s="38">
        <v>6</v>
      </c>
      <c r="H313" s="63">
        <v>10.8</v>
      </c>
      <c r="I313" s="63">
        <v>11.28</v>
      </c>
      <c r="J313" s="38">
        <v>56</v>
      </c>
      <c r="K313" s="39" t="s">
        <v>109</v>
      </c>
      <c r="L313" s="38">
        <v>60</v>
      </c>
      <c r="M313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76"/>
      <c r="O313" s="376"/>
      <c r="P313" s="376"/>
      <c r="Q313" s="377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IFERROR(IF(V313=0,"",ROUNDUP(V313/H313,0)*0.02175),"")</f>
        <v/>
      </c>
      <c r="X313" s="69" t="s">
        <v>48</v>
      </c>
      <c r="Y313" s="70" t="s">
        <v>48</v>
      </c>
      <c r="AC313" s="71"/>
      <c r="AZ313" s="238" t="s">
        <v>65</v>
      </c>
    </row>
    <row r="314" spans="1:52" ht="27" customHeight="1" x14ac:dyDescent="0.25">
      <c r="A314" s="64" t="s">
        <v>450</v>
      </c>
      <c r="B314" s="64" t="s">
        <v>451</v>
      </c>
      <c r="C314" s="37">
        <v>4301011483</v>
      </c>
      <c r="D314" s="374">
        <v>4680115881907</v>
      </c>
      <c r="E314" s="374"/>
      <c r="F314" s="63">
        <v>1.8</v>
      </c>
      <c r="G314" s="38">
        <v>6</v>
      </c>
      <c r="H314" s="63">
        <v>10.8</v>
      </c>
      <c r="I314" s="63">
        <v>11.28</v>
      </c>
      <c r="J314" s="38">
        <v>56</v>
      </c>
      <c r="K314" s="39" t="s">
        <v>78</v>
      </c>
      <c r="L314" s="38">
        <v>60</v>
      </c>
      <c r="M314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76"/>
      <c r="O314" s="376"/>
      <c r="P314" s="376"/>
      <c r="Q314" s="377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452</v>
      </c>
      <c r="B315" s="64" t="s">
        <v>453</v>
      </c>
      <c r="C315" s="37">
        <v>4301011303</v>
      </c>
      <c r="D315" s="374">
        <v>4607091384680</v>
      </c>
      <c r="E315" s="374"/>
      <c r="F315" s="63">
        <v>0.4</v>
      </c>
      <c r="G315" s="38">
        <v>10</v>
      </c>
      <c r="H315" s="63">
        <v>4</v>
      </c>
      <c r="I315" s="63">
        <v>4.21</v>
      </c>
      <c r="J315" s="38">
        <v>120</v>
      </c>
      <c r="K315" s="39" t="s">
        <v>78</v>
      </c>
      <c r="L315" s="38">
        <v>60</v>
      </c>
      <c r="M315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76"/>
      <c r="O315" s="376"/>
      <c r="P315" s="376"/>
      <c r="Q315" s="377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IFERROR(IF(V315=0,"",ROUNDUP(V315/H315,0)*0.00937),"")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x14ac:dyDescent="0.2">
      <c r="A316" s="381"/>
      <c r="B316" s="381"/>
      <c r="C316" s="381"/>
      <c r="D316" s="381"/>
      <c r="E316" s="381"/>
      <c r="F316" s="381"/>
      <c r="G316" s="381"/>
      <c r="H316" s="381"/>
      <c r="I316" s="381"/>
      <c r="J316" s="381"/>
      <c r="K316" s="381"/>
      <c r="L316" s="382"/>
      <c r="M316" s="378" t="s">
        <v>43</v>
      </c>
      <c r="N316" s="379"/>
      <c r="O316" s="379"/>
      <c r="P316" s="379"/>
      <c r="Q316" s="379"/>
      <c r="R316" s="379"/>
      <c r="S316" s="380"/>
      <c r="T316" s="43" t="s">
        <v>42</v>
      </c>
      <c r="U316" s="44">
        <f>IFERROR(U312/H312,"0")+IFERROR(U313/H313,"0")+IFERROR(U314/H314,"0")+IFERROR(U315/H315,"0")</f>
        <v>0</v>
      </c>
      <c r="V316" s="44">
        <f>IFERROR(V312/H312,"0")+IFERROR(V313/H313,"0")+IFERROR(V314/H314,"0")+IFERROR(V315/H315,"0")</f>
        <v>0</v>
      </c>
      <c r="W316" s="44">
        <f>IFERROR(IF(W312="",0,W312),"0")+IFERROR(IF(W313="",0,W313),"0")+IFERROR(IF(W314="",0,W314),"0")+IFERROR(IF(W315="",0,W315),"0")</f>
        <v>0</v>
      </c>
      <c r="X316" s="68"/>
      <c r="Y316" s="68"/>
    </row>
    <row r="317" spans="1:52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0</v>
      </c>
      <c r="U317" s="44">
        <f>IFERROR(SUM(U312:U315),"0")</f>
        <v>0</v>
      </c>
      <c r="V317" s="44">
        <f>IFERROR(SUM(V312:V315),"0")</f>
        <v>0</v>
      </c>
      <c r="W317" s="43"/>
      <c r="X317" s="68"/>
      <c r="Y317" s="68"/>
    </row>
    <row r="318" spans="1:52" ht="14.25" customHeight="1" x14ac:dyDescent="0.25">
      <c r="A318" s="373" t="s">
        <v>75</v>
      </c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3"/>
      <c r="N318" s="373"/>
      <c r="O318" s="373"/>
      <c r="P318" s="373"/>
      <c r="Q318" s="373"/>
      <c r="R318" s="373"/>
      <c r="S318" s="373"/>
      <c r="T318" s="373"/>
      <c r="U318" s="373"/>
      <c r="V318" s="373"/>
      <c r="W318" s="373"/>
      <c r="X318" s="67"/>
      <c r="Y318" s="67"/>
    </row>
    <row r="319" spans="1:52" ht="27" customHeight="1" x14ac:dyDescent="0.25">
      <c r="A319" s="64" t="s">
        <v>454</v>
      </c>
      <c r="B319" s="64" t="s">
        <v>455</v>
      </c>
      <c r="C319" s="37">
        <v>4301031139</v>
      </c>
      <c r="D319" s="374">
        <v>4607091384802</v>
      </c>
      <c r="E319" s="374"/>
      <c r="F319" s="63">
        <v>0.73</v>
      </c>
      <c r="G319" s="38">
        <v>6</v>
      </c>
      <c r="H319" s="63">
        <v>4.38</v>
      </c>
      <c r="I319" s="63">
        <v>4.58</v>
      </c>
      <c r="J319" s="38">
        <v>156</v>
      </c>
      <c r="K319" s="39" t="s">
        <v>78</v>
      </c>
      <c r="L319" s="38">
        <v>35</v>
      </c>
      <c r="M319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76"/>
      <c r="O319" s="376"/>
      <c r="P319" s="376"/>
      <c r="Q319" s="377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IFERROR(IF(V319=0,"",ROUNDUP(V319/H319,0)*0.00753),"")</f>
        <v/>
      </c>
      <c r="X319" s="69" t="s">
        <v>48</v>
      </c>
      <c r="Y319" s="70" t="s">
        <v>48</v>
      </c>
      <c r="AC319" s="71"/>
      <c r="AZ319" s="241" t="s">
        <v>65</v>
      </c>
    </row>
    <row r="320" spans="1:52" ht="27" customHeight="1" x14ac:dyDescent="0.25">
      <c r="A320" s="64" t="s">
        <v>456</v>
      </c>
      <c r="B320" s="64" t="s">
        <v>457</v>
      </c>
      <c r="C320" s="37">
        <v>4301031140</v>
      </c>
      <c r="D320" s="374">
        <v>4607091384826</v>
      </c>
      <c r="E320" s="374"/>
      <c r="F320" s="63">
        <v>0.35</v>
      </c>
      <c r="G320" s="38">
        <v>8</v>
      </c>
      <c r="H320" s="63">
        <v>2.8</v>
      </c>
      <c r="I320" s="63">
        <v>2.9</v>
      </c>
      <c r="J320" s="38">
        <v>234</v>
      </c>
      <c r="K320" s="39" t="s">
        <v>78</v>
      </c>
      <c r="L320" s="38">
        <v>35</v>
      </c>
      <c r="M320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76"/>
      <c r="O320" s="376"/>
      <c r="P320" s="376"/>
      <c r="Q320" s="377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IFERROR(IF(V320=0,"",ROUNDUP(V320/H320,0)*0.00502),"")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x14ac:dyDescent="0.2">
      <c r="A321" s="381"/>
      <c r="B321" s="381"/>
      <c r="C321" s="381"/>
      <c r="D321" s="381"/>
      <c r="E321" s="381"/>
      <c r="F321" s="381"/>
      <c r="G321" s="381"/>
      <c r="H321" s="381"/>
      <c r="I321" s="381"/>
      <c r="J321" s="381"/>
      <c r="K321" s="381"/>
      <c r="L321" s="382"/>
      <c r="M321" s="378" t="s">
        <v>43</v>
      </c>
      <c r="N321" s="379"/>
      <c r="O321" s="379"/>
      <c r="P321" s="379"/>
      <c r="Q321" s="379"/>
      <c r="R321" s="379"/>
      <c r="S321" s="380"/>
      <c r="T321" s="43" t="s">
        <v>42</v>
      </c>
      <c r="U321" s="44">
        <f>IFERROR(U319/H319,"0")+IFERROR(U320/H320,"0")</f>
        <v>0</v>
      </c>
      <c r="V321" s="44">
        <f>IFERROR(V319/H319,"0")+IFERROR(V320/H320,"0")</f>
        <v>0</v>
      </c>
      <c r="W321" s="44">
        <f>IFERROR(IF(W319="",0,W319),"0")+IFERROR(IF(W320="",0,W320),"0")</f>
        <v>0</v>
      </c>
      <c r="X321" s="68"/>
      <c r="Y321" s="68"/>
    </row>
    <row r="322" spans="1:52" x14ac:dyDescent="0.2">
      <c r="A322" s="381"/>
      <c r="B322" s="381"/>
      <c r="C322" s="381"/>
      <c r="D322" s="381"/>
      <c r="E322" s="381"/>
      <c r="F322" s="381"/>
      <c r="G322" s="381"/>
      <c r="H322" s="381"/>
      <c r="I322" s="381"/>
      <c r="J322" s="381"/>
      <c r="K322" s="381"/>
      <c r="L322" s="382"/>
      <c r="M322" s="378" t="s">
        <v>43</v>
      </c>
      <c r="N322" s="379"/>
      <c r="O322" s="379"/>
      <c r="P322" s="379"/>
      <c r="Q322" s="379"/>
      <c r="R322" s="379"/>
      <c r="S322" s="380"/>
      <c r="T322" s="43" t="s">
        <v>0</v>
      </c>
      <c r="U322" s="44">
        <f>IFERROR(SUM(U319:U320),"0")</f>
        <v>0</v>
      </c>
      <c r="V322" s="44">
        <f>IFERROR(SUM(V319:V320),"0")</f>
        <v>0</v>
      </c>
      <c r="W322" s="43"/>
      <c r="X322" s="68"/>
      <c r="Y322" s="68"/>
    </row>
    <row r="323" spans="1:52" ht="14.25" customHeight="1" x14ac:dyDescent="0.25">
      <c r="A323" s="373" t="s">
        <v>79</v>
      </c>
      <c r="B323" s="373"/>
      <c r="C323" s="373"/>
      <c r="D323" s="373"/>
      <c r="E323" s="373"/>
      <c r="F323" s="373"/>
      <c r="G323" s="373"/>
      <c r="H323" s="373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  <c r="U323" s="373"/>
      <c r="V323" s="373"/>
      <c r="W323" s="373"/>
      <c r="X323" s="67"/>
      <c r="Y323" s="67"/>
    </row>
    <row r="324" spans="1:52" ht="27" customHeight="1" x14ac:dyDescent="0.25">
      <c r="A324" s="64" t="s">
        <v>458</v>
      </c>
      <c r="B324" s="64" t="s">
        <v>459</v>
      </c>
      <c r="C324" s="37">
        <v>4301051303</v>
      </c>
      <c r="D324" s="374">
        <v>4607091384246</v>
      </c>
      <c r="E324" s="374"/>
      <c r="F324" s="63">
        <v>1.3</v>
      </c>
      <c r="G324" s="38">
        <v>6</v>
      </c>
      <c r="H324" s="63">
        <v>7.8</v>
      </c>
      <c r="I324" s="63">
        <v>8.3640000000000008</v>
      </c>
      <c r="J324" s="38">
        <v>56</v>
      </c>
      <c r="K324" s="39" t="s">
        <v>78</v>
      </c>
      <c r="L324" s="38">
        <v>40</v>
      </c>
      <c r="M324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76"/>
      <c r="O324" s="376"/>
      <c r="P324" s="376"/>
      <c r="Q324" s="377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IFERROR(IF(V324=0,"",ROUNDUP(V324/H324,0)*0.02175),"")</f>
        <v/>
      </c>
      <c r="X324" s="69" t="s">
        <v>48</v>
      </c>
      <c r="Y324" s="70" t="s">
        <v>48</v>
      </c>
      <c r="AC324" s="71"/>
      <c r="AZ324" s="243" t="s">
        <v>65</v>
      </c>
    </row>
    <row r="325" spans="1:52" ht="27" customHeight="1" x14ac:dyDescent="0.25">
      <c r="A325" s="64" t="s">
        <v>460</v>
      </c>
      <c r="B325" s="64" t="s">
        <v>461</v>
      </c>
      <c r="C325" s="37">
        <v>4301051445</v>
      </c>
      <c r="D325" s="374">
        <v>4680115881976</v>
      </c>
      <c r="E325" s="374"/>
      <c r="F325" s="63">
        <v>1.3</v>
      </c>
      <c r="G325" s="38">
        <v>6</v>
      </c>
      <c r="H325" s="63">
        <v>7.8</v>
      </c>
      <c r="I325" s="63">
        <v>8.2799999999999994</v>
      </c>
      <c r="J325" s="38">
        <v>56</v>
      </c>
      <c r="K325" s="39" t="s">
        <v>78</v>
      </c>
      <c r="L325" s="38">
        <v>40</v>
      </c>
      <c r="M325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76"/>
      <c r="O325" s="376"/>
      <c r="P325" s="376"/>
      <c r="Q325" s="377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IFERROR(IF(V325=0,"",ROUNDUP(V325/H325,0)*0.02175),"")</f>
        <v/>
      </c>
      <c r="X325" s="69" t="s">
        <v>48</v>
      </c>
      <c r="Y325" s="70" t="s">
        <v>48</v>
      </c>
      <c r="AC325" s="71"/>
      <c r="AZ325" s="244" t="s">
        <v>65</v>
      </c>
    </row>
    <row r="326" spans="1:52" ht="27" customHeight="1" x14ac:dyDescent="0.25">
      <c r="A326" s="64" t="s">
        <v>462</v>
      </c>
      <c r="B326" s="64" t="s">
        <v>463</v>
      </c>
      <c r="C326" s="37">
        <v>4301051297</v>
      </c>
      <c r="D326" s="374">
        <v>4607091384253</v>
      </c>
      <c r="E326" s="374"/>
      <c r="F326" s="63">
        <v>0.4</v>
      </c>
      <c r="G326" s="38">
        <v>6</v>
      </c>
      <c r="H326" s="63">
        <v>2.4</v>
      </c>
      <c r="I326" s="63">
        <v>2.6840000000000002</v>
      </c>
      <c r="J326" s="38">
        <v>156</v>
      </c>
      <c r="K326" s="39" t="s">
        <v>78</v>
      </c>
      <c r="L326" s="38">
        <v>40</v>
      </c>
      <c r="M326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76"/>
      <c r="O326" s="376"/>
      <c r="P326" s="376"/>
      <c r="Q326" s="377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IFERROR(IF(V326=0,"",ROUNDUP(V326/H326,0)*0.00753),"")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464</v>
      </c>
      <c r="B327" s="64" t="s">
        <v>465</v>
      </c>
      <c r="C327" s="37">
        <v>4301051444</v>
      </c>
      <c r="D327" s="374">
        <v>4680115881969</v>
      </c>
      <c r="E327" s="374"/>
      <c r="F327" s="63">
        <v>0.4</v>
      </c>
      <c r="G327" s="38">
        <v>6</v>
      </c>
      <c r="H327" s="63">
        <v>2.4</v>
      </c>
      <c r="I327" s="63">
        <v>2.6</v>
      </c>
      <c r="J327" s="38">
        <v>156</v>
      </c>
      <c r="K327" s="39" t="s">
        <v>78</v>
      </c>
      <c r="L327" s="38">
        <v>40</v>
      </c>
      <c r="M327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81"/>
      <c r="B328" s="381"/>
      <c r="C328" s="381"/>
      <c r="D328" s="381"/>
      <c r="E328" s="381"/>
      <c r="F328" s="381"/>
      <c r="G328" s="381"/>
      <c r="H328" s="381"/>
      <c r="I328" s="381"/>
      <c r="J328" s="381"/>
      <c r="K328" s="381"/>
      <c r="L328" s="382"/>
      <c r="M328" s="378" t="s">
        <v>43</v>
      </c>
      <c r="N328" s="379"/>
      <c r="O328" s="379"/>
      <c r="P328" s="379"/>
      <c r="Q328" s="379"/>
      <c r="R328" s="379"/>
      <c r="S328" s="380"/>
      <c r="T328" s="43" t="s">
        <v>42</v>
      </c>
      <c r="U328" s="44">
        <f>IFERROR(U324/H324,"0")+IFERROR(U325/H325,"0")+IFERROR(U326/H326,"0")+IFERROR(U327/H327,"0")</f>
        <v>0</v>
      </c>
      <c r="V328" s="44">
        <f>IFERROR(V324/H324,"0")+IFERROR(V325/H325,"0")+IFERROR(V326/H326,"0")+IFERROR(V327/H327,"0")</f>
        <v>0</v>
      </c>
      <c r="W328" s="44">
        <f>IFERROR(IF(W324="",0,W324),"0")+IFERROR(IF(W325="",0,W325),"0")+IFERROR(IF(W326="",0,W326),"0")+IFERROR(IF(W327="",0,W327),"0")</f>
        <v>0</v>
      </c>
      <c r="X328" s="68"/>
      <c r="Y328" s="68"/>
    </row>
    <row r="329" spans="1:52" x14ac:dyDescent="0.2">
      <c r="A329" s="381"/>
      <c r="B329" s="381"/>
      <c r="C329" s="381"/>
      <c r="D329" s="381"/>
      <c r="E329" s="381"/>
      <c r="F329" s="381"/>
      <c r="G329" s="381"/>
      <c r="H329" s="381"/>
      <c r="I329" s="381"/>
      <c r="J329" s="381"/>
      <c r="K329" s="381"/>
      <c r="L329" s="382"/>
      <c r="M329" s="378" t="s">
        <v>43</v>
      </c>
      <c r="N329" s="379"/>
      <c r="O329" s="379"/>
      <c r="P329" s="379"/>
      <c r="Q329" s="379"/>
      <c r="R329" s="379"/>
      <c r="S329" s="380"/>
      <c r="T329" s="43" t="s">
        <v>0</v>
      </c>
      <c r="U329" s="44">
        <f>IFERROR(SUM(U324:U327),"0")</f>
        <v>0</v>
      </c>
      <c r="V329" s="44">
        <f>IFERROR(SUM(V324:V327),"0")</f>
        <v>0</v>
      </c>
      <c r="W329" s="43"/>
      <c r="X329" s="68"/>
      <c r="Y329" s="68"/>
    </row>
    <row r="330" spans="1:52" ht="14.25" customHeight="1" x14ac:dyDescent="0.25">
      <c r="A330" s="373" t="s">
        <v>213</v>
      </c>
      <c r="B330" s="373"/>
      <c r="C330" s="373"/>
      <c r="D330" s="373"/>
      <c r="E330" s="373"/>
      <c r="F330" s="373"/>
      <c r="G330" s="373"/>
      <c r="H330" s="373"/>
      <c r="I330" s="373"/>
      <c r="J330" s="373"/>
      <c r="K330" s="373"/>
      <c r="L330" s="373"/>
      <c r="M330" s="373"/>
      <c r="N330" s="373"/>
      <c r="O330" s="373"/>
      <c r="P330" s="373"/>
      <c r="Q330" s="373"/>
      <c r="R330" s="373"/>
      <c r="S330" s="373"/>
      <c r="T330" s="373"/>
      <c r="U330" s="373"/>
      <c r="V330" s="373"/>
      <c r="W330" s="373"/>
      <c r="X330" s="67"/>
      <c r="Y330" s="67"/>
    </row>
    <row r="331" spans="1:52" ht="27" customHeight="1" x14ac:dyDescent="0.25">
      <c r="A331" s="64" t="s">
        <v>466</v>
      </c>
      <c r="B331" s="64" t="s">
        <v>467</v>
      </c>
      <c r="C331" s="37">
        <v>4301060322</v>
      </c>
      <c r="D331" s="374">
        <v>4607091389357</v>
      </c>
      <c r="E331" s="374"/>
      <c r="F331" s="63">
        <v>1.3</v>
      </c>
      <c r="G331" s="38">
        <v>6</v>
      </c>
      <c r="H331" s="63">
        <v>7.8</v>
      </c>
      <c r="I331" s="63">
        <v>8.2799999999999994</v>
      </c>
      <c r="J331" s="38">
        <v>56</v>
      </c>
      <c r="K331" s="39" t="s">
        <v>78</v>
      </c>
      <c r="L331" s="38">
        <v>40</v>
      </c>
      <c r="M331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IFERROR(IF(V331=0,"",ROUNDUP(V331/H331,0)*0.02175),"")</f>
        <v/>
      </c>
      <c r="X331" s="69" t="s">
        <v>48</v>
      </c>
      <c r="Y331" s="70" t="s">
        <v>48</v>
      </c>
      <c r="AC331" s="71"/>
      <c r="AZ331" s="247" t="s">
        <v>65</v>
      </c>
    </row>
    <row r="332" spans="1:52" x14ac:dyDescent="0.2">
      <c r="A332" s="381"/>
      <c r="B332" s="381"/>
      <c r="C332" s="381"/>
      <c r="D332" s="381"/>
      <c r="E332" s="381"/>
      <c r="F332" s="381"/>
      <c r="G332" s="381"/>
      <c r="H332" s="381"/>
      <c r="I332" s="381"/>
      <c r="J332" s="381"/>
      <c r="K332" s="381"/>
      <c r="L332" s="382"/>
      <c r="M332" s="378" t="s">
        <v>43</v>
      </c>
      <c r="N332" s="379"/>
      <c r="O332" s="379"/>
      <c r="P332" s="379"/>
      <c r="Q332" s="379"/>
      <c r="R332" s="379"/>
      <c r="S332" s="380"/>
      <c r="T332" s="43" t="s">
        <v>42</v>
      </c>
      <c r="U332" s="44">
        <f>IFERROR(U331/H331,"0")</f>
        <v>0</v>
      </c>
      <c r="V332" s="44">
        <f>IFERROR(V331/H331,"0")</f>
        <v>0</v>
      </c>
      <c r="W332" s="44">
        <f>IFERROR(IF(W331="",0,W331),"0")</f>
        <v>0</v>
      </c>
      <c r="X332" s="68"/>
      <c r="Y332" s="68"/>
    </row>
    <row r="333" spans="1:52" x14ac:dyDescent="0.2">
      <c r="A333" s="381"/>
      <c r="B333" s="381"/>
      <c r="C333" s="381"/>
      <c r="D333" s="381"/>
      <c r="E333" s="381"/>
      <c r="F333" s="381"/>
      <c r="G333" s="381"/>
      <c r="H333" s="381"/>
      <c r="I333" s="381"/>
      <c r="J333" s="381"/>
      <c r="K333" s="381"/>
      <c r="L333" s="382"/>
      <c r="M333" s="378" t="s">
        <v>43</v>
      </c>
      <c r="N333" s="379"/>
      <c r="O333" s="379"/>
      <c r="P333" s="379"/>
      <c r="Q333" s="379"/>
      <c r="R333" s="379"/>
      <c r="S333" s="380"/>
      <c r="T333" s="43" t="s">
        <v>0</v>
      </c>
      <c r="U333" s="44">
        <f>IFERROR(SUM(U331:U331),"0")</f>
        <v>0</v>
      </c>
      <c r="V333" s="44">
        <f>IFERROR(SUM(V331:V331),"0")</f>
        <v>0</v>
      </c>
      <c r="W333" s="43"/>
      <c r="X333" s="68"/>
      <c r="Y333" s="68"/>
    </row>
    <row r="334" spans="1:52" ht="27.75" customHeight="1" x14ac:dyDescent="0.2">
      <c r="A334" s="371" t="s">
        <v>468</v>
      </c>
      <c r="B334" s="371"/>
      <c r="C334" s="371"/>
      <c r="D334" s="371"/>
      <c r="E334" s="371"/>
      <c r="F334" s="371"/>
      <c r="G334" s="371"/>
      <c r="H334" s="371"/>
      <c r="I334" s="371"/>
      <c r="J334" s="371"/>
      <c r="K334" s="371"/>
      <c r="L334" s="371"/>
      <c r="M334" s="371"/>
      <c r="N334" s="371"/>
      <c r="O334" s="371"/>
      <c r="P334" s="371"/>
      <c r="Q334" s="371"/>
      <c r="R334" s="371"/>
      <c r="S334" s="371"/>
      <c r="T334" s="371"/>
      <c r="U334" s="371"/>
      <c r="V334" s="371"/>
      <c r="W334" s="371"/>
      <c r="X334" s="55"/>
      <c r="Y334" s="55"/>
    </row>
    <row r="335" spans="1:52" ht="16.5" customHeight="1" x14ac:dyDescent="0.25">
      <c r="A335" s="372" t="s">
        <v>469</v>
      </c>
      <c r="B335" s="372"/>
      <c r="C335" s="372"/>
      <c r="D335" s="372"/>
      <c r="E335" s="372"/>
      <c r="F335" s="372"/>
      <c r="G335" s="372"/>
      <c r="H335" s="372"/>
      <c r="I335" s="372"/>
      <c r="J335" s="372"/>
      <c r="K335" s="372"/>
      <c r="L335" s="372"/>
      <c r="M335" s="372"/>
      <c r="N335" s="372"/>
      <c r="O335" s="372"/>
      <c r="P335" s="372"/>
      <c r="Q335" s="372"/>
      <c r="R335" s="372"/>
      <c r="S335" s="372"/>
      <c r="T335" s="372"/>
      <c r="U335" s="372"/>
      <c r="V335" s="372"/>
      <c r="W335" s="372"/>
      <c r="X335" s="66"/>
      <c r="Y335" s="66"/>
    </row>
    <row r="336" spans="1:52" ht="14.25" customHeight="1" x14ac:dyDescent="0.25">
      <c r="A336" s="373" t="s">
        <v>113</v>
      </c>
      <c r="B336" s="373"/>
      <c r="C336" s="373"/>
      <c r="D336" s="373"/>
      <c r="E336" s="373"/>
      <c r="F336" s="373"/>
      <c r="G336" s="373"/>
      <c r="H336" s="373"/>
      <c r="I336" s="373"/>
      <c r="J336" s="373"/>
      <c r="K336" s="373"/>
      <c r="L336" s="373"/>
      <c r="M336" s="373"/>
      <c r="N336" s="373"/>
      <c r="O336" s="373"/>
      <c r="P336" s="373"/>
      <c r="Q336" s="373"/>
      <c r="R336" s="373"/>
      <c r="S336" s="373"/>
      <c r="T336" s="373"/>
      <c r="U336" s="373"/>
      <c r="V336" s="373"/>
      <c r="W336" s="373"/>
      <c r="X336" s="67"/>
      <c r="Y336" s="67"/>
    </row>
    <row r="337" spans="1:52" ht="27" customHeight="1" x14ac:dyDescent="0.25">
      <c r="A337" s="64" t="s">
        <v>470</v>
      </c>
      <c r="B337" s="64" t="s">
        <v>471</v>
      </c>
      <c r="C337" s="37">
        <v>4301011428</v>
      </c>
      <c r="D337" s="374">
        <v>4607091389708</v>
      </c>
      <c r="E337" s="374"/>
      <c r="F337" s="63">
        <v>0.45</v>
      </c>
      <c r="G337" s="38">
        <v>6</v>
      </c>
      <c r="H337" s="63">
        <v>2.7</v>
      </c>
      <c r="I337" s="63">
        <v>2.9</v>
      </c>
      <c r="J337" s="38">
        <v>156</v>
      </c>
      <c r="K337" s="39" t="s">
        <v>109</v>
      </c>
      <c r="L337" s="38">
        <v>50</v>
      </c>
      <c r="M337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>IFERROR(IF(U337="",0,CEILING((U337/$H337),1)*$H337),"")</f>
        <v>0</v>
      </c>
      <c r="W337" s="42" t="str">
        <f>IFERROR(IF(V337=0,"",ROUNDUP(V337/H337,0)*0.00753),"")</f>
        <v/>
      </c>
      <c r="X337" s="69" t="s">
        <v>48</v>
      </c>
      <c r="Y337" s="70" t="s">
        <v>48</v>
      </c>
      <c r="AC337" s="71"/>
      <c r="AZ337" s="248" t="s">
        <v>65</v>
      </c>
    </row>
    <row r="338" spans="1:52" ht="27" customHeight="1" x14ac:dyDescent="0.25">
      <c r="A338" s="64" t="s">
        <v>472</v>
      </c>
      <c r="B338" s="64" t="s">
        <v>473</v>
      </c>
      <c r="C338" s="37">
        <v>4301011427</v>
      </c>
      <c r="D338" s="374">
        <v>4607091389692</v>
      </c>
      <c r="E338" s="374"/>
      <c r="F338" s="63">
        <v>0.45</v>
      </c>
      <c r="G338" s="38">
        <v>6</v>
      </c>
      <c r="H338" s="63">
        <v>2.7</v>
      </c>
      <c r="I338" s="63">
        <v>2.9</v>
      </c>
      <c r="J338" s="38">
        <v>156</v>
      </c>
      <c r="K338" s="39" t="s">
        <v>109</v>
      </c>
      <c r="L338" s="38">
        <v>50</v>
      </c>
      <c r="M338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x14ac:dyDescent="0.2">
      <c r="A339" s="381"/>
      <c r="B339" s="381"/>
      <c r="C339" s="381"/>
      <c r="D339" s="381"/>
      <c r="E339" s="381"/>
      <c r="F339" s="381"/>
      <c r="G339" s="381"/>
      <c r="H339" s="381"/>
      <c r="I339" s="381"/>
      <c r="J339" s="381"/>
      <c r="K339" s="381"/>
      <c r="L339" s="382"/>
      <c r="M339" s="378" t="s">
        <v>43</v>
      </c>
      <c r="N339" s="379"/>
      <c r="O339" s="379"/>
      <c r="P339" s="379"/>
      <c r="Q339" s="379"/>
      <c r="R339" s="379"/>
      <c r="S339" s="380"/>
      <c r="T339" s="43" t="s">
        <v>42</v>
      </c>
      <c r="U339" s="44">
        <f>IFERROR(U337/H337,"0")+IFERROR(U338/H338,"0")</f>
        <v>0</v>
      </c>
      <c r="V339" s="44">
        <f>IFERROR(V337/H337,"0")+IFERROR(V338/H338,"0")</f>
        <v>0</v>
      </c>
      <c r="W339" s="44">
        <f>IFERROR(IF(W337="",0,W337),"0")+IFERROR(IF(W338="",0,W338),"0")</f>
        <v>0</v>
      </c>
      <c r="X339" s="68"/>
      <c r="Y339" s="68"/>
    </row>
    <row r="340" spans="1:52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0</v>
      </c>
      <c r="U340" s="44">
        <f>IFERROR(SUM(U337:U338),"0")</f>
        <v>0</v>
      </c>
      <c r="V340" s="44">
        <f>IFERROR(SUM(V337:V338),"0")</f>
        <v>0</v>
      </c>
      <c r="W340" s="43"/>
      <c r="X340" s="68"/>
      <c r="Y340" s="68"/>
    </row>
    <row r="341" spans="1:52" ht="14.25" customHeight="1" x14ac:dyDescent="0.25">
      <c r="A341" s="373" t="s">
        <v>75</v>
      </c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3"/>
      <c r="N341" s="373"/>
      <c r="O341" s="373"/>
      <c r="P341" s="373"/>
      <c r="Q341" s="373"/>
      <c r="R341" s="373"/>
      <c r="S341" s="373"/>
      <c r="T341" s="373"/>
      <c r="U341" s="373"/>
      <c r="V341" s="373"/>
      <c r="W341" s="373"/>
      <c r="X341" s="67"/>
      <c r="Y341" s="67"/>
    </row>
    <row r="342" spans="1:52" ht="27" customHeight="1" x14ac:dyDescent="0.25">
      <c r="A342" s="64" t="s">
        <v>474</v>
      </c>
      <c r="B342" s="64" t="s">
        <v>475</v>
      </c>
      <c r="C342" s="37">
        <v>4301031177</v>
      </c>
      <c r="D342" s="374">
        <v>4607091389753</v>
      </c>
      <c r="E342" s="374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76"/>
      <c r="O342" s="376"/>
      <c r="P342" s="376"/>
      <c r="Q342" s="377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ref="V342:V354" si="15"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0" t="s">
        <v>65</v>
      </c>
    </row>
    <row r="343" spans="1:52" ht="27" customHeight="1" x14ac:dyDescent="0.25">
      <c r="A343" s="64" t="s">
        <v>476</v>
      </c>
      <c r="B343" s="64" t="s">
        <v>477</v>
      </c>
      <c r="C343" s="37">
        <v>4301031174</v>
      </c>
      <c r="D343" s="374">
        <v>4607091389760</v>
      </c>
      <c r="E343" s="374"/>
      <c r="F343" s="63">
        <v>0.7</v>
      </c>
      <c r="G343" s="38">
        <v>6</v>
      </c>
      <c r="H343" s="63">
        <v>4.2</v>
      </c>
      <c r="I343" s="63">
        <v>4.43</v>
      </c>
      <c r="J343" s="38">
        <v>156</v>
      </c>
      <c r="K343" s="39" t="s">
        <v>78</v>
      </c>
      <c r="L343" s="38">
        <v>45</v>
      </c>
      <c r="M343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1" t="s">
        <v>65</v>
      </c>
    </row>
    <row r="344" spans="1:52" ht="27" customHeight="1" x14ac:dyDescent="0.25">
      <c r="A344" s="64" t="s">
        <v>478</v>
      </c>
      <c r="B344" s="64" t="s">
        <v>479</v>
      </c>
      <c r="C344" s="37">
        <v>4301031175</v>
      </c>
      <c r="D344" s="374">
        <v>4607091389746</v>
      </c>
      <c r="E344" s="374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37.5" customHeight="1" x14ac:dyDescent="0.25">
      <c r="A345" s="64" t="s">
        <v>480</v>
      </c>
      <c r="B345" s="64" t="s">
        <v>481</v>
      </c>
      <c r="C345" s="37">
        <v>4301031236</v>
      </c>
      <c r="D345" s="374">
        <v>4680115882928</v>
      </c>
      <c r="E345" s="374"/>
      <c r="F345" s="63">
        <v>0.28000000000000003</v>
      </c>
      <c r="G345" s="38">
        <v>6</v>
      </c>
      <c r="H345" s="63">
        <v>1.68</v>
      </c>
      <c r="I345" s="63">
        <v>2.6</v>
      </c>
      <c r="J345" s="38">
        <v>156</v>
      </c>
      <c r="K345" s="39" t="s">
        <v>78</v>
      </c>
      <c r="L345" s="38">
        <v>35</v>
      </c>
      <c r="M345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482</v>
      </c>
      <c r="B346" s="64" t="s">
        <v>483</v>
      </c>
      <c r="C346" s="37">
        <v>4301031257</v>
      </c>
      <c r="D346" s="374">
        <v>4680115883147</v>
      </c>
      <c r="E346" s="374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ref="W346:W354" si="16">IFERROR(IF(V346=0,"",ROUNDUP(V346/H346,0)*0.00502),"")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27" customHeight="1" x14ac:dyDescent="0.25">
      <c r="A347" s="64" t="s">
        <v>484</v>
      </c>
      <c r="B347" s="64" t="s">
        <v>485</v>
      </c>
      <c r="C347" s="37">
        <v>4301031178</v>
      </c>
      <c r="D347" s="374">
        <v>4607091384338</v>
      </c>
      <c r="E347" s="374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76"/>
      <c r="O347" s="376"/>
      <c r="P347" s="376"/>
      <c r="Q347" s="377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37.5" customHeight="1" x14ac:dyDescent="0.25">
      <c r="A348" s="64" t="s">
        <v>486</v>
      </c>
      <c r="B348" s="64" t="s">
        <v>487</v>
      </c>
      <c r="C348" s="37">
        <v>4301031254</v>
      </c>
      <c r="D348" s="374">
        <v>4680115883154</v>
      </c>
      <c r="E348" s="374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76"/>
      <c r="O348" s="376"/>
      <c r="P348" s="376"/>
      <c r="Q348" s="377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37.5" customHeight="1" x14ac:dyDescent="0.25">
      <c r="A349" s="64" t="s">
        <v>488</v>
      </c>
      <c r="B349" s="64" t="s">
        <v>489</v>
      </c>
      <c r="C349" s="37">
        <v>4301031171</v>
      </c>
      <c r="D349" s="374">
        <v>4607091389524</v>
      </c>
      <c r="E349" s="374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76"/>
      <c r="O349" s="376"/>
      <c r="P349" s="376"/>
      <c r="Q349" s="377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27" customHeight="1" x14ac:dyDescent="0.25">
      <c r="A350" s="64" t="s">
        <v>490</v>
      </c>
      <c r="B350" s="64" t="s">
        <v>491</v>
      </c>
      <c r="C350" s="37">
        <v>4301031258</v>
      </c>
      <c r="D350" s="374">
        <v>4680115883161</v>
      </c>
      <c r="E350" s="37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492</v>
      </c>
      <c r="B351" s="64" t="s">
        <v>493</v>
      </c>
      <c r="C351" s="37">
        <v>4301031170</v>
      </c>
      <c r="D351" s="374">
        <v>4607091384345</v>
      </c>
      <c r="E351" s="37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76"/>
      <c r="O351" s="376"/>
      <c r="P351" s="376"/>
      <c r="Q351" s="377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494</v>
      </c>
      <c r="B352" s="64" t="s">
        <v>495</v>
      </c>
      <c r="C352" s="37">
        <v>4301031256</v>
      </c>
      <c r="D352" s="374">
        <v>4680115883178</v>
      </c>
      <c r="E352" s="37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76"/>
      <c r="O352" s="376"/>
      <c r="P352" s="376"/>
      <c r="Q352" s="377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496</v>
      </c>
      <c r="B353" s="64" t="s">
        <v>497</v>
      </c>
      <c r="C353" s="37">
        <v>4301031172</v>
      </c>
      <c r="D353" s="374">
        <v>4607091389531</v>
      </c>
      <c r="E353" s="37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76"/>
      <c r="O353" s="376"/>
      <c r="P353" s="376"/>
      <c r="Q353" s="377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498</v>
      </c>
      <c r="B354" s="64" t="s">
        <v>499</v>
      </c>
      <c r="C354" s="37">
        <v>4301031255</v>
      </c>
      <c r="D354" s="374">
        <v>4680115883185</v>
      </c>
      <c r="E354" s="37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571" t="s">
        <v>500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x14ac:dyDescent="0.2">
      <c r="A355" s="381"/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2"/>
      <c r="M355" s="378" t="s">
        <v>43</v>
      </c>
      <c r="N355" s="379"/>
      <c r="O355" s="379"/>
      <c r="P355" s="379"/>
      <c r="Q355" s="379"/>
      <c r="R355" s="379"/>
      <c r="S355" s="380"/>
      <c r="T355" s="43" t="s">
        <v>42</v>
      </c>
      <c r="U355" s="44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0</v>
      </c>
      <c r="V355" s="44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44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</v>
      </c>
      <c r="X355" s="68"/>
      <c r="Y355" s="68"/>
    </row>
    <row r="356" spans="1:52" x14ac:dyDescent="0.2">
      <c r="A356" s="381"/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2"/>
      <c r="M356" s="378" t="s">
        <v>43</v>
      </c>
      <c r="N356" s="379"/>
      <c r="O356" s="379"/>
      <c r="P356" s="379"/>
      <c r="Q356" s="379"/>
      <c r="R356" s="379"/>
      <c r="S356" s="380"/>
      <c r="T356" s="43" t="s">
        <v>0</v>
      </c>
      <c r="U356" s="44">
        <f>IFERROR(SUM(U342:U354),"0")</f>
        <v>0</v>
      </c>
      <c r="V356" s="44">
        <f>IFERROR(SUM(V342:V354),"0")</f>
        <v>0</v>
      </c>
      <c r="W356" s="43"/>
      <c r="X356" s="68"/>
      <c r="Y356" s="68"/>
    </row>
    <row r="357" spans="1:52" ht="14.25" customHeight="1" x14ac:dyDescent="0.25">
      <c r="A357" s="373" t="s">
        <v>79</v>
      </c>
      <c r="B357" s="373"/>
      <c r="C357" s="373"/>
      <c r="D357" s="373"/>
      <c r="E357" s="373"/>
      <c r="F357" s="373"/>
      <c r="G357" s="373"/>
      <c r="H357" s="373"/>
      <c r="I357" s="373"/>
      <c r="J357" s="373"/>
      <c r="K357" s="373"/>
      <c r="L357" s="373"/>
      <c r="M357" s="373"/>
      <c r="N357" s="373"/>
      <c r="O357" s="373"/>
      <c r="P357" s="373"/>
      <c r="Q357" s="373"/>
      <c r="R357" s="373"/>
      <c r="S357" s="373"/>
      <c r="T357" s="373"/>
      <c r="U357" s="373"/>
      <c r="V357" s="373"/>
      <c r="W357" s="373"/>
      <c r="X357" s="67"/>
      <c r="Y357" s="67"/>
    </row>
    <row r="358" spans="1:52" ht="27" customHeight="1" x14ac:dyDescent="0.25">
      <c r="A358" s="64" t="s">
        <v>501</v>
      </c>
      <c r="B358" s="64" t="s">
        <v>502</v>
      </c>
      <c r="C358" s="37">
        <v>4301051258</v>
      </c>
      <c r="D358" s="374">
        <v>4607091389685</v>
      </c>
      <c r="E358" s="374"/>
      <c r="F358" s="63">
        <v>1.3</v>
      </c>
      <c r="G358" s="38">
        <v>6</v>
      </c>
      <c r="H358" s="63">
        <v>7.8</v>
      </c>
      <c r="I358" s="63">
        <v>8.3460000000000001</v>
      </c>
      <c r="J358" s="38">
        <v>56</v>
      </c>
      <c r="K358" s="39" t="s">
        <v>138</v>
      </c>
      <c r="L358" s="38">
        <v>45</v>
      </c>
      <c r="M358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76"/>
      <c r="O358" s="376"/>
      <c r="P358" s="376"/>
      <c r="Q358" s="377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IFERROR(IF(V358=0,"",ROUNDUP(V358/H358,0)*0.02175),"")</f>
        <v/>
      </c>
      <c r="X358" s="69" t="s">
        <v>48</v>
      </c>
      <c r="Y358" s="70" t="s">
        <v>48</v>
      </c>
      <c r="AC358" s="71"/>
      <c r="AZ358" s="263" t="s">
        <v>65</v>
      </c>
    </row>
    <row r="359" spans="1:52" ht="27" customHeight="1" x14ac:dyDescent="0.25">
      <c r="A359" s="64" t="s">
        <v>503</v>
      </c>
      <c r="B359" s="64" t="s">
        <v>504</v>
      </c>
      <c r="C359" s="37">
        <v>4301051431</v>
      </c>
      <c r="D359" s="374">
        <v>4607091389654</v>
      </c>
      <c r="E359" s="374"/>
      <c r="F359" s="63">
        <v>0.33</v>
      </c>
      <c r="G359" s="38">
        <v>6</v>
      </c>
      <c r="H359" s="63">
        <v>1.98</v>
      </c>
      <c r="I359" s="63">
        <v>2.258</v>
      </c>
      <c r="J359" s="38">
        <v>156</v>
      </c>
      <c r="K359" s="39" t="s">
        <v>138</v>
      </c>
      <c r="L359" s="38">
        <v>45</v>
      </c>
      <c r="M359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76"/>
      <c r="O359" s="376"/>
      <c r="P359" s="376"/>
      <c r="Q359" s="377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IFERROR(IF(V359=0,"",ROUNDUP(V359/H359,0)*0.00753),"")</f>
        <v/>
      </c>
      <c r="X359" s="69" t="s">
        <v>48</v>
      </c>
      <c r="Y359" s="70" t="s">
        <v>48</v>
      </c>
      <c r="AC359" s="71"/>
      <c r="AZ359" s="264" t="s">
        <v>65</v>
      </c>
    </row>
    <row r="360" spans="1:52" ht="27" customHeight="1" x14ac:dyDescent="0.25">
      <c r="A360" s="64" t="s">
        <v>505</v>
      </c>
      <c r="B360" s="64" t="s">
        <v>506</v>
      </c>
      <c r="C360" s="37">
        <v>4301051284</v>
      </c>
      <c r="D360" s="374">
        <v>4607091384352</v>
      </c>
      <c r="E360" s="374"/>
      <c r="F360" s="63">
        <v>0.6</v>
      </c>
      <c r="G360" s="38">
        <v>4</v>
      </c>
      <c r="H360" s="63">
        <v>2.4</v>
      </c>
      <c r="I360" s="63">
        <v>2.6459999999999999</v>
      </c>
      <c r="J360" s="38">
        <v>120</v>
      </c>
      <c r="K360" s="39" t="s">
        <v>138</v>
      </c>
      <c r="L360" s="38">
        <v>45</v>
      </c>
      <c r="M360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76"/>
      <c r="O360" s="376"/>
      <c r="P360" s="376"/>
      <c r="Q360" s="377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IFERROR(IF(V360=0,"",ROUNDUP(V360/H360,0)*0.00937),"")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507</v>
      </c>
      <c r="B361" s="64" t="s">
        <v>508</v>
      </c>
      <c r="C361" s="37">
        <v>4301051257</v>
      </c>
      <c r="D361" s="374">
        <v>4607091389661</v>
      </c>
      <c r="E361" s="374"/>
      <c r="F361" s="63">
        <v>0.55000000000000004</v>
      </c>
      <c r="G361" s="38">
        <v>4</v>
      </c>
      <c r="H361" s="63">
        <v>2.2000000000000002</v>
      </c>
      <c r="I361" s="63">
        <v>2.492</v>
      </c>
      <c r="J361" s="38">
        <v>120</v>
      </c>
      <c r="K361" s="39" t="s">
        <v>138</v>
      </c>
      <c r="L361" s="38">
        <v>45</v>
      </c>
      <c r="M361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IFERROR(IF(V361=0,"",ROUNDUP(V361/H361,0)*0.00937),"")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81"/>
      <c r="B362" s="381"/>
      <c r="C362" s="381"/>
      <c r="D362" s="381"/>
      <c r="E362" s="381"/>
      <c r="F362" s="381"/>
      <c r="G362" s="381"/>
      <c r="H362" s="381"/>
      <c r="I362" s="381"/>
      <c r="J362" s="381"/>
      <c r="K362" s="381"/>
      <c r="L362" s="382"/>
      <c r="M362" s="378" t="s">
        <v>43</v>
      </c>
      <c r="N362" s="379"/>
      <c r="O362" s="379"/>
      <c r="P362" s="379"/>
      <c r="Q362" s="379"/>
      <c r="R362" s="379"/>
      <c r="S362" s="380"/>
      <c r="T362" s="43" t="s">
        <v>42</v>
      </c>
      <c r="U362" s="44">
        <f>IFERROR(U358/H358,"0")+IFERROR(U359/H359,"0")+IFERROR(U360/H360,"0")+IFERROR(U361/H361,"0")</f>
        <v>0</v>
      </c>
      <c r="V362" s="44">
        <f>IFERROR(V358/H358,"0")+IFERROR(V359/H359,"0")+IFERROR(V360/H360,"0")+IFERROR(V361/H361,"0")</f>
        <v>0</v>
      </c>
      <c r="W362" s="44">
        <f>IFERROR(IF(W358="",0,W358),"0")+IFERROR(IF(W359="",0,W359),"0")+IFERROR(IF(W360="",0,W360),"0")+IFERROR(IF(W361="",0,W361),"0")</f>
        <v>0</v>
      </c>
      <c r="X362" s="68"/>
      <c r="Y362" s="68"/>
    </row>
    <row r="363" spans="1:52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0</v>
      </c>
      <c r="U363" s="44">
        <f>IFERROR(SUM(U358:U361),"0")</f>
        <v>0</v>
      </c>
      <c r="V363" s="44">
        <f>IFERROR(SUM(V358:V361),"0")</f>
        <v>0</v>
      </c>
      <c r="W363" s="43"/>
      <c r="X363" s="68"/>
      <c r="Y363" s="68"/>
    </row>
    <row r="364" spans="1:52" ht="14.25" customHeight="1" x14ac:dyDescent="0.25">
      <c r="A364" s="373" t="s">
        <v>213</v>
      </c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3"/>
      <c r="N364" s="373"/>
      <c r="O364" s="373"/>
      <c r="P364" s="373"/>
      <c r="Q364" s="373"/>
      <c r="R364" s="373"/>
      <c r="S364" s="373"/>
      <c r="T364" s="373"/>
      <c r="U364" s="373"/>
      <c r="V364" s="373"/>
      <c r="W364" s="373"/>
      <c r="X364" s="67"/>
      <c r="Y364" s="67"/>
    </row>
    <row r="365" spans="1:52" ht="27" customHeight="1" x14ac:dyDescent="0.25">
      <c r="A365" s="64" t="s">
        <v>509</v>
      </c>
      <c r="B365" s="64" t="s">
        <v>510</v>
      </c>
      <c r="C365" s="37">
        <v>4301060352</v>
      </c>
      <c r="D365" s="374">
        <v>4680115881648</v>
      </c>
      <c r="E365" s="374"/>
      <c r="F365" s="63">
        <v>1</v>
      </c>
      <c r="G365" s="38">
        <v>4</v>
      </c>
      <c r="H365" s="63">
        <v>4</v>
      </c>
      <c r="I365" s="63">
        <v>4.4039999999999999</v>
      </c>
      <c r="J365" s="38">
        <v>104</v>
      </c>
      <c r="K365" s="39" t="s">
        <v>78</v>
      </c>
      <c r="L365" s="38">
        <v>35</v>
      </c>
      <c r="M365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76"/>
      <c r="O365" s="376"/>
      <c r="P365" s="376"/>
      <c r="Q365" s="377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x14ac:dyDescent="0.2">
      <c r="A366" s="381"/>
      <c r="B366" s="381"/>
      <c r="C366" s="381"/>
      <c r="D366" s="381"/>
      <c r="E366" s="381"/>
      <c r="F366" s="381"/>
      <c r="G366" s="381"/>
      <c r="H366" s="381"/>
      <c r="I366" s="381"/>
      <c r="J366" s="381"/>
      <c r="K366" s="381"/>
      <c r="L366" s="382"/>
      <c r="M366" s="378" t="s">
        <v>43</v>
      </c>
      <c r="N366" s="379"/>
      <c r="O366" s="379"/>
      <c r="P366" s="379"/>
      <c r="Q366" s="379"/>
      <c r="R366" s="379"/>
      <c r="S366" s="380"/>
      <c r="T366" s="43" t="s">
        <v>42</v>
      </c>
      <c r="U366" s="44">
        <f>IFERROR(U365/H365,"0")</f>
        <v>0</v>
      </c>
      <c r="V366" s="44">
        <f>IFERROR(V365/H365,"0")</f>
        <v>0</v>
      </c>
      <c r="W366" s="44">
        <f>IFERROR(IF(W365="",0,W365),"0")</f>
        <v>0</v>
      </c>
      <c r="X366" s="68"/>
      <c r="Y366" s="68"/>
    </row>
    <row r="367" spans="1:52" x14ac:dyDescent="0.2">
      <c r="A367" s="381"/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2"/>
      <c r="M367" s="378" t="s">
        <v>43</v>
      </c>
      <c r="N367" s="379"/>
      <c r="O367" s="379"/>
      <c r="P367" s="379"/>
      <c r="Q367" s="379"/>
      <c r="R367" s="379"/>
      <c r="S367" s="380"/>
      <c r="T367" s="43" t="s">
        <v>0</v>
      </c>
      <c r="U367" s="44">
        <f>IFERROR(SUM(U365:U365),"0")</f>
        <v>0</v>
      </c>
      <c r="V367" s="44">
        <f>IFERROR(SUM(V365:V365),"0")</f>
        <v>0</v>
      </c>
      <c r="W367" s="43"/>
      <c r="X367" s="68"/>
      <c r="Y367" s="68"/>
    </row>
    <row r="368" spans="1:52" ht="14.25" customHeight="1" x14ac:dyDescent="0.25">
      <c r="A368" s="373" t="s">
        <v>92</v>
      </c>
      <c r="B368" s="373"/>
      <c r="C368" s="373"/>
      <c r="D368" s="373"/>
      <c r="E368" s="373"/>
      <c r="F368" s="373"/>
      <c r="G368" s="373"/>
      <c r="H368" s="373"/>
      <c r="I368" s="373"/>
      <c r="J368" s="373"/>
      <c r="K368" s="373"/>
      <c r="L368" s="373"/>
      <c r="M368" s="373"/>
      <c r="N368" s="373"/>
      <c r="O368" s="373"/>
      <c r="P368" s="373"/>
      <c r="Q368" s="373"/>
      <c r="R368" s="373"/>
      <c r="S368" s="373"/>
      <c r="T368" s="373"/>
      <c r="U368" s="373"/>
      <c r="V368" s="373"/>
      <c r="W368" s="373"/>
      <c r="X368" s="67"/>
      <c r="Y368" s="67"/>
    </row>
    <row r="369" spans="1:52" ht="27" customHeight="1" x14ac:dyDescent="0.25">
      <c r="A369" s="64" t="s">
        <v>511</v>
      </c>
      <c r="B369" s="64" t="s">
        <v>512</v>
      </c>
      <c r="C369" s="37">
        <v>4301032042</v>
      </c>
      <c r="D369" s="374">
        <v>4680115883017</v>
      </c>
      <c r="E369" s="374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513</v>
      </c>
      <c r="L369" s="38">
        <v>60</v>
      </c>
      <c r="M369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68" t="s">
        <v>65</v>
      </c>
    </row>
    <row r="370" spans="1:52" ht="27" customHeight="1" x14ac:dyDescent="0.25">
      <c r="A370" s="64" t="s">
        <v>514</v>
      </c>
      <c r="B370" s="64" t="s">
        <v>515</v>
      </c>
      <c r="C370" s="37">
        <v>4301032043</v>
      </c>
      <c r="D370" s="374">
        <v>4680115883031</v>
      </c>
      <c r="E370" s="374"/>
      <c r="F370" s="63">
        <v>0.03</v>
      </c>
      <c r="G370" s="38">
        <v>20</v>
      </c>
      <c r="H370" s="63">
        <v>0.6</v>
      </c>
      <c r="I370" s="63">
        <v>0.63</v>
      </c>
      <c r="J370" s="38">
        <v>350</v>
      </c>
      <c r="K370" s="39" t="s">
        <v>513</v>
      </c>
      <c r="L370" s="38">
        <v>60</v>
      </c>
      <c r="M370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IFERROR(IF(V370=0,"",ROUNDUP(V370/H370,0)*0.00349),"")</f>
        <v/>
      </c>
      <c r="X370" s="69" t="s">
        <v>48</v>
      </c>
      <c r="Y370" s="70" t="s">
        <v>48</v>
      </c>
      <c r="AC370" s="71"/>
      <c r="AZ370" s="269" t="s">
        <v>65</v>
      </c>
    </row>
    <row r="371" spans="1:52" ht="27" customHeight="1" x14ac:dyDescent="0.25">
      <c r="A371" s="64" t="s">
        <v>516</v>
      </c>
      <c r="B371" s="64" t="s">
        <v>517</v>
      </c>
      <c r="C371" s="37">
        <v>4301032041</v>
      </c>
      <c r="D371" s="374">
        <v>4680115883024</v>
      </c>
      <c r="E371" s="374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513</v>
      </c>
      <c r="L371" s="38">
        <v>60</v>
      </c>
      <c r="M371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IFERROR(U369/H369,"0")+IFERROR(U370/H370,"0")+IFERROR(U371/H371,"0")</f>
        <v>0</v>
      </c>
      <c r="V372" s="44">
        <f>IFERROR(V369/H369,"0")+IFERROR(V370/H370,"0")+IFERROR(V371/H371,"0")</f>
        <v>0</v>
      </c>
      <c r="W372" s="44">
        <f>IFERROR(IF(W369="",0,W369),"0")+IFERROR(IF(W370="",0,W370),"0")+IFERROR(IF(W371="",0,W371),"0")</f>
        <v>0</v>
      </c>
      <c r="X372" s="68"/>
      <c r="Y372" s="68"/>
    </row>
    <row r="373" spans="1:52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IFERROR(SUM(U369:U371),"0")</f>
        <v>0</v>
      </c>
      <c r="V373" s="44">
        <f>IFERROR(SUM(V369:V371),"0")</f>
        <v>0</v>
      </c>
      <c r="W373" s="43"/>
      <c r="X373" s="68"/>
      <c r="Y373" s="68"/>
    </row>
    <row r="374" spans="1:52" ht="14.25" customHeight="1" x14ac:dyDescent="0.25">
      <c r="A374" s="373" t="s">
        <v>101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52" ht="27" customHeight="1" x14ac:dyDescent="0.25">
      <c r="A375" s="64" t="s">
        <v>518</v>
      </c>
      <c r="B375" s="64" t="s">
        <v>519</v>
      </c>
      <c r="C375" s="37">
        <v>4301170009</v>
      </c>
      <c r="D375" s="374">
        <v>4680115882997</v>
      </c>
      <c r="E375" s="374"/>
      <c r="F375" s="63">
        <v>0.13</v>
      </c>
      <c r="G375" s="38">
        <v>10</v>
      </c>
      <c r="H375" s="63">
        <v>1.3</v>
      </c>
      <c r="I375" s="63">
        <v>1.46</v>
      </c>
      <c r="J375" s="38">
        <v>200</v>
      </c>
      <c r="K375" s="39" t="s">
        <v>513</v>
      </c>
      <c r="L375" s="38">
        <v>150</v>
      </c>
      <c r="M375" s="580" t="s">
        <v>520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IFERROR(IF(V375=0,"",ROUNDUP(V375/H375,0)*0.00673),"")</f>
        <v/>
      </c>
      <c r="X375" s="69" t="s">
        <v>48</v>
      </c>
      <c r="Y375" s="70" t="s">
        <v>48</v>
      </c>
      <c r="AC375" s="71"/>
      <c r="AZ375" s="271" t="s">
        <v>65</v>
      </c>
    </row>
    <row r="376" spans="1:52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52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52" ht="16.5" customHeight="1" x14ac:dyDescent="0.25">
      <c r="A378" s="372" t="s">
        <v>521</v>
      </c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2"/>
      <c r="O378" s="372"/>
      <c r="P378" s="372"/>
      <c r="Q378" s="372"/>
      <c r="R378" s="372"/>
      <c r="S378" s="372"/>
      <c r="T378" s="372"/>
      <c r="U378" s="372"/>
      <c r="V378" s="372"/>
      <c r="W378" s="372"/>
      <c r="X378" s="66"/>
      <c r="Y378" s="66"/>
    </row>
    <row r="379" spans="1:52" ht="14.25" customHeight="1" x14ac:dyDescent="0.25">
      <c r="A379" s="373" t="s">
        <v>106</v>
      </c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3"/>
      <c r="O379" s="373"/>
      <c r="P379" s="373"/>
      <c r="Q379" s="373"/>
      <c r="R379" s="373"/>
      <c r="S379" s="373"/>
      <c r="T379" s="373"/>
      <c r="U379" s="373"/>
      <c r="V379" s="373"/>
      <c r="W379" s="373"/>
      <c r="X379" s="67"/>
      <c r="Y379" s="67"/>
    </row>
    <row r="380" spans="1:52" ht="27" customHeight="1" x14ac:dyDescent="0.25">
      <c r="A380" s="64" t="s">
        <v>522</v>
      </c>
      <c r="B380" s="64" t="s">
        <v>523</v>
      </c>
      <c r="C380" s="37">
        <v>4301020196</v>
      </c>
      <c r="D380" s="374">
        <v>4607091389388</v>
      </c>
      <c r="E380" s="374"/>
      <c r="F380" s="63">
        <v>1.3</v>
      </c>
      <c r="G380" s="38">
        <v>4</v>
      </c>
      <c r="H380" s="63">
        <v>5.2</v>
      </c>
      <c r="I380" s="63">
        <v>5.6079999999999997</v>
      </c>
      <c r="J380" s="38">
        <v>104</v>
      </c>
      <c r="K380" s="39" t="s">
        <v>138</v>
      </c>
      <c r="L380" s="38">
        <v>35</v>
      </c>
      <c r="M380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76"/>
      <c r="O380" s="376"/>
      <c r="P380" s="376"/>
      <c r="Q380" s="377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IFERROR(IF(V380=0,"",ROUNDUP(V380/H380,0)*0.01196),"")</f>
        <v/>
      </c>
      <c r="X380" s="69" t="s">
        <v>48</v>
      </c>
      <c r="Y380" s="70" t="s">
        <v>48</v>
      </c>
      <c r="AC380" s="71"/>
      <c r="AZ380" s="272" t="s">
        <v>65</v>
      </c>
    </row>
    <row r="381" spans="1:52" ht="27" customHeight="1" x14ac:dyDescent="0.25">
      <c r="A381" s="64" t="s">
        <v>524</v>
      </c>
      <c r="B381" s="64" t="s">
        <v>525</v>
      </c>
      <c r="C381" s="37">
        <v>4301020185</v>
      </c>
      <c r="D381" s="374">
        <v>4607091389364</v>
      </c>
      <c r="E381" s="374"/>
      <c r="F381" s="63">
        <v>0.42</v>
      </c>
      <c r="G381" s="38">
        <v>6</v>
      </c>
      <c r="H381" s="63">
        <v>2.52</v>
      </c>
      <c r="I381" s="63">
        <v>2.75</v>
      </c>
      <c r="J381" s="38">
        <v>156</v>
      </c>
      <c r="K381" s="39" t="s">
        <v>138</v>
      </c>
      <c r="L381" s="38">
        <v>35</v>
      </c>
      <c r="M381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76"/>
      <c r="O381" s="376"/>
      <c r="P381" s="376"/>
      <c r="Q381" s="377"/>
      <c r="R381" s="40" t="s">
        <v>48</v>
      </c>
      <c r="S381" s="40" t="s">
        <v>48</v>
      </c>
      <c r="T381" s="41" t="s">
        <v>0</v>
      </c>
      <c r="U381" s="59">
        <v>0</v>
      </c>
      <c r="V381" s="56">
        <f>IFERROR(IF(U381="",0,CEILING((U381/$H381),1)*$H381),"")</f>
        <v>0</v>
      </c>
      <c r="W381" s="42" t="str">
        <f>IFERROR(IF(V381=0,"",ROUNDUP(V381/H381,0)*0.00753),"")</f>
        <v/>
      </c>
      <c r="X381" s="69" t="s">
        <v>48</v>
      </c>
      <c r="Y381" s="70" t="s">
        <v>48</v>
      </c>
      <c r="AC381" s="71"/>
      <c r="AZ381" s="273" t="s">
        <v>65</v>
      </c>
    </row>
    <row r="382" spans="1:52" x14ac:dyDescent="0.2">
      <c r="A382" s="381"/>
      <c r="B382" s="381"/>
      <c r="C382" s="381"/>
      <c r="D382" s="381"/>
      <c r="E382" s="381"/>
      <c r="F382" s="381"/>
      <c r="G382" s="381"/>
      <c r="H382" s="381"/>
      <c r="I382" s="381"/>
      <c r="J382" s="381"/>
      <c r="K382" s="381"/>
      <c r="L382" s="382"/>
      <c r="M382" s="378" t="s">
        <v>43</v>
      </c>
      <c r="N382" s="379"/>
      <c r="O382" s="379"/>
      <c r="P382" s="379"/>
      <c r="Q382" s="379"/>
      <c r="R382" s="379"/>
      <c r="S382" s="380"/>
      <c r="T382" s="43" t="s">
        <v>42</v>
      </c>
      <c r="U382" s="44">
        <f>IFERROR(U380/H380,"0")+IFERROR(U381/H381,"0")</f>
        <v>0</v>
      </c>
      <c r="V382" s="44">
        <f>IFERROR(V380/H380,"0")+IFERROR(V381/H381,"0")</f>
        <v>0</v>
      </c>
      <c r="W382" s="44">
        <f>IFERROR(IF(W380="",0,W380),"0")+IFERROR(IF(W381="",0,W381),"0")</f>
        <v>0</v>
      </c>
      <c r="X382" s="68"/>
      <c r="Y382" s="68"/>
    </row>
    <row r="383" spans="1:52" x14ac:dyDescent="0.2">
      <c r="A383" s="381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2"/>
      <c r="M383" s="378" t="s">
        <v>43</v>
      </c>
      <c r="N383" s="379"/>
      <c r="O383" s="379"/>
      <c r="P383" s="379"/>
      <c r="Q383" s="379"/>
      <c r="R383" s="379"/>
      <c r="S383" s="380"/>
      <c r="T383" s="43" t="s">
        <v>0</v>
      </c>
      <c r="U383" s="44">
        <f>IFERROR(SUM(U380:U381),"0")</f>
        <v>0</v>
      </c>
      <c r="V383" s="44">
        <f>IFERROR(SUM(V380:V381),"0")</f>
        <v>0</v>
      </c>
      <c r="W383" s="43"/>
      <c r="X383" s="68"/>
      <c r="Y383" s="68"/>
    </row>
    <row r="384" spans="1:52" ht="14.25" customHeight="1" x14ac:dyDescent="0.25">
      <c r="A384" s="373" t="s">
        <v>75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52" ht="27" customHeight="1" x14ac:dyDescent="0.25">
      <c r="A385" s="64" t="s">
        <v>526</v>
      </c>
      <c r="B385" s="64" t="s">
        <v>527</v>
      </c>
      <c r="C385" s="37">
        <v>4301031212</v>
      </c>
      <c r="D385" s="374">
        <v>4607091389739</v>
      </c>
      <c r="E385" s="374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9" t="s">
        <v>109</v>
      </c>
      <c r="L385" s="38">
        <v>45</v>
      </c>
      <c r="M385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1" si="17">IFERROR(IF(U385="",0,CEILING((U385/$H385),1)*$H385),"")</f>
        <v>0</v>
      </c>
      <c r="W385" s="42" t="str">
        <f>IFERROR(IF(V385=0,"",ROUNDUP(V385/H385,0)*0.00753),"")</f>
        <v/>
      </c>
      <c r="X385" s="69" t="s">
        <v>48</v>
      </c>
      <c r="Y385" s="70" t="s">
        <v>48</v>
      </c>
      <c r="AC385" s="71"/>
      <c r="AZ385" s="274" t="s">
        <v>65</v>
      </c>
    </row>
    <row r="386" spans="1:52" ht="27" customHeight="1" x14ac:dyDescent="0.25">
      <c r="A386" s="64" t="s">
        <v>528</v>
      </c>
      <c r="B386" s="64" t="s">
        <v>529</v>
      </c>
      <c r="C386" s="37">
        <v>4301031247</v>
      </c>
      <c r="D386" s="374">
        <v>4680115883048</v>
      </c>
      <c r="E386" s="374"/>
      <c r="F386" s="63">
        <v>1</v>
      </c>
      <c r="G386" s="38">
        <v>4</v>
      </c>
      <c r="H386" s="63">
        <v>4</v>
      </c>
      <c r="I386" s="63">
        <v>4.21</v>
      </c>
      <c r="J386" s="38">
        <v>120</v>
      </c>
      <c r="K386" s="39" t="s">
        <v>78</v>
      </c>
      <c r="L386" s="38">
        <v>40</v>
      </c>
      <c r="M386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71"/>
      <c r="AZ386" s="275" t="s">
        <v>65</v>
      </c>
    </row>
    <row r="387" spans="1:52" ht="27" customHeight="1" x14ac:dyDescent="0.25">
      <c r="A387" s="64" t="s">
        <v>530</v>
      </c>
      <c r="B387" s="64" t="s">
        <v>531</v>
      </c>
      <c r="C387" s="37">
        <v>4301031176</v>
      </c>
      <c r="D387" s="374">
        <v>4607091389425</v>
      </c>
      <c r="E387" s="374"/>
      <c r="F387" s="63">
        <v>0.35</v>
      </c>
      <c r="G387" s="38">
        <v>6</v>
      </c>
      <c r="H387" s="63">
        <v>2.1</v>
      </c>
      <c r="I387" s="63">
        <v>2.23</v>
      </c>
      <c r="J387" s="38">
        <v>234</v>
      </c>
      <c r="K387" s="39" t="s">
        <v>78</v>
      </c>
      <c r="L387" s="38">
        <v>45</v>
      </c>
      <c r="M387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532</v>
      </c>
      <c r="B388" s="64" t="s">
        <v>533</v>
      </c>
      <c r="C388" s="37">
        <v>4301031215</v>
      </c>
      <c r="D388" s="374">
        <v>4680115882911</v>
      </c>
      <c r="E388" s="374"/>
      <c r="F388" s="63">
        <v>0.4</v>
      </c>
      <c r="G388" s="38">
        <v>6</v>
      </c>
      <c r="H388" s="63">
        <v>2.4</v>
      </c>
      <c r="I388" s="63">
        <v>2.5299999999999998</v>
      </c>
      <c r="J388" s="38">
        <v>234</v>
      </c>
      <c r="K388" s="39" t="s">
        <v>78</v>
      </c>
      <c r="L388" s="38">
        <v>40</v>
      </c>
      <c r="M388" s="586" t="s">
        <v>534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535</v>
      </c>
      <c r="B389" s="64" t="s">
        <v>536</v>
      </c>
      <c r="C389" s="37">
        <v>4301031167</v>
      </c>
      <c r="D389" s="374">
        <v>4680115880771</v>
      </c>
      <c r="E389" s="374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9" t="s">
        <v>78</v>
      </c>
      <c r="L389" s="38">
        <v>45</v>
      </c>
      <c r="M38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537</v>
      </c>
      <c r="B390" s="64" t="s">
        <v>538</v>
      </c>
      <c r="C390" s="37">
        <v>4301031173</v>
      </c>
      <c r="D390" s="374">
        <v>4607091389500</v>
      </c>
      <c r="E390" s="374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9" t="s">
        <v>78</v>
      </c>
      <c r="L390" s="38">
        <v>45</v>
      </c>
      <c r="M39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539</v>
      </c>
      <c r="B391" s="64" t="s">
        <v>540</v>
      </c>
      <c r="C391" s="37">
        <v>4301031103</v>
      </c>
      <c r="D391" s="374">
        <v>4680115881983</v>
      </c>
      <c r="E391" s="374"/>
      <c r="F391" s="63">
        <v>0.28000000000000003</v>
      </c>
      <c r="G391" s="38">
        <v>4</v>
      </c>
      <c r="H391" s="63">
        <v>1.1200000000000001</v>
      </c>
      <c r="I391" s="63">
        <v>1.252</v>
      </c>
      <c r="J391" s="38">
        <v>234</v>
      </c>
      <c r="K391" s="39" t="s">
        <v>78</v>
      </c>
      <c r="L391" s="38">
        <v>40</v>
      </c>
      <c r="M391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81"/>
      <c r="B392" s="381"/>
      <c r="C392" s="381"/>
      <c r="D392" s="381"/>
      <c r="E392" s="381"/>
      <c r="F392" s="381"/>
      <c r="G392" s="381"/>
      <c r="H392" s="381"/>
      <c r="I392" s="381"/>
      <c r="J392" s="381"/>
      <c r="K392" s="381"/>
      <c r="L392" s="382"/>
      <c r="M392" s="378" t="s">
        <v>43</v>
      </c>
      <c r="N392" s="379"/>
      <c r="O392" s="379"/>
      <c r="P392" s="379"/>
      <c r="Q392" s="379"/>
      <c r="R392" s="379"/>
      <c r="S392" s="380"/>
      <c r="T392" s="43" t="s">
        <v>42</v>
      </c>
      <c r="U392" s="44">
        <f>IFERROR(U385/H385,"0")+IFERROR(U386/H386,"0")+IFERROR(U387/H387,"0")+IFERROR(U388/H388,"0")+IFERROR(U389/H389,"0")+IFERROR(U390/H390,"0")+IFERROR(U391/H391,"0")</f>
        <v>0</v>
      </c>
      <c r="V392" s="44">
        <f>IFERROR(V385/H385,"0")+IFERROR(V386/H386,"0")+IFERROR(V387/H387,"0")+IFERROR(V388/H388,"0")+IFERROR(V389/H389,"0")+IFERROR(V390/H390,"0")+IFERROR(V391/H391,"0")</f>
        <v>0</v>
      </c>
      <c r="W392" s="44">
        <f>IFERROR(IF(W385="",0,W385),"0")+IFERROR(IF(W386="",0,W386),"0")+IFERROR(IF(W387="",0,W387),"0")+IFERROR(IF(W388="",0,W388),"0")+IFERROR(IF(W389="",0,W389),"0")+IFERROR(IF(W390="",0,W390),"0")+IFERROR(IF(W391="",0,W391),"0")</f>
        <v>0</v>
      </c>
      <c r="X392" s="68"/>
      <c r="Y392" s="68"/>
    </row>
    <row r="393" spans="1:52" x14ac:dyDescent="0.2">
      <c r="A393" s="381"/>
      <c r="B393" s="381"/>
      <c r="C393" s="381"/>
      <c r="D393" s="381"/>
      <c r="E393" s="381"/>
      <c r="F393" s="381"/>
      <c r="G393" s="381"/>
      <c r="H393" s="381"/>
      <c r="I393" s="381"/>
      <c r="J393" s="381"/>
      <c r="K393" s="381"/>
      <c r="L393" s="382"/>
      <c r="M393" s="378" t="s">
        <v>43</v>
      </c>
      <c r="N393" s="379"/>
      <c r="O393" s="379"/>
      <c r="P393" s="379"/>
      <c r="Q393" s="379"/>
      <c r="R393" s="379"/>
      <c r="S393" s="380"/>
      <c r="T393" s="43" t="s">
        <v>0</v>
      </c>
      <c r="U393" s="44">
        <f>IFERROR(SUM(U385:U391),"0")</f>
        <v>0</v>
      </c>
      <c r="V393" s="44">
        <f>IFERROR(SUM(V385:V391),"0")</f>
        <v>0</v>
      </c>
      <c r="W393" s="43"/>
      <c r="X393" s="68"/>
      <c r="Y393" s="68"/>
    </row>
    <row r="394" spans="1:52" ht="14.25" customHeight="1" x14ac:dyDescent="0.25">
      <c r="A394" s="373" t="s">
        <v>92</v>
      </c>
      <c r="B394" s="373"/>
      <c r="C394" s="373"/>
      <c r="D394" s="373"/>
      <c r="E394" s="373"/>
      <c r="F394" s="373"/>
      <c r="G394" s="373"/>
      <c r="H394" s="373"/>
      <c r="I394" s="373"/>
      <c r="J394" s="373"/>
      <c r="K394" s="373"/>
      <c r="L394" s="373"/>
      <c r="M394" s="373"/>
      <c r="N394" s="373"/>
      <c r="O394" s="373"/>
      <c r="P394" s="373"/>
      <c r="Q394" s="373"/>
      <c r="R394" s="373"/>
      <c r="S394" s="373"/>
      <c r="T394" s="373"/>
      <c r="U394" s="373"/>
      <c r="V394" s="373"/>
      <c r="W394" s="373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4301032044</v>
      </c>
      <c r="D395" s="374">
        <v>4680115883000</v>
      </c>
      <c r="E395" s="374"/>
      <c r="F395" s="63">
        <v>0.03</v>
      </c>
      <c r="G395" s="38">
        <v>20</v>
      </c>
      <c r="H395" s="63">
        <v>0.6</v>
      </c>
      <c r="I395" s="63">
        <v>0.63</v>
      </c>
      <c r="J395" s="38">
        <v>350</v>
      </c>
      <c r="K395" s="39" t="s">
        <v>513</v>
      </c>
      <c r="L395" s="38">
        <v>60</v>
      </c>
      <c r="M395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76"/>
      <c r="O395" s="376"/>
      <c r="P395" s="376"/>
      <c r="Q395" s="377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IFERROR(IF(V395=0,"",ROUNDUP(V395/H395,0)*0.00349),"")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81"/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2"/>
      <c r="M397" s="378" t="s">
        <v>43</v>
      </c>
      <c r="N397" s="379"/>
      <c r="O397" s="379"/>
      <c r="P397" s="379"/>
      <c r="Q397" s="379"/>
      <c r="R397" s="379"/>
      <c r="S397" s="380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14.25" customHeight="1" x14ac:dyDescent="0.25">
      <c r="A398" s="373" t="s">
        <v>101</v>
      </c>
      <c r="B398" s="373"/>
      <c r="C398" s="373"/>
      <c r="D398" s="373"/>
      <c r="E398" s="373"/>
      <c r="F398" s="373"/>
      <c r="G398" s="373"/>
      <c r="H398" s="373"/>
      <c r="I398" s="373"/>
      <c r="J398" s="373"/>
      <c r="K398" s="373"/>
      <c r="L398" s="373"/>
      <c r="M398" s="373"/>
      <c r="N398" s="373"/>
      <c r="O398" s="373"/>
      <c r="P398" s="373"/>
      <c r="Q398" s="373"/>
      <c r="R398" s="373"/>
      <c r="S398" s="373"/>
      <c r="T398" s="373"/>
      <c r="U398" s="373"/>
      <c r="V398" s="373"/>
      <c r="W398" s="373"/>
      <c r="X398" s="67"/>
      <c r="Y398" s="67"/>
    </row>
    <row r="399" spans="1:52" ht="27" customHeight="1" x14ac:dyDescent="0.25">
      <c r="A399" s="64" t="s">
        <v>543</v>
      </c>
      <c r="B399" s="64" t="s">
        <v>544</v>
      </c>
      <c r="C399" s="37">
        <v>4301170008</v>
      </c>
      <c r="D399" s="374">
        <v>4680115882980</v>
      </c>
      <c r="E399" s="374"/>
      <c r="F399" s="63">
        <v>0.13</v>
      </c>
      <c r="G399" s="38">
        <v>10</v>
      </c>
      <c r="H399" s="63">
        <v>1.3</v>
      </c>
      <c r="I399" s="63">
        <v>1.46</v>
      </c>
      <c r="J399" s="38">
        <v>200</v>
      </c>
      <c r="K399" s="39" t="s">
        <v>513</v>
      </c>
      <c r="L399" s="38">
        <v>150</v>
      </c>
      <c r="M399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IFERROR(IF(V399=0,"",ROUNDUP(V399/H399,0)*0.00673),"")</f>
        <v/>
      </c>
      <c r="X399" s="69" t="s">
        <v>48</v>
      </c>
      <c r="Y399" s="70" t="s">
        <v>48</v>
      </c>
      <c r="AC399" s="71"/>
      <c r="AZ399" s="282" t="s">
        <v>65</v>
      </c>
    </row>
    <row r="400" spans="1:52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IFERROR(U399/H399,"0")</f>
        <v>0</v>
      </c>
      <c r="V400" s="44">
        <f>IFERROR(V399/H399,"0")</f>
        <v>0</v>
      </c>
      <c r="W400" s="44">
        <f>IFERROR(IF(W399="",0,W399),"0")</f>
        <v>0</v>
      </c>
      <c r="X400" s="68"/>
      <c r="Y400" s="68"/>
    </row>
    <row r="401" spans="1:52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IFERROR(SUM(U399:U399),"0")</f>
        <v>0</v>
      </c>
      <c r="V401" s="44">
        <f>IFERROR(SUM(V399:V399),"0")</f>
        <v>0</v>
      </c>
      <c r="W401" s="43"/>
      <c r="X401" s="68"/>
      <c r="Y401" s="68"/>
    </row>
    <row r="402" spans="1:52" ht="27.75" customHeight="1" x14ac:dyDescent="0.2">
      <c r="A402" s="371" t="s">
        <v>545</v>
      </c>
      <c r="B402" s="371"/>
      <c r="C402" s="371"/>
      <c r="D402" s="371"/>
      <c r="E402" s="371"/>
      <c r="F402" s="371"/>
      <c r="G402" s="371"/>
      <c r="H402" s="371"/>
      <c r="I402" s="371"/>
      <c r="J402" s="371"/>
      <c r="K402" s="371"/>
      <c r="L402" s="371"/>
      <c r="M402" s="371"/>
      <c r="N402" s="371"/>
      <c r="O402" s="371"/>
      <c r="P402" s="371"/>
      <c r="Q402" s="371"/>
      <c r="R402" s="371"/>
      <c r="S402" s="371"/>
      <c r="T402" s="371"/>
      <c r="U402" s="371"/>
      <c r="V402" s="371"/>
      <c r="W402" s="371"/>
      <c r="X402" s="55"/>
      <c r="Y402" s="55"/>
    </row>
    <row r="403" spans="1:52" ht="16.5" customHeight="1" x14ac:dyDescent="0.25">
      <c r="A403" s="372" t="s">
        <v>545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66"/>
      <c r="Y403" s="66"/>
    </row>
    <row r="404" spans="1:52" ht="14.25" customHeight="1" x14ac:dyDescent="0.25">
      <c r="A404" s="373" t="s">
        <v>113</v>
      </c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3"/>
      <c r="N404" s="373"/>
      <c r="O404" s="373"/>
      <c r="P404" s="373"/>
      <c r="Q404" s="373"/>
      <c r="R404" s="373"/>
      <c r="S404" s="373"/>
      <c r="T404" s="373"/>
      <c r="U404" s="373"/>
      <c r="V404" s="373"/>
      <c r="W404" s="373"/>
      <c r="X404" s="67"/>
      <c r="Y404" s="67"/>
    </row>
    <row r="405" spans="1:52" ht="27" customHeight="1" x14ac:dyDescent="0.25">
      <c r="A405" s="64" t="s">
        <v>546</v>
      </c>
      <c r="B405" s="64" t="s">
        <v>547</v>
      </c>
      <c r="C405" s="37">
        <v>4301011371</v>
      </c>
      <c r="D405" s="374">
        <v>4607091389067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138</v>
      </c>
      <c r="L405" s="38">
        <v>55</v>
      </c>
      <c r="M40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ref="V405:V413" si="18">IFERROR(IF(U405="",0,CEILING((U405/$H405),1)*$H405),"")</f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3" t="s">
        <v>65</v>
      </c>
    </row>
    <row r="406" spans="1:52" ht="27" customHeight="1" x14ac:dyDescent="0.25">
      <c r="A406" s="64" t="s">
        <v>548</v>
      </c>
      <c r="B406" s="64" t="s">
        <v>549</v>
      </c>
      <c r="C406" s="37">
        <v>4301011363</v>
      </c>
      <c r="D406" s="374">
        <v>4607091383522</v>
      </c>
      <c r="E406" s="374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4" t="s">
        <v>65</v>
      </c>
    </row>
    <row r="407" spans="1:52" ht="27" customHeight="1" x14ac:dyDescent="0.25">
      <c r="A407" s="64" t="s">
        <v>550</v>
      </c>
      <c r="B407" s="64" t="s">
        <v>551</v>
      </c>
      <c r="C407" s="37">
        <v>4301011431</v>
      </c>
      <c r="D407" s="374">
        <v>4607091384437</v>
      </c>
      <c r="E407" s="374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109</v>
      </c>
      <c r="L407" s="38">
        <v>50</v>
      </c>
      <c r="M407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552</v>
      </c>
      <c r="B408" s="64" t="s">
        <v>553</v>
      </c>
      <c r="C408" s="37">
        <v>4301011365</v>
      </c>
      <c r="D408" s="374">
        <v>4607091389104</v>
      </c>
      <c r="E408" s="374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55</v>
      </c>
      <c r="M40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554</v>
      </c>
      <c r="B409" s="64" t="s">
        <v>555</v>
      </c>
      <c r="C409" s="37">
        <v>4301011367</v>
      </c>
      <c r="D409" s="374">
        <v>4680115880603</v>
      </c>
      <c r="E409" s="374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556</v>
      </c>
      <c r="B410" s="64" t="s">
        <v>557</v>
      </c>
      <c r="C410" s="37">
        <v>4301011168</v>
      </c>
      <c r="D410" s="374">
        <v>4607091389999</v>
      </c>
      <c r="E410" s="374"/>
      <c r="F410" s="63">
        <v>0.6</v>
      </c>
      <c r="G410" s="38">
        <v>6</v>
      </c>
      <c r="H410" s="63">
        <v>3.6</v>
      </c>
      <c r="I410" s="63">
        <v>3.84</v>
      </c>
      <c r="J410" s="38">
        <v>120</v>
      </c>
      <c r="K410" s="39" t="s">
        <v>109</v>
      </c>
      <c r="L410" s="38">
        <v>55</v>
      </c>
      <c r="M410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IFERROR(IF(V410=0,"",ROUNDUP(V410/H410,0)*0.00937),"")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558</v>
      </c>
      <c r="B411" s="64" t="s">
        <v>559</v>
      </c>
      <c r="C411" s="37">
        <v>4301011372</v>
      </c>
      <c r="D411" s="374">
        <v>4680115882782</v>
      </c>
      <c r="E411" s="374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50</v>
      </c>
      <c r="M411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560</v>
      </c>
      <c r="B412" s="64" t="s">
        <v>561</v>
      </c>
      <c r="C412" s="37">
        <v>4301011190</v>
      </c>
      <c r="D412" s="374">
        <v>4607091389098</v>
      </c>
      <c r="E412" s="374"/>
      <c r="F412" s="63">
        <v>0.4</v>
      </c>
      <c r="G412" s="38">
        <v>6</v>
      </c>
      <c r="H412" s="63">
        <v>2.4</v>
      </c>
      <c r="I412" s="63">
        <v>2.6</v>
      </c>
      <c r="J412" s="38">
        <v>156</v>
      </c>
      <c r="K412" s="39" t="s">
        <v>138</v>
      </c>
      <c r="L412" s="38">
        <v>50</v>
      </c>
      <c r="M412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76"/>
      <c r="O412" s="376"/>
      <c r="P412" s="376"/>
      <c r="Q412" s="377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IFERROR(IF(V412=0,"",ROUNDUP(V412/H412,0)*0.00753),"")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562</v>
      </c>
      <c r="B413" s="64" t="s">
        <v>563</v>
      </c>
      <c r="C413" s="37">
        <v>4301011366</v>
      </c>
      <c r="D413" s="374">
        <v>4607091389982</v>
      </c>
      <c r="E413" s="374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55</v>
      </c>
      <c r="M413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76"/>
      <c r="O413" s="376"/>
      <c r="P413" s="376"/>
      <c r="Q413" s="377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x14ac:dyDescent="0.2">
      <c r="A414" s="381"/>
      <c r="B414" s="381"/>
      <c r="C414" s="381"/>
      <c r="D414" s="381"/>
      <c r="E414" s="381"/>
      <c r="F414" s="381"/>
      <c r="G414" s="381"/>
      <c r="H414" s="381"/>
      <c r="I414" s="381"/>
      <c r="J414" s="381"/>
      <c r="K414" s="381"/>
      <c r="L414" s="382"/>
      <c r="M414" s="378" t="s">
        <v>43</v>
      </c>
      <c r="N414" s="379"/>
      <c r="O414" s="379"/>
      <c r="P414" s="379"/>
      <c r="Q414" s="379"/>
      <c r="R414" s="379"/>
      <c r="S414" s="380"/>
      <c r="T414" s="43" t="s">
        <v>42</v>
      </c>
      <c r="U414" s="44">
        <f>IFERROR(U405/H405,"0")+IFERROR(U406/H406,"0")+IFERROR(U407/H407,"0")+IFERROR(U408/H408,"0")+IFERROR(U409/H409,"0")+IFERROR(U410/H410,"0")+IFERROR(U411/H411,"0")+IFERROR(U412/H412,"0")+IFERROR(U413/H413,"0")</f>
        <v>0</v>
      </c>
      <c r="V414" s="44">
        <f>IFERROR(V405/H405,"0")+IFERROR(V406/H406,"0")+IFERROR(V407/H407,"0")+IFERROR(V408/H408,"0")+IFERROR(V409/H409,"0")+IFERROR(V410/H410,"0")+IFERROR(V411/H411,"0")+IFERROR(V412/H412,"0")+IFERROR(V413/H413,"0")</f>
        <v>0</v>
      </c>
      <c r="W414" s="44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</v>
      </c>
      <c r="X414" s="68"/>
      <c r="Y414" s="68"/>
    </row>
    <row r="415" spans="1:52" x14ac:dyDescent="0.2">
      <c r="A415" s="381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2"/>
      <c r="M415" s="378" t="s">
        <v>43</v>
      </c>
      <c r="N415" s="379"/>
      <c r="O415" s="379"/>
      <c r="P415" s="379"/>
      <c r="Q415" s="379"/>
      <c r="R415" s="379"/>
      <c r="S415" s="380"/>
      <c r="T415" s="43" t="s">
        <v>0</v>
      </c>
      <c r="U415" s="44">
        <f>IFERROR(SUM(U405:U413),"0")</f>
        <v>0</v>
      </c>
      <c r="V415" s="44">
        <f>IFERROR(SUM(V405:V413),"0")</f>
        <v>0</v>
      </c>
      <c r="W415" s="43"/>
      <c r="X415" s="68"/>
      <c r="Y415" s="68"/>
    </row>
    <row r="416" spans="1:52" ht="14.25" customHeight="1" x14ac:dyDescent="0.25">
      <c r="A416" s="373" t="s">
        <v>106</v>
      </c>
      <c r="B416" s="373"/>
      <c r="C416" s="373"/>
      <c r="D416" s="373"/>
      <c r="E416" s="373"/>
      <c r="F416" s="373"/>
      <c r="G416" s="373"/>
      <c r="H416" s="373"/>
      <c r="I416" s="373"/>
      <c r="J416" s="373"/>
      <c r="K416" s="373"/>
      <c r="L416" s="373"/>
      <c r="M416" s="373"/>
      <c r="N416" s="373"/>
      <c r="O416" s="373"/>
      <c r="P416" s="373"/>
      <c r="Q416" s="373"/>
      <c r="R416" s="373"/>
      <c r="S416" s="373"/>
      <c r="T416" s="373"/>
      <c r="U416" s="373"/>
      <c r="V416" s="373"/>
      <c r="W416" s="373"/>
      <c r="X416" s="67"/>
      <c r="Y416" s="67"/>
    </row>
    <row r="417" spans="1:52" ht="16.5" customHeight="1" x14ac:dyDescent="0.25">
      <c r="A417" s="64" t="s">
        <v>564</v>
      </c>
      <c r="B417" s="64" t="s">
        <v>565</v>
      </c>
      <c r="C417" s="37">
        <v>4301020222</v>
      </c>
      <c r="D417" s="374">
        <v>4607091388930</v>
      </c>
      <c r="E417" s="37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9" t="s">
        <v>109</v>
      </c>
      <c r="L417" s="38">
        <v>55</v>
      </c>
      <c r="M417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76"/>
      <c r="O417" s="376"/>
      <c r="P417" s="376"/>
      <c r="Q417" s="377"/>
      <c r="R417" s="40" t="s">
        <v>48</v>
      </c>
      <c r="S417" s="40" t="s">
        <v>48</v>
      </c>
      <c r="T417" s="41" t="s">
        <v>0</v>
      </c>
      <c r="U417" s="59">
        <v>0</v>
      </c>
      <c r="V417" s="56">
        <f>IFERROR(IF(U417="",0,CEILING((U417/$H417),1)*$H417),"")</f>
        <v>0</v>
      </c>
      <c r="W417" s="42" t="str">
        <f>IFERROR(IF(V417=0,"",ROUNDUP(V417/H417,0)*0.01196),"")</f>
        <v/>
      </c>
      <c r="X417" s="69" t="s">
        <v>48</v>
      </c>
      <c r="Y417" s="70" t="s">
        <v>48</v>
      </c>
      <c r="AC417" s="71"/>
      <c r="AZ417" s="292" t="s">
        <v>65</v>
      </c>
    </row>
    <row r="418" spans="1:52" ht="16.5" customHeight="1" x14ac:dyDescent="0.25">
      <c r="A418" s="64" t="s">
        <v>566</v>
      </c>
      <c r="B418" s="64" t="s">
        <v>567</v>
      </c>
      <c r="C418" s="37">
        <v>4301020206</v>
      </c>
      <c r="D418" s="374">
        <v>4680115880054</v>
      </c>
      <c r="E418" s="374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76"/>
      <c r="O418" s="376"/>
      <c r="P418" s="376"/>
      <c r="Q418" s="377"/>
      <c r="R418" s="40" t="s">
        <v>48</v>
      </c>
      <c r="S418" s="40" t="s">
        <v>48</v>
      </c>
      <c r="T418" s="41" t="s">
        <v>0</v>
      </c>
      <c r="U418" s="59">
        <v>0</v>
      </c>
      <c r="V418" s="56">
        <f>IFERROR(IF(U418="",0,CEILING((U418/$H418),1)*$H418),"")</f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3" t="s">
        <v>65</v>
      </c>
    </row>
    <row r="419" spans="1:52" x14ac:dyDescent="0.2">
      <c r="A419" s="381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2"/>
      <c r="M419" s="378" t="s">
        <v>43</v>
      </c>
      <c r="N419" s="379"/>
      <c r="O419" s="379"/>
      <c r="P419" s="379"/>
      <c r="Q419" s="379"/>
      <c r="R419" s="379"/>
      <c r="S419" s="380"/>
      <c r="T419" s="43" t="s">
        <v>42</v>
      </c>
      <c r="U419" s="44">
        <f>IFERROR(U417/H417,"0")+IFERROR(U418/H418,"0")</f>
        <v>0</v>
      </c>
      <c r="V419" s="44">
        <f>IFERROR(V417/H417,"0")+IFERROR(V418/H418,"0")</f>
        <v>0</v>
      </c>
      <c r="W419" s="44">
        <f>IFERROR(IF(W417="",0,W417),"0")+IFERROR(IF(W418="",0,W418),"0")</f>
        <v>0</v>
      </c>
      <c r="X419" s="68"/>
      <c r="Y419" s="68"/>
    </row>
    <row r="420" spans="1:52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2"/>
      <c r="M420" s="378" t="s">
        <v>43</v>
      </c>
      <c r="N420" s="379"/>
      <c r="O420" s="379"/>
      <c r="P420" s="379"/>
      <c r="Q420" s="379"/>
      <c r="R420" s="379"/>
      <c r="S420" s="380"/>
      <c r="T420" s="43" t="s">
        <v>0</v>
      </c>
      <c r="U420" s="44">
        <f>IFERROR(SUM(U417:U418),"0")</f>
        <v>0</v>
      </c>
      <c r="V420" s="44">
        <f>IFERROR(SUM(V417:V418),"0")</f>
        <v>0</v>
      </c>
      <c r="W420" s="43"/>
      <c r="X420" s="68"/>
      <c r="Y420" s="68"/>
    </row>
    <row r="421" spans="1:52" ht="14.25" customHeight="1" x14ac:dyDescent="0.25">
      <c r="A421" s="373" t="s">
        <v>75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52" ht="27" customHeight="1" x14ac:dyDescent="0.25">
      <c r="A422" s="64" t="s">
        <v>568</v>
      </c>
      <c r="B422" s="64" t="s">
        <v>569</v>
      </c>
      <c r="C422" s="37">
        <v>4301031252</v>
      </c>
      <c r="D422" s="374">
        <v>4680115883116</v>
      </c>
      <c r="E422" s="374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60</v>
      </c>
      <c r="M422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ref="V422:V427" si="19"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4" t="s">
        <v>65</v>
      </c>
    </row>
    <row r="423" spans="1:52" ht="27" customHeight="1" x14ac:dyDescent="0.25">
      <c r="A423" s="64" t="s">
        <v>570</v>
      </c>
      <c r="B423" s="64" t="s">
        <v>571</v>
      </c>
      <c r="C423" s="37">
        <v>4301031248</v>
      </c>
      <c r="D423" s="374">
        <v>4680115883093</v>
      </c>
      <c r="E423" s="374"/>
      <c r="F423" s="63">
        <v>0.88</v>
      </c>
      <c r="G423" s="38">
        <v>6</v>
      </c>
      <c r="H423" s="63">
        <v>5.28</v>
      </c>
      <c r="I423" s="63">
        <v>5.64</v>
      </c>
      <c r="J423" s="38">
        <v>104</v>
      </c>
      <c r="K423" s="39" t="s">
        <v>78</v>
      </c>
      <c r="L423" s="38">
        <v>60</v>
      </c>
      <c r="M423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IFERROR(IF(V423=0,"",ROUNDUP(V423/H423,0)*0.01196),"")</f>
        <v/>
      </c>
      <c r="X423" s="69" t="s">
        <v>48</v>
      </c>
      <c r="Y423" s="70" t="s">
        <v>48</v>
      </c>
      <c r="AC423" s="71"/>
      <c r="AZ423" s="295" t="s">
        <v>65</v>
      </c>
    </row>
    <row r="424" spans="1:52" ht="27" customHeight="1" x14ac:dyDescent="0.25">
      <c r="A424" s="64" t="s">
        <v>572</v>
      </c>
      <c r="B424" s="64" t="s">
        <v>573</v>
      </c>
      <c r="C424" s="37">
        <v>4301031250</v>
      </c>
      <c r="D424" s="374">
        <v>4680115883109</v>
      </c>
      <c r="E424" s="374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78</v>
      </c>
      <c r="L424" s="38">
        <v>60</v>
      </c>
      <c r="M424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76"/>
      <c r="O424" s="376"/>
      <c r="P424" s="376"/>
      <c r="Q424" s="377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574</v>
      </c>
      <c r="B425" s="64" t="s">
        <v>575</v>
      </c>
      <c r="C425" s="37">
        <v>4301031249</v>
      </c>
      <c r="D425" s="374">
        <v>4680115882072</v>
      </c>
      <c r="E425" s="374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9" t="s">
        <v>109</v>
      </c>
      <c r="L425" s="38">
        <v>60</v>
      </c>
      <c r="M425" s="606" t="s">
        <v>576</v>
      </c>
      <c r="N425" s="376"/>
      <c r="O425" s="376"/>
      <c r="P425" s="376"/>
      <c r="Q425" s="377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577</v>
      </c>
      <c r="B426" s="64" t="s">
        <v>578</v>
      </c>
      <c r="C426" s="37">
        <v>4301031251</v>
      </c>
      <c r="D426" s="374">
        <v>4680115882102</v>
      </c>
      <c r="E426" s="374"/>
      <c r="F426" s="63">
        <v>0.6</v>
      </c>
      <c r="G426" s="38">
        <v>6</v>
      </c>
      <c r="H426" s="63">
        <v>3.6</v>
      </c>
      <c r="I426" s="63">
        <v>3.81</v>
      </c>
      <c r="J426" s="38">
        <v>120</v>
      </c>
      <c r="K426" s="39" t="s">
        <v>78</v>
      </c>
      <c r="L426" s="38">
        <v>60</v>
      </c>
      <c r="M426" s="607" t="s">
        <v>579</v>
      </c>
      <c r="N426" s="376"/>
      <c r="O426" s="376"/>
      <c r="P426" s="376"/>
      <c r="Q426" s="377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IFERROR(IF(V426=0,"",ROUNDUP(V426/H426,0)*0.00937),"")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580</v>
      </c>
      <c r="B427" s="64" t="s">
        <v>581</v>
      </c>
      <c r="C427" s="37">
        <v>4301031253</v>
      </c>
      <c r="D427" s="374">
        <v>4680115882096</v>
      </c>
      <c r="E427" s="374"/>
      <c r="F427" s="63">
        <v>0.6</v>
      </c>
      <c r="G427" s="38">
        <v>6</v>
      </c>
      <c r="H427" s="63">
        <v>3.6</v>
      </c>
      <c r="I427" s="63">
        <v>3.81</v>
      </c>
      <c r="J427" s="38">
        <v>120</v>
      </c>
      <c r="K427" s="39" t="s">
        <v>78</v>
      </c>
      <c r="L427" s="38">
        <v>60</v>
      </c>
      <c r="M427" s="608" t="s">
        <v>582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x14ac:dyDescent="0.2">
      <c r="A428" s="381"/>
      <c r="B428" s="381"/>
      <c r="C428" s="381"/>
      <c r="D428" s="381"/>
      <c r="E428" s="381"/>
      <c r="F428" s="381"/>
      <c r="G428" s="381"/>
      <c r="H428" s="381"/>
      <c r="I428" s="381"/>
      <c r="J428" s="381"/>
      <c r="K428" s="381"/>
      <c r="L428" s="382"/>
      <c r="M428" s="378" t="s">
        <v>43</v>
      </c>
      <c r="N428" s="379"/>
      <c r="O428" s="379"/>
      <c r="P428" s="379"/>
      <c r="Q428" s="379"/>
      <c r="R428" s="379"/>
      <c r="S428" s="380"/>
      <c r="T428" s="43" t="s">
        <v>42</v>
      </c>
      <c r="U428" s="44">
        <f>IFERROR(U422/H422,"0")+IFERROR(U423/H423,"0")+IFERROR(U424/H424,"0")+IFERROR(U425/H425,"0")+IFERROR(U426/H426,"0")+IFERROR(U427/H427,"0")</f>
        <v>0</v>
      </c>
      <c r="V428" s="44">
        <f>IFERROR(V422/H422,"0")+IFERROR(V423/H423,"0")+IFERROR(V424/H424,"0")+IFERROR(V425/H425,"0")+IFERROR(V426/H426,"0")+IFERROR(V427/H427,"0")</f>
        <v>0</v>
      </c>
      <c r="W428" s="44">
        <f>IFERROR(IF(W422="",0,W422),"0")+IFERROR(IF(W423="",0,W423),"0")+IFERROR(IF(W424="",0,W424),"0")+IFERROR(IF(W425="",0,W425),"0")+IFERROR(IF(W426="",0,W426),"0")+IFERROR(IF(W427="",0,W427),"0")</f>
        <v>0</v>
      </c>
      <c r="X428" s="68"/>
      <c r="Y428" s="68"/>
    </row>
    <row r="429" spans="1:52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0</v>
      </c>
      <c r="U429" s="44">
        <f>IFERROR(SUM(U422:U427),"0")</f>
        <v>0</v>
      </c>
      <c r="V429" s="44">
        <f>IFERROR(SUM(V422:V427),"0")</f>
        <v>0</v>
      </c>
      <c r="W429" s="43"/>
      <c r="X429" s="68"/>
      <c r="Y429" s="68"/>
    </row>
    <row r="430" spans="1:52" ht="14.25" customHeight="1" x14ac:dyDescent="0.25">
      <c r="A430" s="373" t="s">
        <v>79</v>
      </c>
      <c r="B430" s="373"/>
      <c r="C430" s="373"/>
      <c r="D430" s="373"/>
      <c r="E430" s="373"/>
      <c r="F430" s="373"/>
      <c r="G430" s="373"/>
      <c r="H430" s="373"/>
      <c r="I430" s="373"/>
      <c r="J430" s="373"/>
      <c r="K430" s="373"/>
      <c r="L430" s="373"/>
      <c r="M430" s="373"/>
      <c r="N430" s="373"/>
      <c r="O430" s="373"/>
      <c r="P430" s="373"/>
      <c r="Q430" s="373"/>
      <c r="R430" s="373"/>
      <c r="S430" s="373"/>
      <c r="T430" s="373"/>
      <c r="U430" s="373"/>
      <c r="V430" s="373"/>
      <c r="W430" s="373"/>
      <c r="X430" s="67"/>
      <c r="Y430" s="67"/>
    </row>
    <row r="431" spans="1:52" ht="16.5" customHeight="1" x14ac:dyDescent="0.25">
      <c r="A431" s="64" t="s">
        <v>583</v>
      </c>
      <c r="B431" s="64" t="s">
        <v>584</v>
      </c>
      <c r="C431" s="37">
        <v>4301051230</v>
      </c>
      <c r="D431" s="374">
        <v>4607091383409</v>
      </c>
      <c r="E431" s="374"/>
      <c r="F431" s="63">
        <v>1.3</v>
      </c>
      <c r="G431" s="38">
        <v>6</v>
      </c>
      <c r="H431" s="63">
        <v>7.8</v>
      </c>
      <c r="I431" s="63">
        <v>8.3460000000000001</v>
      </c>
      <c r="J431" s="38">
        <v>56</v>
      </c>
      <c r="K431" s="39" t="s">
        <v>78</v>
      </c>
      <c r="L431" s="38">
        <v>45</v>
      </c>
      <c r="M431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76"/>
      <c r="O431" s="376"/>
      <c r="P431" s="376"/>
      <c r="Q431" s="377"/>
      <c r="R431" s="40" t="s">
        <v>48</v>
      </c>
      <c r="S431" s="40" t="s">
        <v>48</v>
      </c>
      <c r="T431" s="41" t="s">
        <v>0</v>
      </c>
      <c r="U431" s="59">
        <v>0</v>
      </c>
      <c r="V431" s="56">
        <f>IFERROR(IF(U431="",0,CEILING((U431/$H431),1)*$H431),"")</f>
        <v>0</v>
      </c>
      <c r="W431" s="42" t="str">
        <f>IFERROR(IF(V431=0,"",ROUNDUP(V431/H431,0)*0.02175),"")</f>
        <v/>
      </c>
      <c r="X431" s="69" t="s">
        <v>48</v>
      </c>
      <c r="Y431" s="70" t="s">
        <v>48</v>
      </c>
      <c r="AC431" s="71"/>
      <c r="AZ431" s="300" t="s">
        <v>65</v>
      </c>
    </row>
    <row r="432" spans="1:52" ht="16.5" customHeight="1" x14ac:dyDescent="0.25">
      <c r="A432" s="64" t="s">
        <v>585</v>
      </c>
      <c r="B432" s="64" t="s">
        <v>586</v>
      </c>
      <c r="C432" s="37">
        <v>4301051231</v>
      </c>
      <c r="D432" s="374">
        <v>4607091383416</v>
      </c>
      <c r="E432" s="374"/>
      <c r="F432" s="63">
        <v>1.3</v>
      </c>
      <c r="G432" s="38">
        <v>6</v>
      </c>
      <c r="H432" s="63">
        <v>7.8</v>
      </c>
      <c r="I432" s="63">
        <v>8.3460000000000001</v>
      </c>
      <c r="J432" s="38">
        <v>56</v>
      </c>
      <c r="K432" s="39" t="s">
        <v>78</v>
      </c>
      <c r="L432" s="38">
        <v>45</v>
      </c>
      <c r="M432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IFERROR(IF(V432=0,"",ROUNDUP(V432/H432,0)*0.02175),"")</f>
        <v/>
      </c>
      <c r="X432" s="69" t="s">
        <v>48</v>
      </c>
      <c r="Y432" s="70" t="s">
        <v>48</v>
      </c>
      <c r="AC432" s="71"/>
      <c r="AZ432" s="301" t="s">
        <v>65</v>
      </c>
    </row>
    <row r="433" spans="1:52" x14ac:dyDescent="0.2">
      <c r="A433" s="381"/>
      <c r="B433" s="381"/>
      <c r="C433" s="381"/>
      <c r="D433" s="381"/>
      <c r="E433" s="381"/>
      <c r="F433" s="381"/>
      <c r="G433" s="381"/>
      <c r="H433" s="381"/>
      <c r="I433" s="381"/>
      <c r="J433" s="381"/>
      <c r="K433" s="381"/>
      <c r="L433" s="382"/>
      <c r="M433" s="378" t="s">
        <v>43</v>
      </c>
      <c r="N433" s="379"/>
      <c r="O433" s="379"/>
      <c r="P433" s="379"/>
      <c r="Q433" s="379"/>
      <c r="R433" s="379"/>
      <c r="S433" s="380"/>
      <c r="T433" s="43" t="s">
        <v>42</v>
      </c>
      <c r="U433" s="44">
        <f>IFERROR(U431/H431,"0")+IFERROR(U432/H432,"0")</f>
        <v>0</v>
      </c>
      <c r="V433" s="44">
        <f>IFERROR(V431/H431,"0")+IFERROR(V432/H432,"0")</f>
        <v>0</v>
      </c>
      <c r="W433" s="44">
        <f>IFERROR(IF(W431="",0,W431),"0")+IFERROR(IF(W432="",0,W432),"0")</f>
        <v>0</v>
      </c>
      <c r="X433" s="68"/>
      <c r="Y433" s="68"/>
    </row>
    <row r="434" spans="1:52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0</v>
      </c>
      <c r="U434" s="44">
        <f>IFERROR(SUM(U431:U432),"0")</f>
        <v>0</v>
      </c>
      <c r="V434" s="44">
        <f>IFERROR(SUM(V431:V432),"0")</f>
        <v>0</v>
      </c>
      <c r="W434" s="43"/>
      <c r="X434" s="68"/>
      <c r="Y434" s="68"/>
    </row>
    <row r="435" spans="1:52" ht="27.75" customHeight="1" x14ac:dyDescent="0.2">
      <c r="A435" s="371" t="s">
        <v>587</v>
      </c>
      <c r="B435" s="371"/>
      <c r="C435" s="371"/>
      <c r="D435" s="371"/>
      <c r="E435" s="371"/>
      <c r="F435" s="371"/>
      <c r="G435" s="371"/>
      <c r="H435" s="371"/>
      <c r="I435" s="371"/>
      <c r="J435" s="371"/>
      <c r="K435" s="371"/>
      <c r="L435" s="371"/>
      <c r="M435" s="371"/>
      <c r="N435" s="371"/>
      <c r="O435" s="371"/>
      <c r="P435" s="371"/>
      <c r="Q435" s="371"/>
      <c r="R435" s="371"/>
      <c r="S435" s="371"/>
      <c r="T435" s="371"/>
      <c r="U435" s="371"/>
      <c r="V435" s="371"/>
      <c r="W435" s="371"/>
      <c r="X435" s="55"/>
      <c r="Y435" s="55"/>
    </row>
    <row r="436" spans="1:52" ht="16.5" customHeight="1" x14ac:dyDescent="0.25">
      <c r="A436" s="372" t="s">
        <v>588</v>
      </c>
      <c r="B436" s="372"/>
      <c r="C436" s="372"/>
      <c r="D436" s="372"/>
      <c r="E436" s="372"/>
      <c r="F436" s="372"/>
      <c r="G436" s="372"/>
      <c r="H436" s="372"/>
      <c r="I436" s="372"/>
      <c r="J436" s="372"/>
      <c r="K436" s="372"/>
      <c r="L436" s="372"/>
      <c r="M436" s="372"/>
      <c r="N436" s="372"/>
      <c r="O436" s="372"/>
      <c r="P436" s="372"/>
      <c r="Q436" s="372"/>
      <c r="R436" s="372"/>
      <c r="S436" s="372"/>
      <c r="T436" s="372"/>
      <c r="U436" s="372"/>
      <c r="V436" s="372"/>
      <c r="W436" s="372"/>
      <c r="X436" s="66"/>
      <c r="Y436" s="66"/>
    </row>
    <row r="437" spans="1:52" ht="14.25" customHeight="1" x14ac:dyDescent="0.25">
      <c r="A437" s="373" t="s">
        <v>113</v>
      </c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3"/>
      <c r="N437" s="373"/>
      <c r="O437" s="373"/>
      <c r="P437" s="373"/>
      <c r="Q437" s="373"/>
      <c r="R437" s="373"/>
      <c r="S437" s="373"/>
      <c r="T437" s="373"/>
      <c r="U437" s="373"/>
      <c r="V437" s="373"/>
      <c r="W437" s="373"/>
      <c r="X437" s="67"/>
      <c r="Y437" s="67"/>
    </row>
    <row r="438" spans="1:52" ht="27" customHeight="1" x14ac:dyDescent="0.25">
      <c r="A438" s="64" t="s">
        <v>589</v>
      </c>
      <c r="B438" s="64" t="s">
        <v>590</v>
      </c>
      <c r="C438" s="37">
        <v>4301011434</v>
      </c>
      <c r="D438" s="374">
        <v>4680115881099</v>
      </c>
      <c r="E438" s="374"/>
      <c r="F438" s="63">
        <v>1.5</v>
      </c>
      <c r="G438" s="38">
        <v>8</v>
      </c>
      <c r="H438" s="63">
        <v>12</v>
      </c>
      <c r="I438" s="63">
        <v>12.48</v>
      </c>
      <c r="J438" s="38">
        <v>56</v>
      </c>
      <c r="K438" s="39" t="s">
        <v>109</v>
      </c>
      <c r="L438" s="38">
        <v>50</v>
      </c>
      <c r="M438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71"/>
      <c r="AZ438" s="302" t="s">
        <v>65</v>
      </c>
    </row>
    <row r="439" spans="1:52" ht="27" customHeight="1" x14ac:dyDescent="0.25">
      <c r="A439" s="64" t="s">
        <v>591</v>
      </c>
      <c r="B439" s="64" t="s">
        <v>592</v>
      </c>
      <c r="C439" s="37">
        <v>4301011435</v>
      </c>
      <c r="D439" s="374">
        <v>4680115881150</v>
      </c>
      <c r="E439" s="374"/>
      <c r="F439" s="63">
        <v>1.5</v>
      </c>
      <c r="G439" s="38">
        <v>8</v>
      </c>
      <c r="H439" s="63">
        <v>12</v>
      </c>
      <c r="I439" s="63">
        <v>12.48</v>
      </c>
      <c r="J439" s="38">
        <v>56</v>
      </c>
      <c r="K439" s="39" t="s">
        <v>109</v>
      </c>
      <c r="L439" s="38">
        <v>50</v>
      </c>
      <c r="M439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IFERROR(U438/H438,"0")+IFERROR(U439/H439,"0")</f>
        <v>0</v>
      </c>
      <c r="V440" s="44">
        <f>IFERROR(V438/H438,"0")+IFERROR(V439/H439,"0")</f>
        <v>0</v>
      </c>
      <c r="W440" s="44">
        <f>IFERROR(IF(W438="",0,W438),"0")+IFERROR(IF(W439="",0,W439),"0")</f>
        <v>0</v>
      </c>
      <c r="X440" s="68"/>
      <c r="Y440" s="68"/>
    </row>
    <row r="441" spans="1:52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IFERROR(SUM(U438:U439),"0")</f>
        <v>0</v>
      </c>
      <c r="V441" s="44">
        <f>IFERROR(SUM(V438:V439),"0")</f>
        <v>0</v>
      </c>
      <c r="W441" s="43"/>
      <c r="X441" s="68"/>
      <c r="Y441" s="68"/>
    </row>
    <row r="442" spans="1:52" ht="14.25" customHeight="1" x14ac:dyDescent="0.25">
      <c r="A442" s="373" t="s">
        <v>106</v>
      </c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3"/>
      <c r="O442" s="373"/>
      <c r="P442" s="373"/>
      <c r="Q442" s="373"/>
      <c r="R442" s="373"/>
      <c r="S442" s="373"/>
      <c r="T442" s="373"/>
      <c r="U442" s="373"/>
      <c r="V442" s="373"/>
      <c r="W442" s="373"/>
      <c r="X442" s="67"/>
      <c r="Y442" s="67"/>
    </row>
    <row r="443" spans="1:52" ht="27" customHeight="1" x14ac:dyDescent="0.25">
      <c r="A443" s="64" t="s">
        <v>593</v>
      </c>
      <c r="B443" s="64" t="s">
        <v>594</v>
      </c>
      <c r="C443" s="37">
        <v>4301020260</v>
      </c>
      <c r="D443" s="374">
        <v>4640242180526</v>
      </c>
      <c r="E443" s="374"/>
      <c r="F443" s="63">
        <v>1.8</v>
      </c>
      <c r="G443" s="38">
        <v>6</v>
      </c>
      <c r="H443" s="63">
        <v>10.8</v>
      </c>
      <c r="I443" s="63">
        <v>11.28</v>
      </c>
      <c r="J443" s="38">
        <v>56</v>
      </c>
      <c r="K443" s="39" t="s">
        <v>109</v>
      </c>
      <c r="L443" s="38">
        <v>50</v>
      </c>
      <c r="M443" s="613" t="s">
        <v>595</v>
      </c>
      <c r="N443" s="376"/>
      <c r="O443" s="376"/>
      <c r="P443" s="376"/>
      <c r="Q443" s="377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4" t="s">
        <v>65</v>
      </c>
    </row>
    <row r="444" spans="1:52" ht="27" customHeight="1" x14ac:dyDescent="0.25">
      <c r="A444" s="64" t="s">
        <v>593</v>
      </c>
      <c r="B444" s="64" t="s">
        <v>596</v>
      </c>
      <c r="C444" s="37">
        <v>4301020231</v>
      </c>
      <c r="D444" s="374">
        <v>4680115881129</v>
      </c>
      <c r="E444" s="374"/>
      <c r="F444" s="63">
        <v>1.8</v>
      </c>
      <c r="G444" s="38">
        <v>6</v>
      </c>
      <c r="H444" s="63">
        <v>10.8</v>
      </c>
      <c r="I444" s="63">
        <v>11.28</v>
      </c>
      <c r="J444" s="38">
        <v>56</v>
      </c>
      <c r="K444" s="39" t="s">
        <v>109</v>
      </c>
      <c r="L444" s="38">
        <v>50</v>
      </c>
      <c r="M444" s="61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76"/>
      <c r="O444" s="376"/>
      <c r="P444" s="376"/>
      <c r="Q444" s="377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16.5" customHeight="1" x14ac:dyDescent="0.25">
      <c r="A445" s="64" t="s">
        <v>597</v>
      </c>
      <c r="B445" s="64" t="s">
        <v>598</v>
      </c>
      <c r="C445" s="37">
        <v>4301020230</v>
      </c>
      <c r="D445" s="374">
        <v>4680115881112</v>
      </c>
      <c r="E445" s="374"/>
      <c r="F445" s="63">
        <v>1.35</v>
      </c>
      <c r="G445" s="38">
        <v>8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61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76"/>
      <c r="O445" s="376"/>
      <c r="P445" s="376"/>
      <c r="Q445" s="377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382"/>
      <c r="M446" s="378" t="s">
        <v>43</v>
      </c>
      <c r="N446" s="379"/>
      <c r="O446" s="379"/>
      <c r="P446" s="379"/>
      <c r="Q446" s="379"/>
      <c r="R446" s="379"/>
      <c r="S446" s="380"/>
      <c r="T446" s="43" t="s">
        <v>42</v>
      </c>
      <c r="U446" s="44">
        <f>IFERROR(U443/H443,"0")+IFERROR(U444/H444,"0")+IFERROR(U445/H445,"0")</f>
        <v>0</v>
      </c>
      <c r="V446" s="44">
        <f>IFERROR(V443/H443,"0")+IFERROR(V444/H444,"0")+IFERROR(V445/H445,"0")</f>
        <v>0</v>
      </c>
      <c r="W446" s="44">
        <f>IFERROR(IF(W443="",0,W443),"0")+IFERROR(IF(W444="",0,W444),"0")+IFERROR(IF(W445="",0,W445),"0")</f>
        <v>0</v>
      </c>
      <c r="X446" s="68"/>
      <c r="Y446" s="68"/>
    </row>
    <row r="447" spans="1:52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382"/>
      <c r="M447" s="378" t="s">
        <v>43</v>
      </c>
      <c r="N447" s="379"/>
      <c r="O447" s="379"/>
      <c r="P447" s="379"/>
      <c r="Q447" s="379"/>
      <c r="R447" s="379"/>
      <c r="S447" s="380"/>
      <c r="T447" s="43" t="s">
        <v>0</v>
      </c>
      <c r="U447" s="44">
        <f>IFERROR(SUM(U443:U445),"0")</f>
        <v>0</v>
      </c>
      <c r="V447" s="44">
        <f>IFERROR(SUM(V443:V445),"0")</f>
        <v>0</v>
      </c>
      <c r="W447" s="43"/>
      <c r="X447" s="68"/>
      <c r="Y447" s="68"/>
    </row>
    <row r="448" spans="1:52" ht="14.25" customHeight="1" x14ac:dyDescent="0.25">
      <c r="A448" s="373" t="s">
        <v>75</v>
      </c>
      <c r="B448" s="373"/>
      <c r="C448" s="373"/>
      <c r="D448" s="373"/>
      <c r="E448" s="373"/>
      <c r="F448" s="373"/>
      <c r="G448" s="373"/>
      <c r="H448" s="373"/>
      <c r="I448" s="373"/>
      <c r="J448" s="373"/>
      <c r="K448" s="373"/>
      <c r="L448" s="373"/>
      <c r="M448" s="373"/>
      <c r="N448" s="373"/>
      <c r="O448" s="373"/>
      <c r="P448" s="373"/>
      <c r="Q448" s="373"/>
      <c r="R448" s="373"/>
      <c r="S448" s="373"/>
      <c r="T448" s="373"/>
      <c r="U448" s="373"/>
      <c r="V448" s="373"/>
      <c r="W448" s="373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4301031192</v>
      </c>
      <c r="D449" s="374">
        <v>4680115881167</v>
      </c>
      <c r="E449" s="374"/>
      <c r="F449" s="63">
        <v>0.73</v>
      </c>
      <c r="G449" s="38">
        <v>6</v>
      </c>
      <c r="H449" s="63">
        <v>4.38</v>
      </c>
      <c r="I449" s="63">
        <v>4.6399999999999997</v>
      </c>
      <c r="J449" s="38">
        <v>156</v>
      </c>
      <c r="K449" s="39" t="s">
        <v>78</v>
      </c>
      <c r="L449" s="38">
        <v>40</v>
      </c>
      <c r="M449" s="61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76"/>
      <c r="O449" s="376"/>
      <c r="P449" s="376"/>
      <c r="Q449" s="377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IFERROR(IF(V449=0,"",ROUNDUP(V449/H449,0)*0.00753),"")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4301031244</v>
      </c>
      <c r="D450" s="374">
        <v>4640242180595</v>
      </c>
      <c r="E450" s="374"/>
      <c r="F450" s="63">
        <v>0.7</v>
      </c>
      <c r="G450" s="38">
        <v>6</v>
      </c>
      <c r="H450" s="63">
        <v>4.2</v>
      </c>
      <c r="I450" s="63">
        <v>4.46</v>
      </c>
      <c r="J450" s="38">
        <v>156</v>
      </c>
      <c r="K450" s="39" t="s">
        <v>78</v>
      </c>
      <c r="L450" s="38">
        <v>40</v>
      </c>
      <c r="M450" s="617" t="s">
        <v>603</v>
      </c>
      <c r="N450" s="376"/>
      <c r="O450" s="376"/>
      <c r="P450" s="376"/>
      <c r="Q450" s="377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ht="27" customHeight="1" x14ac:dyDescent="0.25">
      <c r="A451" s="64" t="s">
        <v>601</v>
      </c>
      <c r="B451" s="64" t="s">
        <v>604</v>
      </c>
      <c r="C451" s="37">
        <v>4301031193</v>
      </c>
      <c r="D451" s="374">
        <v>4680115881136</v>
      </c>
      <c r="E451" s="374"/>
      <c r="F451" s="63">
        <v>0.73</v>
      </c>
      <c r="G451" s="38">
        <v>6</v>
      </c>
      <c r="H451" s="63">
        <v>4.38</v>
      </c>
      <c r="I451" s="63">
        <v>4.6399999999999997</v>
      </c>
      <c r="J451" s="38">
        <v>156</v>
      </c>
      <c r="K451" s="39" t="s">
        <v>78</v>
      </c>
      <c r="L451" s="38">
        <v>40</v>
      </c>
      <c r="M451" s="61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76"/>
      <c r="O451" s="376"/>
      <c r="P451" s="376"/>
      <c r="Q451" s="377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x14ac:dyDescent="0.2">
      <c r="A452" s="381"/>
      <c r="B452" s="381"/>
      <c r="C452" s="381"/>
      <c r="D452" s="381"/>
      <c r="E452" s="381"/>
      <c r="F452" s="381"/>
      <c r="G452" s="381"/>
      <c r="H452" s="381"/>
      <c r="I452" s="381"/>
      <c r="J452" s="381"/>
      <c r="K452" s="381"/>
      <c r="L452" s="382"/>
      <c r="M452" s="378" t="s">
        <v>43</v>
      </c>
      <c r="N452" s="379"/>
      <c r="O452" s="379"/>
      <c r="P452" s="379"/>
      <c r="Q452" s="379"/>
      <c r="R452" s="379"/>
      <c r="S452" s="380"/>
      <c r="T452" s="43" t="s">
        <v>42</v>
      </c>
      <c r="U452" s="44">
        <f>IFERROR(U449/H449,"0")+IFERROR(U450/H450,"0")+IFERROR(U451/H451,"0")</f>
        <v>0</v>
      </c>
      <c r="V452" s="44">
        <f>IFERROR(V449/H449,"0")+IFERROR(V450/H450,"0")+IFERROR(V451/H451,"0")</f>
        <v>0</v>
      </c>
      <c r="W452" s="44">
        <f>IFERROR(IF(W449="",0,W449),"0")+IFERROR(IF(W450="",0,W450),"0")+IFERROR(IF(W451="",0,W451),"0")</f>
        <v>0</v>
      </c>
      <c r="X452" s="68"/>
      <c r="Y452" s="68"/>
    </row>
    <row r="453" spans="1:52" x14ac:dyDescent="0.2">
      <c r="A453" s="381"/>
      <c r="B453" s="381"/>
      <c r="C453" s="381"/>
      <c r="D453" s="381"/>
      <c r="E453" s="381"/>
      <c r="F453" s="381"/>
      <c r="G453" s="381"/>
      <c r="H453" s="381"/>
      <c r="I453" s="381"/>
      <c r="J453" s="381"/>
      <c r="K453" s="381"/>
      <c r="L453" s="382"/>
      <c r="M453" s="378" t="s">
        <v>43</v>
      </c>
      <c r="N453" s="379"/>
      <c r="O453" s="379"/>
      <c r="P453" s="379"/>
      <c r="Q453" s="379"/>
      <c r="R453" s="379"/>
      <c r="S453" s="380"/>
      <c r="T453" s="43" t="s">
        <v>0</v>
      </c>
      <c r="U453" s="44">
        <f>IFERROR(SUM(U449:U451),"0")</f>
        <v>0</v>
      </c>
      <c r="V453" s="44">
        <f>IFERROR(SUM(V449:V451),"0")</f>
        <v>0</v>
      </c>
      <c r="W453" s="43"/>
      <c r="X453" s="68"/>
      <c r="Y453" s="68"/>
    </row>
    <row r="454" spans="1:52" ht="14.25" customHeight="1" x14ac:dyDescent="0.25">
      <c r="A454" s="373" t="s">
        <v>79</v>
      </c>
      <c r="B454" s="373"/>
      <c r="C454" s="373"/>
      <c r="D454" s="373"/>
      <c r="E454" s="373"/>
      <c r="F454" s="373"/>
      <c r="G454" s="373"/>
      <c r="H454" s="373"/>
      <c r="I454" s="373"/>
      <c r="J454" s="373"/>
      <c r="K454" s="373"/>
      <c r="L454" s="373"/>
      <c r="M454" s="373"/>
      <c r="N454" s="373"/>
      <c r="O454" s="373"/>
      <c r="P454" s="373"/>
      <c r="Q454" s="373"/>
      <c r="R454" s="373"/>
      <c r="S454" s="373"/>
      <c r="T454" s="373"/>
      <c r="U454" s="373"/>
      <c r="V454" s="373"/>
      <c r="W454" s="373"/>
      <c r="X454" s="67"/>
      <c r="Y454" s="67"/>
    </row>
    <row r="455" spans="1:52" ht="27" customHeight="1" x14ac:dyDescent="0.25">
      <c r="A455" s="64" t="s">
        <v>605</v>
      </c>
      <c r="B455" s="64" t="s">
        <v>606</v>
      </c>
      <c r="C455" s="37">
        <v>4301051381</v>
      </c>
      <c r="D455" s="374">
        <v>4680115881068</v>
      </c>
      <c r="E455" s="374"/>
      <c r="F455" s="63">
        <v>1.3</v>
      </c>
      <c r="G455" s="38">
        <v>6</v>
      </c>
      <c r="H455" s="63">
        <v>7.8</v>
      </c>
      <c r="I455" s="63">
        <v>8.2799999999999994</v>
      </c>
      <c r="J455" s="38">
        <v>56</v>
      </c>
      <c r="K455" s="39" t="s">
        <v>78</v>
      </c>
      <c r="L455" s="38">
        <v>30</v>
      </c>
      <c r="M455" s="61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76"/>
      <c r="O455" s="376"/>
      <c r="P455" s="376"/>
      <c r="Q455" s="377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10" t="s">
        <v>65</v>
      </c>
    </row>
    <row r="456" spans="1:52" ht="27" customHeight="1" x14ac:dyDescent="0.25">
      <c r="A456" s="64" t="s">
        <v>607</v>
      </c>
      <c r="B456" s="64" t="s">
        <v>608</v>
      </c>
      <c r="C456" s="37">
        <v>4301051382</v>
      </c>
      <c r="D456" s="374">
        <v>4680115881075</v>
      </c>
      <c r="E456" s="374"/>
      <c r="F456" s="63">
        <v>0.5</v>
      </c>
      <c r="G456" s="38">
        <v>6</v>
      </c>
      <c r="H456" s="63">
        <v>3</v>
      </c>
      <c r="I456" s="63">
        <v>3.2</v>
      </c>
      <c r="J456" s="38">
        <v>156</v>
      </c>
      <c r="K456" s="39" t="s">
        <v>78</v>
      </c>
      <c r="L456" s="38">
        <v>30</v>
      </c>
      <c r="M456" s="62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76"/>
      <c r="O456" s="376"/>
      <c r="P456" s="376"/>
      <c r="Q456" s="377"/>
      <c r="R456" s="40" t="s">
        <v>48</v>
      </c>
      <c r="S456" s="40" t="s">
        <v>48</v>
      </c>
      <c r="T456" s="41" t="s">
        <v>0</v>
      </c>
      <c r="U456" s="59">
        <v>0</v>
      </c>
      <c r="V456" s="56">
        <f>IFERROR(IF(U456="",0,CEILING((U456/$H456),1)*$H456),"")</f>
        <v>0</v>
      </c>
      <c r="W456" s="42" t="str">
        <f>IFERROR(IF(V456=0,"",ROUNDUP(V456/H456,0)*0.00753),"")</f>
        <v/>
      </c>
      <c r="X456" s="69" t="s">
        <v>48</v>
      </c>
      <c r="Y456" s="70" t="s">
        <v>48</v>
      </c>
      <c r="AC456" s="71"/>
      <c r="AZ456" s="311" t="s">
        <v>65</v>
      </c>
    </row>
    <row r="457" spans="1:52" x14ac:dyDescent="0.2">
      <c r="A457" s="381"/>
      <c r="B457" s="381"/>
      <c r="C457" s="381"/>
      <c r="D457" s="381"/>
      <c r="E457" s="381"/>
      <c r="F457" s="381"/>
      <c r="G457" s="381"/>
      <c r="H457" s="381"/>
      <c r="I457" s="381"/>
      <c r="J457" s="381"/>
      <c r="K457" s="381"/>
      <c r="L457" s="382"/>
      <c r="M457" s="378" t="s">
        <v>43</v>
      </c>
      <c r="N457" s="379"/>
      <c r="O457" s="379"/>
      <c r="P457" s="379"/>
      <c r="Q457" s="379"/>
      <c r="R457" s="379"/>
      <c r="S457" s="380"/>
      <c r="T457" s="43" t="s">
        <v>42</v>
      </c>
      <c r="U457" s="44">
        <f>IFERROR(U455/H455,"0")+IFERROR(U456/H456,"0")</f>
        <v>0</v>
      </c>
      <c r="V457" s="44">
        <f>IFERROR(V455/H455,"0")+IFERROR(V456/H456,"0")</f>
        <v>0</v>
      </c>
      <c r="W457" s="44">
        <f>IFERROR(IF(W455="",0,W455),"0")+IFERROR(IF(W456="",0,W456),"0")</f>
        <v>0</v>
      </c>
      <c r="X457" s="68"/>
      <c r="Y457" s="68"/>
    </row>
    <row r="458" spans="1:52" x14ac:dyDescent="0.2">
      <c r="A458" s="381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2"/>
      <c r="M458" s="378" t="s">
        <v>43</v>
      </c>
      <c r="N458" s="379"/>
      <c r="O458" s="379"/>
      <c r="P458" s="379"/>
      <c r="Q458" s="379"/>
      <c r="R458" s="379"/>
      <c r="S458" s="380"/>
      <c r="T458" s="43" t="s">
        <v>0</v>
      </c>
      <c r="U458" s="44">
        <f>IFERROR(SUM(U455:U456),"0")</f>
        <v>0</v>
      </c>
      <c r="V458" s="44">
        <f>IFERROR(SUM(V455:V456),"0")</f>
        <v>0</v>
      </c>
      <c r="W458" s="43"/>
      <c r="X458" s="68"/>
      <c r="Y458" s="68"/>
    </row>
    <row r="459" spans="1:52" ht="16.5" customHeight="1" x14ac:dyDescent="0.25">
      <c r="A459" s="372" t="s">
        <v>609</v>
      </c>
      <c r="B459" s="372"/>
      <c r="C459" s="372"/>
      <c r="D459" s="372"/>
      <c r="E459" s="372"/>
      <c r="F459" s="372"/>
      <c r="G459" s="372"/>
      <c r="H459" s="372"/>
      <c r="I459" s="372"/>
      <c r="J459" s="372"/>
      <c r="K459" s="372"/>
      <c r="L459" s="372"/>
      <c r="M459" s="372"/>
      <c r="N459" s="372"/>
      <c r="O459" s="372"/>
      <c r="P459" s="372"/>
      <c r="Q459" s="372"/>
      <c r="R459" s="372"/>
      <c r="S459" s="372"/>
      <c r="T459" s="372"/>
      <c r="U459" s="372"/>
      <c r="V459" s="372"/>
      <c r="W459" s="372"/>
      <c r="X459" s="66"/>
      <c r="Y459" s="66"/>
    </row>
    <row r="460" spans="1:52" ht="14.25" customHeight="1" x14ac:dyDescent="0.25">
      <c r="A460" s="373" t="s">
        <v>79</v>
      </c>
      <c r="B460" s="373"/>
      <c r="C460" s="373"/>
      <c r="D460" s="373"/>
      <c r="E460" s="373"/>
      <c r="F460" s="373"/>
      <c r="G460" s="373"/>
      <c r="H460" s="373"/>
      <c r="I460" s="373"/>
      <c r="J460" s="373"/>
      <c r="K460" s="373"/>
      <c r="L460" s="373"/>
      <c r="M460" s="373"/>
      <c r="N460" s="373"/>
      <c r="O460" s="373"/>
      <c r="P460" s="373"/>
      <c r="Q460" s="373"/>
      <c r="R460" s="373"/>
      <c r="S460" s="373"/>
      <c r="T460" s="373"/>
      <c r="U460" s="373"/>
      <c r="V460" s="373"/>
      <c r="W460" s="373"/>
      <c r="X460" s="67"/>
      <c r="Y460" s="67"/>
    </row>
    <row r="461" spans="1:52" ht="16.5" customHeight="1" x14ac:dyDescent="0.25">
      <c r="A461" s="64" t="s">
        <v>610</v>
      </c>
      <c r="B461" s="64" t="s">
        <v>611</v>
      </c>
      <c r="C461" s="37">
        <v>4301051310</v>
      </c>
      <c r="D461" s="374">
        <v>4680115880870</v>
      </c>
      <c r="E461" s="374"/>
      <c r="F461" s="63">
        <v>1.3</v>
      </c>
      <c r="G461" s="38">
        <v>6</v>
      </c>
      <c r="H461" s="63">
        <v>7.8</v>
      </c>
      <c r="I461" s="63">
        <v>8.3640000000000008</v>
      </c>
      <c r="J461" s="38">
        <v>56</v>
      </c>
      <c r="K461" s="39" t="s">
        <v>138</v>
      </c>
      <c r="L461" s="38">
        <v>40</v>
      </c>
      <c r="M461" s="6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76"/>
      <c r="O461" s="376"/>
      <c r="P461" s="376"/>
      <c r="Q461" s="377"/>
      <c r="R461" s="40" t="s">
        <v>48</v>
      </c>
      <c r="S461" s="40" t="s">
        <v>48</v>
      </c>
      <c r="T461" s="41" t="s">
        <v>0</v>
      </c>
      <c r="U461" s="59">
        <v>0</v>
      </c>
      <c r="V461" s="56">
        <f>IFERROR(IF(U461="",0,CEILING((U461/$H461),1)*$H461),"")</f>
        <v>0</v>
      </c>
      <c r="W461" s="42" t="str">
        <f>IFERROR(IF(V461=0,"",ROUNDUP(V461/H461,0)*0.02175),"")</f>
        <v/>
      </c>
      <c r="X461" s="69" t="s">
        <v>48</v>
      </c>
      <c r="Y461" s="70" t="s">
        <v>48</v>
      </c>
      <c r="AC461" s="71"/>
      <c r="AZ461" s="312" t="s">
        <v>65</v>
      </c>
    </row>
    <row r="462" spans="1:52" x14ac:dyDescent="0.2">
      <c r="A462" s="381"/>
      <c r="B462" s="381"/>
      <c r="C462" s="381"/>
      <c r="D462" s="381"/>
      <c r="E462" s="381"/>
      <c r="F462" s="381"/>
      <c r="G462" s="381"/>
      <c r="H462" s="381"/>
      <c r="I462" s="381"/>
      <c r="J462" s="381"/>
      <c r="K462" s="381"/>
      <c r="L462" s="382"/>
      <c r="M462" s="378" t="s">
        <v>43</v>
      </c>
      <c r="N462" s="379"/>
      <c r="O462" s="379"/>
      <c r="P462" s="379"/>
      <c r="Q462" s="379"/>
      <c r="R462" s="379"/>
      <c r="S462" s="380"/>
      <c r="T462" s="43" t="s">
        <v>42</v>
      </c>
      <c r="U462" s="44">
        <f>IFERROR(U461/H461,"0")</f>
        <v>0</v>
      </c>
      <c r="V462" s="44">
        <f>IFERROR(V461/H461,"0")</f>
        <v>0</v>
      </c>
      <c r="W462" s="44">
        <f>IFERROR(IF(W461="",0,W461),"0")</f>
        <v>0</v>
      </c>
      <c r="X462" s="68"/>
      <c r="Y462" s="68"/>
    </row>
    <row r="463" spans="1:52" x14ac:dyDescent="0.2">
      <c r="A463" s="381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2"/>
      <c r="M463" s="378" t="s">
        <v>43</v>
      </c>
      <c r="N463" s="379"/>
      <c r="O463" s="379"/>
      <c r="P463" s="379"/>
      <c r="Q463" s="379"/>
      <c r="R463" s="379"/>
      <c r="S463" s="380"/>
      <c r="T463" s="43" t="s">
        <v>0</v>
      </c>
      <c r="U463" s="44">
        <f>IFERROR(SUM(U461:U461),"0")</f>
        <v>0</v>
      </c>
      <c r="V463" s="44">
        <f>IFERROR(SUM(V461:V461),"0")</f>
        <v>0</v>
      </c>
      <c r="W463" s="43"/>
      <c r="X463" s="68"/>
      <c r="Y463" s="68"/>
    </row>
    <row r="464" spans="1:52" ht="15" customHeight="1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625"/>
      <c r="M464" s="622" t="s">
        <v>36</v>
      </c>
      <c r="N464" s="623"/>
      <c r="O464" s="623"/>
      <c r="P464" s="623"/>
      <c r="Q464" s="623"/>
      <c r="R464" s="623"/>
      <c r="S464" s="624"/>
      <c r="T464" s="43" t="s">
        <v>0</v>
      </c>
      <c r="U464" s="44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0</v>
      </c>
      <c r="V464" s="44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0</v>
      </c>
      <c r="W464" s="43"/>
      <c r="X464" s="68"/>
      <c r="Y464" s="68"/>
    </row>
    <row r="465" spans="1:28" x14ac:dyDescent="0.2">
      <c r="A465" s="381"/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625"/>
      <c r="M465" s="622" t="s">
        <v>37</v>
      </c>
      <c r="N465" s="623"/>
      <c r="O465" s="623"/>
      <c r="P465" s="623"/>
      <c r="Q465" s="623"/>
      <c r="R465" s="623"/>
      <c r="S465" s="624"/>
      <c r="T465" s="43" t="s">
        <v>0</v>
      </c>
      <c r="U465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0</v>
      </c>
      <c r="V465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0</v>
      </c>
      <c r="W465" s="43"/>
      <c r="X465" s="68"/>
      <c r="Y465" s="68"/>
    </row>
    <row r="466" spans="1:28" x14ac:dyDescent="0.2">
      <c r="A466" s="381"/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625"/>
      <c r="M466" s="622" t="s">
        <v>38</v>
      </c>
      <c r="N466" s="623"/>
      <c r="O466" s="623"/>
      <c r="P466" s="623"/>
      <c r="Q466" s="623"/>
      <c r="R466" s="623"/>
      <c r="S466" s="624"/>
      <c r="T466" s="43" t="s">
        <v>23</v>
      </c>
      <c r="U466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0</v>
      </c>
      <c r="V46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0</v>
      </c>
      <c r="W466" s="43"/>
      <c r="X466" s="68"/>
      <c r="Y466" s="68"/>
    </row>
    <row r="467" spans="1:28" x14ac:dyDescent="0.2">
      <c r="A467" s="381"/>
      <c r="B467" s="381"/>
      <c r="C467" s="381"/>
      <c r="D467" s="381"/>
      <c r="E467" s="381"/>
      <c r="F467" s="381"/>
      <c r="G467" s="381"/>
      <c r="H467" s="381"/>
      <c r="I467" s="381"/>
      <c r="J467" s="381"/>
      <c r="K467" s="381"/>
      <c r="L467" s="625"/>
      <c r="M467" s="622" t="s">
        <v>39</v>
      </c>
      <c r="N467" s="623"/>
      <c r="O467" s="623"/>
      <c r="P467" s="623"/>
      <c r="Q467" s="623"/>
      <c r="R467" s="623"/>
      <c r="S467" s="624"/>
      <c r="T467" s="43" t="s">
        <v>0</v>
      </c>
      <c r="U467" s="44">
        <f>GrossWeightTotal+PalletQtyTotal*25</f>
        <v>0</v>
      </c>
      <c r="V467" s="44">
        <f>GrossWeightTotalR+PalletQtyTotalR*25</f>
        <v>0</v>
      </c>
      <c r="W467" s="43"/>
      <c r="X467" s="68"/>
      <c r="Y467" s="68"/>
    </row>
    <row r="468" spans="1:28" x14ac:dyDescent="0.2">
      <c r="A468" s="381"/>
      <c r="B468" s="381"/>
      <c r="C468" s="381"/>
      <c r="D468" s="381"/>
      <c r="E468" s="381"/>
      <c r="F468" s="381"/>
      <c r="G468" s="381"/>
      <c r="H468" s="381"/>
      <c r="I468" s="381"/>
      <c r="J468" s="381"/>
      <c r="K468" s="381"/>
      <c r="L468" s="625"/>
      <c r="M468" s="622" t="s">
        <v>40</v>
      </c>
      <c r="N468" s="623"/>
      <c r="O468" s="623"/>
      <c r="P468" s="623"/>
      <c r="Q468" s="623"/>
      <c r="R468" s="623"/>
      <c r="S468" s="624"/>
      <c r="T468" s="43" t="s">
        <v>23</v>
      </c>
      <c r="U468" s="44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0</v>
      </c>
      <c r="V468" s="44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0</v>
      </c>
      <c r="W468" s="43"/>
      <c r="X468" s="68"/>
      <c r="Y468" s="68"/>
    </row>
    <row r="469" spans="1:28" ht="14.25" x14ac:dyDescent="0.2">
      <c r="A469" s="381"/>
      <c r="B469" s="381"/>
      <c r="C469" s="381"/>
      <c r="D469" s="381"/>
      <c r="E469" s="381"/>
      <c r="F469" s="381"/>
      <c r="G469" s="381"/>
      <c r="H469" s="381"/>
      <c r="I469" s="381"/>
      <c r="J469" s="381"/>
      <c r="K469" s="381"/>
      <c r="L469" s="625"/>
      <c r="M469" s="622" t="s">
        <v>41</v>
      </c>
      <c r="N469" s="623"/>
      <c r="O469" s="623"/>
      <c r="P469" s="623"/>
      <c r="Q469" s="623"/>
      <c r="R469" s="623"/>
      <c r="S469" s="624"/>
      <c r="T469" s="46" t="s">
        <v>54</v>
      </c>
      <c r="U469" s="43"/>
      <c r="V469" s="43"/>
      <c r="W469" s="43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0</v>
      </c>
      <c r="X469" s="68"/>
      <c r="Y469" s="68"/>
    </row>
    <row r="470" spans="1:28" ht="13.5" thickBot="1" x14ac:dyDescent="0.25"/>
    <row r="471" spans="1:28" ht="27" thickTop="1" thickBot="1" x14ac:dyDescent="0.25">
      <c r="A471" s="47" t="s">
        <v>9</v>
      </c>
      <c r="B471" s="72" t="s">
        <v>74</v>
      </c>
      <c r="C471" s="626" t="s">
        <v>104</v>
      </c>
      <c r="D471" s="626" t="s">
        <v>104</v>
      </c>
      <c r="E471" s="626" t="s">
        <v>104</v>
      </c>
      <c r="F471" s="626" t="s">
        <v>104</v>
      </c>
      <c r="G471" s="626" t="s">
        <v>235</v>
      </c>
      <c r="H471" s="626" t="s">
        <v>235</v>
      </c>
      <c r="I471" s="626" t="s">
        <v>235</v>
      </c>
      <c r="J471" s="626" t="s">
        <v>235</v>
      </c>
      <c r="K471" s="626" t="s">
        <v>235</v>
      </c>
      <c r="L471" s="626" t="s">
        <v>235</v>
      </c>
      <c r="M471" s="626" t="s">
        <v>421</v>
      </c>
      <c r="N471" s="626" t="s">
        <v>421</v>
      </c>
      <c r="O471" s="626" t="s">
        <v>468</v>
      </c>
      <c r="P471" s="626" t="s">
        <v>468</v>
      </c>
      <c r="Q471" s="72" t="s">
        <v>545</v>
      </c>
      <c r="R471" s="626" t="s">
        <v>587</v>
      </c>
      <c r="S471" s="626" t="s">
        <v>587</v>
      </c>
      <c r="T471" s="1"/>
      <c r="Y471" s="61"/>
      <c r="AB471" s="1"/>
    </row>
    <row r="472" spans="1:28" ht="14.25" customHeight="1" thickTop="1" x14ac:dyDescent="0.2">
      <c r="A472" s="627" t="s">
        <v>10</v>
      </c>
      <c r="B472" s="626" t="s">
        <v>74</v>
      </c>
      <c r="C472" s="626" t="s">
        <v>105</v>
      </c>
      <c r="D472" s="626" t="s">
        <v>112</v>
      </c>
      <c r="E472" s="626" t="s">
        <v>104</v>
      </c>
      <c r="F472" s="626" t="s">
        <v>226</v>
      </c>
      <c r="G472" s="626" t="s">
        <v>236</v>
      </c>
      <c r="H472" s="626" t="s">
        <v>243</v>
      </c>
      <c r="I472" s="626" t="s">
        <v>260</v>
      </c>
      <c r="J472" s="626" t="s">
        <v>315</v>
      </c>
      <c r="K472" s="626" t="s">
        <v>390</v>
      </c>
      <c r="L472" s="626" t="s">
        <v>408</v>
      </c>
      <c r="M472" s="626" t="s">
        <v>422</v>
      </c>
      <c r="N472" s="626" t="s">
        <v>445</v>
      </c>
      <c r="O472" s="626" t="s">
        <v>469</v>
      </c>
      <c r="P472" s="626" t="s">
        <v>521</v>
      </c>
      <c r="Q472" s="626" t="s">
        <v>545</v>
      </c>
      <c r="R472" s="626" t="s">
        <v>588</v>
      </c>
      <c r="S472" s="626" t="s">
        <v>609</v>
      </c>
      <c r="T472" s="1"/>
      <c r="Y472" s="61"/>
      <c r="AB472" s="1"/>
    </row>
    <row r="473" spans="1:28" ht="13.5" thickBot="1" x14ac:dyDescent="0.25">
      <c r="A473" s="628"/>
      <c r="B473" s="626"/>
      <c r="C473" s="626"/>
      <c r="D473" s="626"/>
      <c r="E473" s="626"/>
      <c r="F473" s="626"/>
      <c r="G473" s="626"/>
      <c r="H473" s="626"/>
      <c r="I473" s="626"/>
      <c r="J473" s="626"/>
      <c r="K473" s="626"/>
      <c r="L473" s="626"/>
      <c r="M473" s="626"/>
      <c r="N473" s="626"/>
      <c r="O473" s="626"/>
      <c r="P473" s="626"/>
      <c r="Q473" s="626"/>
      <c r="R473" s="626"/>
      <c r="S473" s="626"/>
      <c r="T473" s="1"/>
      <c r="Y473" s="61"/>
      <c r="AB473" s="1"/>
    </row>
    <row r="474" spans="1:28" ht="18" thickTop="1" thickBot="1" x14ac:dyDescent="0.25">
      <c r="A474" s="47" t="s">
        <v>13</v>
      </c>
      <c r="B474" s="53">
        <f>IFERROR(V22*1,"0")+IFERROR(V26*1,"0")+IFERROR(V27*1,"0")+IFERROR(V28*1,"0")+IFERROR(V29*1,"0")+IFERROR(V30*1,"0")+IFERROR(V31*1,"0")+IFERROR(V35*1,"0")+IFERROR(V39*1,"0")+IFERROR(V43*1,"0")</f>
        <v>0</v>
      </c>
      <c r="C474" s="53">
        <f>IFERROR(V49*1,"0")+IFERROR(V50*1,"0")</f>
        <v>0</v>
      </c>
      <c r="D474" s="53">
        <f>IFERROR(V55*1,"0")+IFERROR(V56*1,"0")+IFERROR(V57*1,"0")+IFERROR(V58*1,"0")</f>
        <v>0</v>
      </c>
      <c r="E47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0</v>
      </c>
      <c r="F474" s="53">
        <f>IFERROR(V123*1,"0")+IFERROR(V124*1,"0")+IFERROR(V125*1,"0")+IFERROR(V126*1,"0")</f>
        <v>0</v>
      </c>
      <c r="G474" s="53">
        <f>IFERROR(V132*1,"0")+IFERROR(V133*1,"0")+IFERROR(V134*1,"0")</f>
        <v>0</v>
      </c>
      <c r="H474" s="53">
        <f>IFERROR(V139*1,"0")+IFERROR(V140*1,"0")+IFERROR(V141*1,"0")+IFERROR(V142*1,"0")+IFERROR(V143*1,"0")+IFERROR(V144*1,"0")+IFERROR(V145*1,"0")+IFERROR(V146*1,"0")</f>
        <v>0</v>
      </c>
      <c r="I474" s="53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0</v>
      </c>
      <c r="J474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0</v>
      </c>
      <c r="K474" s="53">
        <f>IFERROR(V251*1,"0")+IFERROR(V252*1,"0")+IFERROR(V253*1,"0")+IFERROR(V254*1,"0")+IFERROR(V255*1,"0")+IFERROR(V256*1,"0")+IFERROR(V257*1,"0")+IFERROR(V261*1,"0")+IFERROR(V262*1,"0")</f>
        <v>0</v>
      </c>
      <c r="L474" s="53">
        <f>IFERROR(V267*1,"0")+IFERROR(V271*1,"0")+IFERROR(V272*1,"0")+IFERROR(V273*1,"0")+IFERROR(V277*1,"0")+IFERROR(V281*1,"0")</f>
        <v>0</v>
      </c>
      <c r="M474" s="53">
        <f>IFERROR(V287*1,"0")+IFERROR(V288*1,"0")+IFERROR(V289*1,"0")+IFERROR(V290*1,"0")+IFERROR(V291*1,"0")+IFERROR(V292*1,"0")+IFERROR(V293*1,"0")+IFERROR(V294*1,"0")+IFERROR(V298*1,"0")+IFERROR(V299*1,"0")+IFERROR(V303*1,"0")+IFERROR(V307*1,"0")</f>
        <v>0</v>
      </c>
      <c r="N474" s="53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53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0</v>
      </c>
      <c r="P474" s="53">
        <f>IFERROR(V380*1,"0")+IFERROR(V381*1,"0")+IFERROR(V385*1,"0")+IFERROR(V386*1,"0")+IFERROR(V387*1,"0")+IFERROR(V388*1,"0")+IFERROR(V389*1,"0")+IFERROR(V390*1,"0")+IFERROR(V391*1,"0")+IFERROR(V395*1,"0")+IFERROR(V399*1,"0")</f>
        <v>0</v>
      </c>
      <c r="Q474" s="53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0</v>
      </c>
      <c r="R474" s="53">
        <f>IFERROR(V438*1,"0")+IFERROR(V439*1,"0")+IFERROR(V443*1,"0")+IFERROR(V444*1,"0")+IFERROR(V445*1,"0")+IFERROR(V449*1,"0")+IFERROR(V450*1,"0")+IFERROR(V451*1,"0")+IFERROR(V455*1,"0")+IFERROR(V456*1,"0")</f>
        <v>0</v>
      </c>
      <c r="S474" s="53">
        <f>IFERROR(V461*1,"0")</f>
        <v>0</v>
      </c>
      <c r="T474" s="1"/>
      <c r="Y474" s="61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612</v>
      </c>
      <c r="H1" s="9"/>
    </row>
    <row r="3" spans="2:8" x14ac:dyDescent="0.2">
      <c r="B3" s="54" t="s">
        <v>613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614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615</v>
      </c>
      <c r="C6" s="54" t="s">
        <v>616</v>
      </c>
      <c r="D6" s="54" t="s">
        <v>617</v>
      </c>
      <c r="E6" s="54" t="s">
        <v>48</v>
      </c>
    </row>
    <row r="7" spans="2:8" x14ac:dyDescent="0.2">
      <c r="B7" s="54" t="s">
        <v>618</v>
      </c>
      <c r="C7" s="54" t="s">
        <v>619</v>
      </c>
      <c r="D7" s="54" t="s">
        <v>620</v>
      </c>
      <c r="E7" s="54" t="s">
        <v>48</v>
      </c>
    </row>
    <row r="9" spans="2:8" x14ac:dyDescent="0.2">
      <c r="B9" s="54" t="s">
        <v>621</v>
      </c>
      <c r="C9" s="54" t="s">
        <v>616</v>
      </c>
      <c r="D9" s="54" t="s">
        <v>48</v>
      </c>
      <c r="E9" s="54" t="s">
        <v>48</v>
      </c>
    </row>
    <row r="11" spans="2:8" x14ac:dyDescent="0.2">
      <c r="B11" s="54" t="s">
        <v>622</v>
      </c>
      <c r="C11" s="54" t="s">
        <v>619</v>
      </c>
      <c r="D11" s="54" t="s">
        <v>48</v>
      </c>
      <c r="E11" s="54" t="s">
        <v>48</v>
      </c>
    </row>
    <row r="13" spans="2:8" x14ac:dyDescent="0.2">
      <c r="B13" s="54" t="s">
        <v>623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624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625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626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627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628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629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630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631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632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633</v>
      </c>
      <c r="C23" s="54" t="s">
        <v>48</v>
      </c>
      <c r="D23" s="54" t="s">
        <v>48</v>
      </c>
      <c r="E23" s="54" t="s">
        <v>48</v>
      </c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1004</vt:i4>
      </vt:variant>
    </vt:vector>
  </HeadingPairs>
  <TitlesOfParts>
    <vt:vector size="100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2023-10-06T09:10:16Z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