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</workbook>
</file>

<file path=xl/calcChain.xml><?xml version="1.0" encoding="utf-8"?>
<calcChain xmlns="http://schemas.openxmlformats.org/spreadsheetml/2006/main">
  <c r="W543" i="2" l="1"/>
  <c r="X542" i="2"/>
  <c r="W542" i="2"/>
  <c r="BN541" i="2"/>
  <c r="BL541" i="2"/>
  <c r="Y541" i="2"/>
  <c r="X541" i="2"/>
  <c r="BO541" i="2" s="1"/>
  <c r="BN540" i="2"/>
  <c r="BL540" i="2"/>
  <c r="Y540" i="2"/>
  <c r="X540" i="2"/>
  <c r="BO540" i="2" s="1"/>
  <c r="BN539" i="2"/>
  <c r="BL539" i="2"/>
  <c r="Y539" i="2"/>
  <c r="X539" i="2"/>
  <c r="BO539" i="2" s="1"/>
  <c r="BN538" i="2"/>
  <c r="BL538" i="2"/>
  <c r="Y538" i="2"/>
  <c r="X538" i="2"/>
  <c r="BO538" i="2" s="1"/>
  <c r="W536" i="2"/>
  <c r="W535" i="2"/>
  <c r="BN534" i="2"/>
  <c r="BL534" i="2"/>
  <c r="X534" i="2"/>
  <c r="BN533" i="2"/>
  <c r="BL533" i="2"/>
  <c r="X533" i="2"/>
  <c r="BO533" i="2" s="1"/>
  <c r="BN532" i="2"/>
  <c r="BL532" i="2"/>
  <c r="X532" i="2"/>
  <c r="BN531" i="2"/>
  <c r="BL531" i="2"/>
  <c r="X531" i="2"/>
  <c r="BO531" i="2" s="1"/>
  <c r="BN530" i="2"/>
  <c r="BL530" i="2"/>
  <c r="X530" i="2"/>
  <c r="W528" i="2"/>
  <c r="W527" i="2"/>
  <c r="BO526" i="2"/>
  <c r="BN526" i="2"/>
  <c r="BM526" i="2"/>
  <c r="BL526" i="2"/>
  <c r="X526" i="2"/>
  <c r="Y526" i="2" s="1"/>
  <c r="BO525" i="2"/>
  <c r="BN525" i="2"/>
  <c r="BM525" i="2"/>
  <c r="BL525" i="2"/>
  <c r="X525" i="2"/>
  <c r="Y525" i="2" s="1"/>
  <c r="BO524" i="2"/>
  <c r="BN524" i="2"/>
  <c r="BM524" i="2"/>
  <c r="BL524" i="2"/>
  <c r="X524" i="2"/>
  <c r="Y524" i="2" s="1"/>
  <c r="BO523" i="2"/>
  <c r="BN523" i="2"/>
  <c r="BM523" i="2"/>
  <c r="BL523" i="2"/>
  <c r="X523" i="2"/>
  <c r="Y523" i="2" s="1"/>
  <c r="BO522" i="2"/>
  <c r="BN522" i="2"/>
  <c r="BM522" i="2"/>
  <c r="BL522" i="2"/>
  <c r="X522" i="2"/>
  <c r="Y522" i="2" s="1"/>
  <c r="O522" i="2"/>
  <c r="BN521" i="2"/>
  <c r="BL521" i="2"/>
  <c r="X521" i="2"/>
  <c r="X528" i="2" s="1"/>
  <c r="W519" i="2"/>
  <c r="W518" i="2"/>
  <c r="BO517" i="2"/>
  <c r="BN517" i="2"/>
  <c r="BM517" i="2"/>
  <c r="BL517" i="2"/>
  <c r="X517" i="2"/>
  <c r="Y517" i="2" s="1"/>
  <c r="BO516" i="2"/>
  <c r="BN516" i="2"/>
  <c r="BM516" i="2"/>
  <c r="BL516" i="2"/>
  <c r="X516" i="2"/>
  <c r="Y516" i="2" s="1"/>
  <c r="BO515" i="2"/>
  <c r="BN515" i="2"/>
  <c r="BM515" i="2"/>
  <c r="BL515" i="2"/>
  <c r="X515" i="2"/>
  <c r="Y515" i="2" s="1"/>
  <c r="BO514" i="2"/>
  <c r="BN514" i="2"/>
  <c r="BM514" i="2"/>
  <c r="BL514" i="2"/>
  <c r="X514" i="2"/>
  <c r="Y514" i="2" s="1"/>
  <c r="BO513" i="2"/>
  <c r="BN513" i="2"/>
  <c r="BM513" i="2"/>
  <c r="BL513" i="2"/>
  <c r="X513" i="2"/>
  <c r="Y513" i="2" s="1"/>
  <c r="Y518" i="2" s="1"/>
  <c r="W511" i="2"/>
  <c r="W510" i="2"/>
  <c r="BN509" i="2"/>
  <c r="BL509" i="2"/>
  <c r="X509" i="2"/>
  <c r="BM509" i="2" s="1"/>
  <c r="BO508" i="2"/>
  <c r="BN508" i="2"/>
  <c r="BM508" i="2"/>
  <c r="BL508" i="2"/>
  <c r="X508" i="2"/>
  <c r="Y508" i="2" s="1"/>
  <c r="BN507" i="2"/>
  <c r="BL507" i="2"/>
  <c r="X507" i="2"/>
  <c r="BM507" i="2" s="1"/>
  <c r="BO506" i="2"/>
  <c r="BN506" i="2"/>
  <c r="BM506" i="2"/>
  <c r="BL506" i="2"/>
  <c r="X506" i="2"/>
  <c r="Y506" i="2" s="1"/>
  <c r="BN505" i="2"/>
  <c r="BL505" i="2"/>
  <c r="X505" i="2"/>
  <c r="BM505" i="2" s="1"/>
  <c r="BO504" i="2"/>
  <c r="BN504" i="2"/>
  <c r="BM504" i="2"/>
  <c r="BL504" i="2"/>
  <c r="X504" i="2"/>
  <c r="Y504" i="2" s="1"/>
  <c r="BN503" i="2"/>
  <c r="BL503" i="2"/>
  <c r="X503" i="2"/>
  <c r="BM503" i="2" s="1"/>
  <c r="BO502" i="2"/>
  <c r="BN502" i="2"/>
  <c r="BM502" i="2"/>
  <c r="BL502" i="2"/>
  <c r="X502" i="2"/>
  <c r="Y502" i="2" s="1"/>
  <c r="BN501" i="2"/>
  <c r="BL501" i="2"/>
  <c r="X501" i="2"/>
  <c r="W497" i="2"/>
  <c r="X496" i="2"/>
  <c r="W496" i="2"/>
  <c r="BN495" i="2"/>
  <c r="BM495" i="2"/>
  <c r="BL495" i="2"/>
  <c r="Y495" i="2"/>
  <c r="Y496" i="2" s="1"/>
  <c r="X495" i="2"/>
  <c r="X497" i="2" s="1"/>
  <c r="O495" i="2"/>
  <c r="W493" i="2"/>
  <c r="X492" i="2"/>
  <c r="W492" i="2"/>
  <c r="BN491" i="2"/>
  <c r="BM491" i="2"/>
  <c r="BL491" i="2"/>
  <c r="Y491" i="2"/>
  <c r="X491" i="2"/>
  <c r="BO491" i="2" s="1"/>
  <c r="O491" i="2"/>
  <c r="BO490" i="2"/>
  <c r="BN490" i="2"/>
  <c r="BM490" i="2"/>
  <c r="BL490" i="2"/>
  <c r="X490" i="2"/>
  <c r="Y490" i="2" s="1"/>
  <c r="O490" i="2"/>
  <c r="BO489" i="2"/>
  <c r="BN489" i="2"/>
  <c r="BM489" i="2"/>
  <c r="BL489" i="2"/>
  <c r="Y489" i="2"/>
  <c r="X489" i="2"/>
  <c r="X493" i="2" s="1"/>
  <c r="O489" i="2"/>
  <c r="W487" i="2"/>
  <c r="W486" i="2"/>
  <c r="BO485" i="2"/>
  <c r="BN485" i="2"/>
  <c r="BM485" i="2"/>
  <c r="BL485" i="2"/>
  <c r="Y485" i="2"/>
  <c r="X485" i="2"/>
  <c r="O485" i="2"/>
  <c r="BN484" i="2"/>
  <c r="BL484" i="2"/>
  <c r="X484" i="2"/>
  <c r="O484" i="2"/>
  <c r="BO483" i="2"/>
  <c r="BN483" i="2"/>
  <c r="BM483" i="2"/>
  <c r="BL483" i="2"/>
  <c r="Y483" i="2"/>
  <c r="X483" i="2"/>
  <c r="O483" i="2"/>
  <c r="BN482" i="2"/>
  <c r="BL482" i="2"/>
  <c r="X482" i="2"/>
  <c r="Y482" i="2" s="1"/>
  <c r="O482" i="2"/>
  <c r="BO481" i="2"/>
  <c r="BN481" i="2"/>
  <c r="BM481" i="2"/>
  <c r="BL481" i="2"/>
  <c r="Y481" i="2"/>
  <c r="X481" i="2"/>
  <c r="O481" i="2"/>
  <c r="BN480" i="2"/>
  <c r="BL480" i="2"/>
  <c r="X480" i="2"/>
  <c r="BM480" i="2" s="1"/>
  <c r="O480" i="2"/>
  <c r="W478" i="2"/>
  <c r="W477" i="2"/>
  <c r="BN476" i="2"/>
  <c r="BL476" i="2"/>
  <c r="X476" i="2"/>
  <c r="BM476" i="2" s="1"/>
  <c r="O476" i="2"/>
  <c r="BO475" i="2"/>
  <c r="BN475" i="2"/>
  <c r="BM475" i="2"/>
  <c r="BL475" i="2"/>
  <c r="X475" i="2"/>
  <c r="X477" i="2" s="1"/>
  <c r="O475" i="2"/>
  <c r="W473" i="2"/>
  <c r="W472" i="2"/>
  <c r="BO471" i="2"/>
  <c r="BN471" i="2"/>
  <c r="BM471" i="2"/>
  <c r="BL471" i="2"/>
  <c r="X471" i="2"/>
  <c r="Y471" i="2" s="1"/>
  <c r="O471" i="2"/>
  <c r="BN470" i="2"/>
  <c r="BL470" i="2"/>
  <c r="X470" i="2"/>
  <c r="BO470" i="2" s="1"/>
  <c r="O470" i="2"/>
  <c r="BO469" i="2"/>
  <c r="BN469" i="2"/>
  <c r="BL469" i="2"/>
  <c r="Y469" i="2"/>
  <c r="X469" i="2"/>
  <c r="BM469" i="2" s="1"/>
  <c r="O469" i="2"/>
  <c r="BN468" i="2"/>
  <c r="BL468" i="2"/>
  <c r="X468" i="2"/>
  <c r="BO468" i="2" s="1"/>
  <c r="O468" i="2"/>
  <c r="BN467" i="2"/>
  <c r="BM467" i="2"/>
  <c r="BL467" i="2"/>
  <c r="Y467" i="2"/>
  <c r="X467" i="2"/>
  <c r="BO467" i="2" s="1"/>
  <c r="O467" i="2"/>
  <c r="BO466" i="2"/>
  <c r="BN466" i="2"/>
  <c r="BL466" i="2"/>
  <c r="X466" i="2"/>
  <c r="BM466" i="2" s="1"/>
  <c r="O466" i="2"/>
  <c r="BO465" i="2"/>
  <c r="BN465" i="2"/>
  <c r="BM465" i="2"/>
  <c r="BL465" i="2"/>
  <c r="Y465" i="2"/>
  <c r="X465" i="2"/>
  <c r="O465" i="2"/>
  <c r="BN464" i="2"/>
  <c r="BL464" i="2"/>
  <c r="X464" i="2"/>
  <c r="O464" i="2"/>
  <c r="BO463" i="2"/>
  <c r="BN463" i="2"/>
  <c r="BM463" i="2"/>
  <c r="BL463" i="2"/>
  <c r="Y463" i="2"/>
  <c r="X463" i="2"/>
  <c r="O463" i="2"/>
  <c r="BN462" i="2"/>
  <c r="BL462" i="2"/>
  <c r="X462" i="2"/>
  <c r="Y462" i="2" s="1"/>
  <c r="O462" i="2"/>
  <c r="BO461" i="2"/>
  <c r="BN461" i="2"/>
  <c r="BM461" i="2"/>
  <c r="BL461" i="2"/>
  <c r="Y461" i="2"/>
  <c r="X461" i="2"/>
  <c r="O461" i="2"/>
  <c r="BN460" i="2"/>
  <c r="BL460" i="2"/>
  <c r="X460" i="2"/>
  <c r="X473" i="2" s="1"/>
  <c r="O460" i="2"/>
  <c r="W456" i="2"/>
  <c r="W455" i="2"/>
  <c r="BN454" i="2"/>
  <c r="BL454" i="2"/>
  <c r="X454" i="2"/>
  <c r="BM454" i="2" s="1"/>
  <c r="O454" i="2"/>
  <c r="W451" i="2"/>
  <c r="W450" i="2"/>
  <c r="BN449" i="2"/>
  <c r="BL449" i="2"/>
  <c r="X449" i="2"/>
  <c r="BM449" i="2" s="1"/>
  <c r="O449" i="2"/>
  <c r="BO448" i="2"/>
  <c r="BN448" i="2"/>
  <c r="BM448" i="2"/>
  <c r="BL448" i="2"/>
  <c r="X448" i="2"/>
  <c r="Y448" i="2" s="1"/>
  <c r="O448" i="2"/>
  <c r="BN447" i="2"/>
  <c r="BL447" i="2"/>
  <c r="X447" i="2"/>
  <c r="BO447" i="2" s="1"/>
  <c r="O447" i="2"/>
  <c r="X444" i="2"/>
  <c r="W444" i="2"/>
  <c r="W443" i="2"/>
  <c r="BN442" i="2"/>
  <c r="BL442" i="2"/>
  <c r="X442" i="2"/>
  <c r="BO442" i="2" s="1"/>
  <c r="O442" i="2"/>
  <c r="X440" i="2"/>
  <c r="W440" i="2"/>
  <c r="W439" i="2"/>
  <c r="BN438" i="2"/>
  <c r="BL438" i="2"/>
  <c r="X438" i="2"/>
  <c r="BO438" i="2" s="1"/>
  <c r="O438" i="2"/>
  <c r="BO437" i="2"/>
  <c r="BN437" i="2"/>
  <c r="BL437" i="2"/>
  <c r="Y437" i="2"/>
  <c r="X437" i="2"/>
  <c r="BM437" i="2" s="1"/>
  <c r="O437" i="2"/>
  <c r="W435" i="2"/>
  <c r="W434" i="2"/>
  <c r="BO433" i="2"/>
  <c r="BN433" i="2"/>
  <c r="BL433" i="2"/>
  <c r="Y433" i="2"/>
  <c r="X433" i="2"/>
  <c r="BM433" i="2" s="1"/>
  <c r="O433" i="2"/>
  <c r="BN432" i="2"/>
  <c r="BL432" i="2"/>
  <c r="X432" i="2"/>
  <c r="BO432" i="2" s="1"/>
  <c r="O432" i="2"/>
  <c r="BN431" i="2"/>
  <c r="BM431" i="2"/>
  <c r="BL431" i="2"/>
  <c r="Y431" i="2"/>
  <c r="X431" i="2"/>
  <c r="BO431" i="2" s="1"/>
  <c r="O431" i="2"/>
  <c r="BO430" i="2"/>
  <c r="BN430" i="2"/>
  <c r="BM430" i="2"/>
  <c r="BL430" i="2"/>
  <c r="X430" i="2"/>
  <c r="Y430" i="2" s="1"/>
  <c r="O430" i="2"/>
  <c r="BO429" i="2"/>
  <c r="BN429" i="2"/>
  <c r="BM429" i="2"/>
  <c r="BL429" i="2"/>
  <c r="Y429" i="2"/>
  <c r="X429" i="2"/>
  <c r="O429" i="2"/>
  <c r="BN428" i="2"/>
  <c r="BL428" i="2"/>
  <c r="X428" i="2"/>
  <c r="O428" i="2"/>
  <c r="BO427" i="2"/>
  <c r="BN427" i="2"/>
  <c r="BM427" i="2"/>
  <c r="BL427" i="2"/>
  <c r="Y427" i="2"/>
  <c r="X427" i="2"/>
  <c r="X435" i="2" s="1"/>
  <c r="O427" i="2"/>
  <c r="W425" i="2"/>
  <c r="X424" i="2"/>
  <c r="W424" i="2"/>
  <c r="BO423" i="2"/>
  <c r="BN423" i="2"/>
  <c r="BM423" i="2"/>
  <c r="BL423" i="2"/>
  <c r="Y423" i="2"/>
  <c r="X423" i="2"/>
  <c r="O423" i="2"/>
  <c r="BN422" i="2"/>
  <c r="BL422" i="2"/>
  <c r="X422" i="2"/>
  <c r="Y422" i="2" s="1"/>
  <c r="Y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BM411" i="2" s="1"/>
  <c r="O411" i="2"/>
  <c r="W409" i="2"/>
  <c r="W408" i="2"/>
  <c r="BN407" i="2"/>
  <c r="BL407" i="2"/>
  <c r="X407" i="2"/>
  <c r="BM407" i="2" s="1"/>
  <c r="O407" i="2"/>
  <c r="BO406" i="2"/>
  <c r="BN406" i="2"/>
  <c r="BM406" i="2"/>
  <c r="BL406" i="2"/>
  <c r="X406" i="2"/>
  <c r="Y406" i="2" s="1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O400" i="2"/>
  <c r="BN400" i="2"/>
  <c r="BL400" i="2"/>
  <c r="Y400" i="2"/>
  <c r="X400" i="2"/>
  <c r="BM400" i="2" s="1"/>
  <c r="O400" i="2"/>
  <c r="BN399" i="2"/>
  <c r="BL399" i="2"/>
  <c r="X399" i="2"/>
  <c r="BO399" i="2" s="1"/>
  <c r="O399" i="2"/>
  <c r="BN398" i="2"/>
  <c r="BM398" i="2"/>
  <c r="BL398" i="2"/>
  <c r="Y398" i="2"/>
  <c r="X398" i="2"/>
  <c r="BO398" i="2" s="1"/>
  <c r="O398" i="2"/>
  <c r="BO397" i="2"/>
  <c r="BN397" i="2"/>
  <c r="BM397" i="2"/>
  <c r="BL397" i="2"/>
  <c r="X397" i="2"/>
  <c r="Y397" i="2" s="1"/>
  <c r="O397" i="2"/>
  <c r="BO396" i="2"/>
  <c r="BN396" i="2"/>
  <c r="BM396" i="2"/>
  <c r="BL396" i="2"/>
  <c r="Y396" i="2"/>
  <c r="X396" i="2"/>
  <c r="O396" i="2"/>
  <c r="BN395" i="2"/>
  <c r="BL395" i="2"/>
  <c r="X395" i="2"/>
  <c r="O395" i="2"/>
  <c r="BO394" i="2"/>
  <c r="BN394" i="2"/>
  <c r="BM394" i="2"/>
  <c r="BL394" i="2"/>
  <c r="Y394" i="2"/>
  <c r="X394" i="2"/>
  <c r="O394" i="2"/>
  <c r="BN393" i="2"/>
  <c r="BL393" i="2"/>
  <c r="X393" i="2"/>
  <c r="Y393" i="2" s="1"/>
  <c r="O393" i="2"/>
  <c r="BO392" i="2"/>
  <c r="BN392" i="2"/>
  <c r="BM392" i="2"/>
  <c r="BL392" i="2"/>
  <c r="Y392" i="2"/>
  <c r="X392" i="2"/>
  <c r="O392" i="2"/>
  <c r="BN391" i="2"/>
  <c r="BL391" i="2"/>
  <c r="X391" i="2"/>
  <c r="BM391" i="2" s="1"/>
  <c r="O391" i="2"/>
  <c r="BO390" i="2"/>
  <c r="BN390" i="2"/>
  <c r="BM390" i="2"/>
  <c r="BL390" i="2"/>
  <c r="X390" i="2"/>
  <c r="Y390" i="2" s="1"/>
  <c r="O390" i="2"/>
  <c r="BN389" i="2"/>
  <c r="BL389" i="2"/>
  <c r="X389" i="2"/>
  <c r="BO389" i="2" s="1"/>
  <c r="O389" i="2"/>
  <c r="X387" i="2"/>
  <c r="W387" i="2"/>
  <c r="W386" i="2"/>
  <c r="BN385" i="2"/>
  <c r="BL385" i="2"/>
  <c r="X385" i="2"/>
  <c r="BO385" i="2" s="1"/>
  <c r="O385" i="2"/>
  <c r="BO384" i="2"/>
  <c r="BN384" i="2"/>
  <c r="BL384" i="2"/>
  <c r="Y384" i="2"/>
  <c r="X384" i="2"/>
  <c r="O384" i="2"/>
  <c r="W380" i="2"/>
  <c r="X379" i="2"/>
  <c r="W379" i="2"/>
  <c r="BO378" i="2"/>
  <c r="BN378" i="2"/>
  <c r="BL378" i="2"/>
  <c r="Y378" i="2"/>
  <c r="Y379" i="2" s="1"/>
  <c r="X378" i="2"/>
  <c r="X380" i="2" s="1"/>
  <c r="O378" i="2"/>
  <c r="W376" i="2"/>
  <c r="W375" i="2"/>
  <c r="BO374" i="2"/>
  <c r="BN374" i="2"/>
  <c r="BL374" i="2"/>
  <c r="Y374" i="2"/>
  <c r="X374" i="2"/>
  <c r="BM374" i="2" s="1"/>
  <c r="O374" i="2"/>
  <c r="BN373" i="2"/>
  <c r="BL373" i="2"/>
  <c r="X373" i="2"/>
  <c r="BO373" i="2" s="1"/>
  <c r="O373" i="2"/>
  <c r="BN372" i="2"/>
  <c r="BM372" i="2"/>
  <c r="BL372" i="2"/>
  <c r="Y372" i="2"/>
  <c r="X372" i="2"/>
  <c r="X376" i="2" s="1"/>
  <c r="O372" i="2"/>
  <c r="BO371" i="2"/>
  <c r="BN371" i="2"/>
  <c r="BM371" i="2"/>
  <c r="BL371" i="2"/>
  <c r="Y371" i="2"/>
  <c r="X371" i="2"/>
  <c r="O371" i="2"/>
  <c r="X369" i="2"/>
  <c r="W369" i="2"/>
  <c r="Y368" i="2"/>
  <c r="W368" i="2"/>
  <c r="BO367" i="2"/>
  <c r="BN367" i="2"/>
  <c r="BM367" i="2"/>
  <c r="BL367" i="2"/>
  <c r="Y367" i="2"/>
  <c r="X367" i="2"/>
  <c r="O367" i="2"/>
  <c r="BO366" i="2"/>
  <c r="BN366" i="2"/>
  <c r="BM366" i="2"/>
  <c r="BL366" i="2"/>
  <c r="Y366" i="2"/>
  <c r="X366" i="2"/>
  <c r="X368" i="2" s="1"/>
  <c r="O366" i="2"/>
  <c r="W364" i="2"/>
  <c r="W363" i="2"/>
  <c r="BO362" i="2"/>
  <c r="BN362" i="2"/>
  <c r="BM362" i="2"/>
  <c r="BL362" i="2"/>
  <c r="Y362" i="2"/>
  <c r="X362" i="2"/>
  <c r="O362" i="2"/>
  <c r="BN361" i="2"/>
  <c r="BL361" i="2"/>
  <c r="X361" i="2"/>
  <c r="O361" i="2"/>
  <c r="BO360" i="2"/>
  <c r="BN360" i="2"/>
  <c r="BM360" i="2"/>
  <c r="BL360" i="2"/>
  <c r="Y360" i="2"/>
  <c r="X360" i="2"/>
  <c r="O360" i="2"/>
  <c r="BN359" i="2"/>
  <c r="BL359" i="2"/>
  <c r="X359" i="2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X350" i="2"/>
  <c r="W350" i="2"/>
  <c r="BO349" i="2"/>
  <c r="BN349" i="2"/>
  <c r="BM349" i="2"/>
  <c r="BL349" i="2"/>
  <c r="Y349" i="2"/>
  <c r="X349" i="2"/>
  <c r="O349" i="2"/>
  <c r="BN348" i="2"/>
  <c r="BL348" i="2"/>
  <c r="X348" i="2"/>
  <c r="BM348" i="2" s="1"/>
  <c r="BO347" i="2"/>
  <c r="BN347" i="2"/>
  <c r="BM347" i="2"/>
  <c r="BL347" i="2"/>
  <c r="Y347" i="2"/>
  <c r="X347" i="2"/>
  <c r="O347" i="2"/>
  <c r="X345" i="2"/>
  <c r="W345" i="2"/>
  <c r="W344" i="2"/>
  <c r="BO343" i="2"/>
  <c r="BN343" i="2"/>
  <c r="BM343" i="2"/>
  <c r="BL343" i="2"/>
  <c r="Y343" i="2"/>
  <c r="X343" i="2"/>
  <c r="O343" i="2"/>
  <c r="BO342" i="2"/>
  <c r="BN342" i="2"/>
  <c r="BM342" i="2"/>
  <c r="BL342" i="2"/>
  <c r="Y342" i="2"/>
  <c r="X342" i="2"/>
  <c r="O342" i="2"/>
  <c r="BN341" i="2"/>
  <c r="BL341" i="2"/>
  <c r="X341" i="2"/>
  <c r="O341" i="2"/>
  <c r="BO340" i="2"/>
  <c r="BN340" i="2"/>
  <c r="BM340" i="2"/>
  <c r="BL340" i="2"/>
  <c r="Y340" i="2"/>
  <c r="X340" i="2"/>
  <c r="O340" i="2"/>
  <c r="W338" i="2"/>
  <c r="W337" i="2"/>
  <c r="BO336" i="2"/>
  <c r="BN336" i="2"/>
  <c r="BM336" i="2"/>
  <c r="BL336" i="2"/>
  <c r="Y336" i="2"/>
  <c r="X336" i="2"/>
  <c r="O336" i="2"/>
  <c r="BN335" i="2"/>
  <c r="BL335" i="2"/>
  <c r="X335" i="2"/>
  <c r="BN334" i="2"/>
  <c r="BL334" i="2"/>
  <c r="X334" i="2"/>
  <c r="O334" i="2"/>
  <c r="BN333" i="2"/>
  <c r="BM333" i="2"/>
  <c r="BL333" i="2"/>
  <c r="Y333" i="2"/>
  <c r="X333" i="2"/>
  <c r="BO333" i="2" s="1"/>
  <c r="BO332" i="2"/>
  <c r="BN332" i="2"/>
  <c r="BM332" i="2"/>
  <c r="BL332" i="2"/>
  <c r="Y332" i="2"/>
  <c r="X332" i="2"/>
  <c r="O332" i="2"/>
  <c r="BN331" i="2"/>
  <c r="BL331" i="2"/>
  <c r="X331" i="2"/>
  <c r="BM331" i="2" s="1"/>
  <c r="O331" i="2"/>
  <c r="BO330" i="2"/>
  <c r="BN330" i="2"/>
  <c r="BM330" i="2"/>
  <c r="BL330" i="2"/>
  <c r="X330" i="2"/>
  <c r="Y330" i="2" s="1"/>
  <c r="O330" i="2"/>
  <c r="BN329" i="2"/>
  <c r="BL329" i="2"/>
  <c r="X329" i="2"/>
  <c r="BO329" i="2" s="1"/>
  <c r="O329" i="2"/>
  <c r="BO328" i="2"/>
  <c r="BN328" i="2"/>
  <c r="BL328" i="2"/>
  <c r="Y328" i="2"/>
  <c r="X328" i="2"/>
  <c r="W324" i="2"/>
  <c r="W323" i="2"/>
  <c r="BN322" i="2"/>
  <c r="BL322" i="2"/>
  <c r="X322" i="2"/>
  <c r="O322" i="2"/>
  <c r="X320" i="2"/>
  <c r="W320" i="2"/>
  <c r="W319" i="2"/>
  <c r="BN318" i="2"/>
  <c r="BL318" i="2"/>
  <c r="X318" i="2"/>
  <c r="O318" i="2"/>
  <c r="W316" i="2"/>
  <c r="W315" i="2"/>
  <c r="BN314" i="2"/>
  <c r="BL314" i="2"/>
  <c r="X314" i="2"/>
  <c r="O314" i="2"/>
  <c r="BO313" i="2"/>
  <c r="BN313" i="2"/>
  <c r="BM313" i="2"/>
  <c r="BL313" i="2"/>
  <c r="Y313" i="2"/>
  <c r="X313" i="2"/>
  <c r="O313" i="2"/>
  <c r="BN312" i="2"/>
  <c r="BL312" i="2"/>
  <c r="X312" i="2"/>
  <c r="O312" i="2"/>
  <c r="W310" i="2"/>
  <c r="W309" i="2"/>
  <c r="BN308" i="2"/>
  <c r="BL308" i="2"/>
  <c r="X308" i="2"/>
  <c r="O308" i="2"/>
  <c r="W305" i="2"/>
  <c r="W304" i="2"/>
  <c r="BN303" i="2"/>
  <c r="BL303" i="2"/>
  <c r="X303" i="2"/>
  <c r="X305" i="2" s="1"/>
  <c r="O303" i="2"/>
  <c r="BO302" i="2"/>
  <c r="BN302" i="2"/>
  <c r="BM302" i="2"/>
  <c r="BL302" i="2"/>
  <c r="Y302" i="2"/>
  <c r="X302" i="2"/>
  <c r="O302" i="2"/>
  <c r="W300" i="2"/>
  <c r="W299" i="2"/>
  <c r="BO298" i="2"/>
  <c r="BN298" i="2"/>
  <c r="BM298" i="2"/>
  <c r="BL298" i="2"/>
  <c r="Y298" i="2"/>
  <c r="X298" i="2"/>
  <c r="O298" i="2"/>
  <c r="BN297" i="2"/>
  <c r="BL297" i="2"/>
  <c r="X297" i="2"/>
  <c r="X299" i="2" s="1"/>
  <c r="O297" i="2"/>
  <c r="BO296" i="2"/>
  <c r="BN296" i="2"/>
  <c r="BM296" i="2"/>
  <c r="BL296" i="2"/>
  <c r="X296" i="2"/>
  <c r="Y296" i="2" s="1"/>
  <c r="O296" i="2"/>
  <c r="BN295" i="2"/>
  <c r="BL295" i="2"/>
  <c r="X295" i="2"/>
  <c r="BO295" i="2" s="1"/>
  <c r="O295" i="2"/>
  <c r="BO294" i="2"/>
  <c r="BN294" i="2"/>
  <c r="BL294" i="2"/>
  <c r="Y294" i="2"/>
  <c r="X294" i="2"/>
  <c r="BM294" i="2" s="1"/>
  <c r="O294" i="2"/>
  <c r="BN293" i="2"/>
  <c r="BL293" i="2"/>
  <c r="X293" i="2"/>
  <c r="O293" i="2"/>
  <c r="BN292" i="2"/>
  <c r="BM292" i="2"/>
  <c r="BL292" i="2"/>
  <c r="Y292" i="2"/>
  <c r="X292" i="2"/>
  <c r="O292" i="2"/>
  <c r="W289" i="2"/>
  <c r="X288" i="2"/>
  <c r="W288" i="2"/>
  <c r="BN287" i="2"/>
  <c r="BM287" i="2"/>
  <c r="BL287" i="2"/>
  <c r="Y287" i="2"/>
  <c r="X287" i="2"/>
  <c r="BO287" i="2" s="1"/>
  <c r="O287" i="2"/>
  <c r="BO286" i="2"/>
  <c r="BN286" i="2"/>
  <c r="BM286" i="2"/>
  <c r="BL286" i="2"/>
  <c r="Y286" i="2"/>
  <c r="X286" i="2"/>
  <c r="O286" i="2"/>
  <c r="BO285" i="2"/>
  <c r="BN285" i="2"/>
  <c r="BM285" i="2"/>
  <c r="BL285" i="2"/>
  <c r="Y285" i="2"/>
  <c r="X285" i="2"/>
  <c r="X289" i="2" s="1"/>
  <c r="O285" i="2"/>
  <c r="W283" i="2"/>
  <c r="W282" i="2"/>
  <c r="BO281" i="2"/>
  <c r="BN281" i="2"/>
  <c r="BM281" i="2"/>
  <c r="BL281" i="2"/>
  <c r="Y281" i="2"/>
  <c r="X281" i="2"/>
  <c r="O281" i="2"/>
  <c r="BN280" i="2"/>
  <c r="BL280" i="2"/>
  <c r="X280" i="2"/>
  <c r="BN279" i="2"/>
  <c r="BL279" i="2"/>
  <c r="X279" i="2"/>
  <c r="W277" i="2"/>
  <c r="W276" i="2"/>
  <c r="BO275" i="2"/>
  <c r="BN275" i="2"/>
  <c r="BM275" i="2"/>
  <c r="BL275" i="2"/>
  <c r="Y275" i="2"/>
  <c r="X275" i="2"/>
  <c r="O275" i="2"/>
  <c r="BN274" i="2"/>
  <c r="BL274" i="2"/>
  <c r="X274" i="2"/>
  <c r="O274" i="2"/>
  <c r="BO273" i="2"/>
  <c r="BN273" i="2"/>
  <c r="BM273" i="2"/>
  <c r="BL273" i="2"/>
  <c r="Y273" i="2"/>
  <c r="X273" i="2"/>
  <c r="X277" i="2" s="1"/>
  <c r="O273" i="2"/>
  <c r="W271" i="2"/>
  <c r="X270" i="2"/>
  <c r="W270" i="2"/>
  <c r="BO269" i="2"/>
  <c r="BN269" i="2"/>
  <c r="BM269" i="2"/>
  <c r="BL269" i="2"/>
  <c r="Y269" i="2"/>
  <c r="X269" i="2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L266" i="2"/>
  <c r="X266" i="2"/>
  <c r="O266" i="2"/>
  <c r="BO265" i="2"/>
  <c r="BN265" i="2"/>
  <c r="BM265" i="2"/>
  <c r="BL265" i="2"/>
  <c r="X265" i="2"/>
  <c r="Y265" i="2" s="1"/>
  <c r="O265" i="2"/>
  <c r="BN264" i="2"/>
  <c r="BL264" i="2"/>
  <c r="X264" i="2"/>
  <c r="O264" i="2"/>
  <c r="BO263" i="2"/>
  <c r="BN263" i="2"/>
  <c r="BL263" i="2"/>
  <c r="Y263" i="2"/>
  <c r="X263" i="2"/>
  <c r="BM263" i="2" s="1"/>
  <c r="O263" i="2"/>
  <c r="BN262" i="2"/>
  <c r="BL262" i="2"/>
  <c r="X262" i="2"/>
  <c r="O262" i="2"/>
  <c r="BN261" i="2"/>
  <c r="BM261" i="2"/>
  <c r="BL261" i="2"/>
  <c r="Y261" i="2"/>
  <c r="X261" i="2"/>
  <c r="BO261" i="2" s="1"/>
  <c r="O261" i="2"/>
  <c r="W259" i="2"/>
  <c r="W258" i="2"/>
  <c r="BN257" i="2"/>
  <c r="BM257" i="2"/>
  <c r="BL257" i="2"/>
  <c r="Y257" i="2"/>
  <c r="X257" i="2"/>
  <c r="BO257" i="2" s="1"/>
  <c r="O257" i="2"/>
  <c r="BO256" i="2"/>
  <c r="BN256" i="2"/>
  <c r="BM256" i="2"/>
  <c r="BL256" i="2"/>
  <c r="Y256" i="2"/>
  <c r="X256" i="2"/>
  <c r="O256" i="2"/>
  <c r="BO255" i="2"/>
  <c r="BN255" i="2"/>
  <c r="BM255" i="2"/>
  <c r="BL255" i="2"/>
  <c r="Y255" i="2"/>
  <c r="X255" i="2"/>
  <c r="O255" i="2"/>
  <c r="BN254" i="2"/>
  <c r="BL254" i="2"/>
  <c r="X254" i="2"/>
  <c r="O254" i="2"/>
  <c r="W252" i="2"/>
  <c r="W251" i="2"/>
  <c r="BN250" i="2"/>
  <c r="BL250" i="2"/>
  <c r="X250" i="2"/>
  <c r="O250" i="2"/>
  <c r="BO249" i="2"/>
  <c r="BN249" i="2"/>
  <c r="BM249" i="2"/>
  <c r="BL249" i="2"/>
  <c r="Y249" i="2"/>
  <c r="X249" i="2"/>
  <c r="O249" i="2"/>
  <c r="BN248" i="2"/>
  <c r="BL248" i="2"/>
  <c r="X248" i="2"/>
  <c r="O248" i="2"/>
  <c r="BO247" i="2"/>
  <c r="BN247" i="2"/>
  <c r="BM247" i="2"/>
  <c r="BL247" i="2"/>
  <c r="Y247" i="2"/>
  <c r="X247" i="2"/>
  <c r="O247" i="2"/>
  <c r="BN246" i="2"/>
  <c r="BL246" i="2"/>
  <c r="X246" i="2"/>
  <c r="O246" i="2"/>
  <c r="BO245" i="2"/>
  <c r="BN245" i="2"/>
  <c r="BM245" i="2"/>
  <c r="BL245" i="2"/>
  <c r="X245" i="2"/>
  <c r="Y245" i="2" s="1"/>
  <c r="O245" i="2"/>
  <c r="BN244" i="2"/>
  <c r="BL244" i="2"/>
  <c r="X244" i="2"/>
  <c r="O244" i="2"/>
  <c r="BO243" i="2"/>
  <c r="BN243" i="2"/>
  <c r="BL243" i="2"/>
  <c r="Y243" i="2"/>
  <c r="X243" i="2"/>
  <c r="BM243" i="2" s="1"/>
  <c r="O243" i="2"/>
  <c r="BN242" i="2"/>
  <c r="BL242" i="2"/>
  <c r="X242" i="2"/>
  <c r="O242" i="2"/>
  <c r="BN241" i="2"/>
  <c r="BM241" i="2"/>
  <c r="BL241" i="2"/>
  <c r="Y241" i="2"/>
  <c r="X241" i="2"/>
  <c r="BO241" i="2" s="1"/>
  <c r="O241" i="2"/>
  <c r="BO240" i="2"/>
  <c r="BN240" i="2"/>
  <c r="BM240" i="2"/>
  <c r="BL240" i="2"/>
  <c r="Y240" i="2"/>
  <c r="X240" i="2"/>
  <c r="O240" i="2"/>
  <c r="BO239" i="2"/>
  <c r="BN239" i="2"/>
  <c r="BM239" i="2"/>
  <c r="BL239" i="2"/>
  <c r="Y239" i="2"/>
  <c r="X239" i="2"/>
  <c r="O239" i="2"/>
  <c r="BN238" i="2"/>
  <c r="BL238" i="2"/>
  <c r="X238" i="2"/>
  <c r="O238" i="2"/>
  <c r="X235" i="2"/>
  <c r="W235" i="2"/>
  <c r="X234" i="2"/>
  <c r="W234" i="2"/>
  <c r="BN233" i="2"/>
  <c r="BL233" i="2"/>
  <c r="X233" i="2"/>
  <c r="O233" i="2"/>
  <c r="BO232" i="2"/>
  <c r="BN232" i="2"/>
  <c r="BM232" i="2"/>
  <c r="BL232" i="2"/>
  <c r="Y232" i="2"/>
  <c r="X232" i="2"/>
  <c r="O232" i="2"/>
  <c r="BN231" i="2"/>
  <c r="BL231" i="2"/>
  <c r="X231" i="2"/>
  <c r="O231" i="2"/>
  <c r="BO230" i="2"/>
  <c r="BN230" i="2"/>
  <c r="BM230" i="2"/>
  <c r="BL230" i="2"/>
  <c r="Y230" i="2"/>
  <c r="X230" i="2"/>
  <c r="O230" i="2"/>
  <c r="BN229" i="2"/>
  <c r="BL229" i="2"/>
  <c r="X229" i="2"/>
  <c r="O229" i="2"/>
  <c r="BO228" i="2"/>
  <c r="BN228" i="2"/>
  <c r="BM228" i="2"/>
  <c r="BL228" i="2"/>
  <c r="X228" i="2"/>
  <c r="Y228" i="2" s="1"/>
  <c r="O228" i="2"/>
  <c r="W225" i="2"/>
  <c r="X224" i="2"/>
  <c r="W224" i="2"/>
  <c r="BO223" i="2"/>
  <c r="BN223" i="2"/>
  <c r="BM223" i="2"/>
  <c r="BL223" i="2"/>
  <c r="X223" i="2"/>
  <c r="Y223" i="2" s="1"/>
  <c r="O223" i="2"/>
  <c r="BN222" i="2"/>
  <c r="BL222" i="2"/>
  <c r="Y222" i="2"/>
  <c r="Y224" i="2" s="1"/>
  <c r="X222" i="2"/>
  <c r="O222" i="2"/>
  <c r="X220" i="2"/>
  <c r="W220" i="2"/>
  <c r="W219" i="2"/>
  <c r="BN218" i="2"/>
  <c r="BL218" i="2"/>
  <c r="X218" i="2"/>
  <c r="O218" i="2"/>
  <c r="BO217" i="2"/>
  <c r="BN217" i="2"/>
  <c r="BL217" i="2"/>
  <c r="Y217" i="2"/>
  <c r="X217" i="2"/>
  <c r="BM217" i="2" s="1"/>
  <c r="O217" i="2"/>
  <c r="BN216" i="2"/>
  <c r="BL216" i="2"/>
  <c r="X216" i="2"/>
  <c r="BO216" i="2" s="1"/>
  <c r="O216" i="2"/>
  <c r="BN215" i="2"/>
  <c r="BM215" i="2"/>
  <c r="BL215" i="2"/>
  <c r="Y215" i="2"/>
  <c r="X215" i="2"/>
  <c r="BO215" i="2" s="1"/>
  <c r="O215" i="2"/>
  <c r="BO214" i="2"/>
  <c r="BN214" i="2"/>
  <c r="BM214" i="2"/>
  <c r="BL214" i="2"/>
  <c r="Y214" i="2"/>
  <c r="X214" i="2"/>
  <c r="O214" i="2"/>
  <c r="BO213" i="2"/>
  <c r="BN213" i="2"/>
  <c r="BM213" i="2"/>
  <c r="BL213" i="2"/>
  <c r="X213" i="2"/>
  <c r="O213" i="2"/>
  <c r="W210" i="2"/>
  <c r="W209" i="2"/>
  <c r="BO208" i="2"/>
  <c r="BN208" i="2"/>
  <c r="BM208" i="2"/>
  <c r="BL208" i="2"/>
  <c r="Y208" i="2"/>
  <c r="X208" i="2"/>
  <c r="BO207" i="2"/>
  <c r="BN207" i="2"/>
  <c r="BM207" i="2"/>
  <c r="BL207" i="2"/>
  <c r="X207" i="2"/>
  <c r="Y207" i="2" s="1"/>
  <c r="O207" i="2"/>
  <c r="BN206" i="2"/>
  <c r="BL206" i="2"/>
  <c r="X206" i="2"/>
  <c r="BM206" i="2" s="1"/>
  <c r="BN205" i="2"/>
  <c r="BL205" i="2"/>
  <c r="X205" i="2"/>
  <c r="Y205" i="2" s="1"/>
  <c r="O205" i="2"/>
  <c r="BN204" i="2"/>
  <c r="BL204" i="2"/>
  <c r="X204" i="2"/>
  <c r="Y204" i="2" s="1"/>
  <c r="O204" i="2"/>
  <c r="BN203" i="2"/>
  <c r="BL203" i="2"/>
  <c r="X203" i="2"/>
  <c r="O203" i="2"/>
  <c r="W201" i="2"/>
  <c r="W200" i="2"/>
  <c r="BN199" i="2"/>
  <c r="BL199" i="2"/>
  <c r="Y199" i="2"/>
  <c r="X199" i="2"/>
  <c r="BM199" i="2" s="1"/>
  <c r="O199" i="2"/>
  <c r="BN198" i="2"/>
  <c r="BL198" i="2"/>
  <c r="X198" i="2"/>
  <c r="Y198" i="2" s="1"/>
  <c r="BN197" i="2"/>
  <c r="BM197" i="2"/>
  <c r="BL197" i="2"/>
  <c r="Y197" i="2"/>
  <c r="X197" i="2"/>
  <c r="BO197" i="2" s="1"/>
  <c r="O197" i="2"/>
  <c r="BO196" i="2"/>
  <c r="BN196" i="2"/>
  <c r="BM196" i="2"/>
  <c r="BL196" i="2"/>
  <c r="Y196" i="2"/>
  <c r="X196" i="2"/>
  <c r="BN195" i="2"/>
  <c r="BL195" i="2"/>
  <c r="X195" i="2"/>
  <c r="O195" i="2"/>
  <c r="BO194" i="2"/>
  <c r="BN194" i="2"/>
  <c r="BM194" i="2"/>
  <c r="BL194" i="2"/>
  <c r="X194" i="2"/>
  <c r="Y194" i="2" s="1"/>
  <c r="BO193" i="2"/>
  <c r="BN193" i="2"/>
  <c r="BL193" i="2"/>
  <c r="X193" i="2"/>
  <c r="BM193" i="2" s="1"/>
  <c r="O193" i="2"/>
  <c r="BO192" i="2"/>
  <c r="BN192" i="2"/>
  <c r="BM192" i="2"/>
  <c r="BL192" i="2"/>
  <c r="X192" i="2"/>
  <c r="Y192" i="2" s="1"/>
  <c r="O192" i="2"/>
  <c r="BO191" i="2"/>
  <c r="BN191" i="2"/>
  <c r="BL191" i="2"/>
  <c r="Y191" i="2"/>
  <c r="X191" i="2"/>
  <c r="BM191" i="2" s="1"/>
  <c r="O191" i="2"/>
  <c r="BN190" i="2"/>
  <c r="BL190" i="2"/>
  <c r="X190" i="2"/>
  <c r="BM190" i="2" s="1"/>
  <c r="O190" i="2"/>
  <c r="BN189" i="2"/>
  <c r="BL189" i="2"/>
  <c r="X189" i="2"/>
  <c r="BO189" i="2" s="1"/>
  <c r="O189" i="2"/>
  <c r="BN188" i="2"/>
  <c r="BL188" i="2"/>
  <c r="X188" i="2"/>
  <c r="BO188" i="2" s="1"/>
  <c r="O188" i="2"/>
  <c r="BO187" i="2"/>
  <c r="BN187" i="2"/>
  <c r="BM187" i="2"/>
  <c r="BL187" i="2"/>
  <c r="X187" i="2"/>
  <c r="Y187" i="2" s="1"/>
  <c r="BN186" i="2"/>
  <c r="BL186" i="2"/>
  <c r="X186" i="2"/>
  <c r="X200" i="2" s="1"/>
  <c r="O186" i="2"/>
  <c r="BN185" i="2"/>
  <c r="BL185" i="2"/>
  <c r="X185" i="2"/>
  <c r="Y185" i="2" s="1"/>
  <c r="O185" i="2"/>
  <c r="BO184" i="2"/>
  <c r="BN184" i="2"/>
  <c r="BM184" i="2"/>
  <c r="BL184" i="2"/>
  <c r="Y184" i="2"/>
  <c r="X184" i="2"/>
  <c r="BN183" i="2"/>
  <c r="BL183" i="2"/>
  <c r="X183" i="2"/>
  <c r="BM183" i="2" s="1"/>
  <c r="O183" i="2"/>
  <c r="BO182" i="2"/>
  <c r="BN182" i="2"/>
  <c r="BM182" i="2"/>
  <c r="BL182" i="2"/>
  <c r="Y182" i="2"/>
  <c r="X182" i="2"/>
  <c r="O182" i="2"/>
  <c r="BN181" i="2"/>
  <c r="BL181" i="2"/>
  <c r="Y181" i="2"/>
  <c r="X181" i="2"/>
  <c r="BO181" i="2" s="1"/>
  <c r="O181" i="2"/>
  <c r="BO180" i="2"/>
  <c r="BN180" i="2"/>
  <c r="BM180" i="2"/>
  <c r="BL180" i="2"/>
  <c r="Y180" i="2"/>
  <c r="X180" i="2"/>
  <c r="O180" i="2"/>
  <c r="W178" i="2"/>
  <c r="W177" i="2"/>
  <c r="BO176" i="2"/>
  <c r="BN176" i="2"/>
  <c r="BM176" i="2"/>
  <c r="BL176" i="2"/>
  <c r="Y176" i="2"/>
  <c r="X176" i="2"/>
  <c r="O176" i="2"/>
  <c r="BN175" i="2"/>
  <c r="BM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M173" i="2"/>
  <c r="BL173" i="2"/>
  <c r="Y173" i="2"/>
  <c r="X173" i="2"/>
  <c r="X178" i="2" s="1"/>
  <c r="O173" i="2"/>
  <c r="X171" i="2"/>
  <c r="W171" i="2"/>
  <c r="W170" i="2"/>
  <c r="BN169" i="2"/>
  <c r="BM169" i="2"/>
  <c r="BL169" i="2"/>
  <c r="X169" i="2"/>
  <c r="BO169" i="2" s="1"/>
  <c r="O169" i="2"/>
  <c r="BO168" i="2"/>
  <c r="BN168" i="2"/>
  <c r="BL168" i="2"/>
  <c r="X168" i="2"/>
  <c r="BM168" i="2" s="1"/>
  <c r="O168" i="2"/>
  <c r="W166" i="2"/>
  <c r="W165" i="2"/>
  <c r="BO164" i="2"/>
  <c r="BN164" i="2"/>
  <c r="BL164" i="2"/>
  <c r="X164" i="2"/>
  <c r="BM164" i="2" s="1"/>
  <c r="O164" i="2"/>
  <c r="BN163" i="2"/>
  <c r="BM163" i="2"/>
  <c r="BL163" i="2"/>
  <c r="X163" i="2"/>
  <c r="O163" i="2"/>
  <c r="W160" i="2"/>
  <c r="W159" i="2"/>
  <c r="BN158" i="2"/>
  <c r="BL158" i="2"/>
  <c r="Y158" i="2"/>
  <c r="X158" i="2"/>
  <c r="BO158" i="2" s="1"/>
  <c r="O158" i="2"/>
  <c r="BN157" i="2"/>
  <c r="BM157" i="2"/>
  <c r="BL157" i="2"/>
  <c r="X157" i="2"/>
  <c r="BO157" i="2" s="1"/>
  <c r="O157" i="2"/>
  <c r="BO156" i="2"/>
  <c r="BN156" i="2"/>
  <c r="BM156" i="2"/>
  <c r="BL156" i="2"/>
  <c r="X156" i="2"/>
  <c r="Y156" i="2" s="1"/>
  <c r="O156" i="2"/>
  <c r="BO155" i="2"/>
  <c r="BN155" i="2"/>
  <c r="BM155" i="2"/>
  <c r="BL155" i="2"/>
  <c r="Y155" i="2"/>
  <c r="X155" i="2"/>
  <c r="O155" i="2"/>
  <c r="BN154" i="2"/>
  <c r="BL154" i="2"/>
  <c r="X154" i="2"/>
  <c r="BM154" i="2" s="1"/>
  <c r="O154" i="2"/>
  <c r="BO153" i="2"/>
  <c r="BN153" i="2"/>
  <c r="BL153" i="2"/>
  <c r="X153" i="2"/>
  <c r="BM153" i="2" s="1"/>
  <c r="O153" i="2"/>
  <c r="BN152" i="2"/>
  <c r="BL152" i="2"/>
  <c r="Y152" i="2"/>
  <c r="X152" i="2"/>
  <c r="BO152" i="2" s="1"/>
  <c r="O152" i="2"/>
  <c r="BO151" i="2"/>
  <c r="BN151" i="2"/>
  <c r="BM151" i="2"/>
  <c r="BL151" i="2"/>
  <c r="Y151" i="2"/>
  <c r="X151" i="2"/>
  <c r="O151" i="2"/>
  <c r="BN150" i="2"/>
  <c r="BL150" i="2"/>
  <c r="X150" i="2"/>
  <c r="O150" i="2"/>
  <c r="W147" i="2"/>
  <c r="W146" i="2"/>
  <c r="BN145" i="2"/>
  <c r="BL145" i="2"/>
  <c r="X145" i="2"/>
  <c r="BO145" i="2" s="1"/>
  <c r="O145" i="2"/>
  <c r="BN144" i="2"/>
  <c r="BL144" i="2"/>
  <c r="X144" i="2"/>
  <c r="Y144" i="2" s="1"/>
  <c r="O144" i="2"/>
  <c r="BN143" i="2"/>
  <c r="BL143" i="2"/>
  <c r="X143" i="2"/>
  <c r="BO143" i="2" s="1"/>
  <c r="O143" i="2"/>
  <c r="W139" i="2"/>
  <c r="W138" i="2"/>
  <c r="BN137" i="2"/>
  <c r="BL137" i="2"/>
  <c r="X137" i="2"/>
  <c r="BO137" i="2" s="1"/>
  <c r="O137" i="2"/>
  <c r="BN136" i="2"/>
  <c r="BL136" i="2"/>
  <c r="Y136" i="2"/>
  <c r="X136" i="2"/>
  <c r="BM136" i="2" s="1"/>
  <c r="O136" i="2"/>
  <c r="BN135" i="2"/>
  <c r="BL135" i="2"/>
  <c r="X135" i="2"/>
  <c r="Y135" i="2" s="1"/>
  <c r="O135" i="2"/>
  <c r="BN134" i="2"/>
  <c r="BL134" i="2"/>
  <c r="X134" i="2"/>
  <c r="BO134" i="2" s="1"/>
  <c r="O134" i="2"/>
  <c r="BO133" i="2"/>
  <c r="BN133" i="2"/>
  <c r="BM133" i="2"/>
  <c r="BL133" i="2"/>
  <c r="X133" i="2"/>
  <c r="O133" i="2"/>
  <c r="W130" i="2"/>
  <c r="W129" i="2"/>
  <c r="BO128" i="2"/>
  <c r="BN128" i="2"/>
  <c r="BM128" i="2"/>
  <c r="BL128" i="2"/>
  <c r="X128" i="2"/>
  <c r="Y128" i="2" s="1"/>
  <c r="O128" i="2"/>
  <c r="BN127" i="2"/>
  <c r="BL127" i="2"/>
  <c r="X127" i="2"/>
  <c r="BO127" i="2" s="1"/>
  <c r="O127" i="2"/>
  <c r="BN126" i="2"/>
  <c r="BL126" i="2"/>
  <c r="X126" i="2"/>
  <c r="BM126" i="2" s="1"/>
  <c r="O126" i="2"/>
  <c r="BN125" i="2"/>
  <c r="BL125" i="2"/>
  <c r="Y125" i="2"/>
  <c r="X125" i="2"/>
  <c r="BO125" i="2" s="1"/>
  <c r="O125" i="2"/>
  <c r="BN124" i="2"/>
  <c r="BM124" i="2"/>
  <c r="BL124" i="2"/>
  <c r="Y124" i="2"/>
  <c r="X124" i="2"/>
  <c r="BO124" i="2" s="1"/>
  <c r="O124" i="2"/>
  <c r="BO123" i="2"/>
  <c r="BN123" i="2"/>
  <c r="BM123" i="2"/>
  <c r="BL123" i="2"/>
  <c r="Y123" i="2"/>
  <c r="X123" i="2"/>
  <c r="O123" i="2"/>
  <c r="BO122" i="2"/>
  <c r="BN122" i="2"/>
  <c r="BM122" i="2"/>
  <c r="BL122" i="2"/>
  <c r="Y122" i="2"/>
  <c r="X122" i="2"/>
  <c r="X130" i="2" s="1"/>
  <c r="O122" i="2"/>
  <c r="W120" i="2"/>
  <c r="W119" i="2"/>
  <c r="BO118" i="2"/>
  <c r="BN118" i="2"/>
  <c r="BM118" i="2"/>
  <c r="BL118" i="2"/>
  <c r="X118" i="2"/>
  <c r="Y118" i="2" s="1"/>
  <c r="O118" i="2"/>
  <c r="BO117" i="2"/>
  <c r="BN117" i="2"/>
  <c r="BM117" i="2"/>
  <c r="BL117" i="2"/>
  <c r="X117" i="2"/>
  <c r="Y117" i="2" s="1"/>
  <c r="O117" i="2"/>
  <c r="BO116" i="2"/>
  <c r="BN116" i="2"/>
  <c r="BM116" i="2"/>
  <c r="BL116" i="2"/>
  <c r="Y116" i="2"/>
  <c r="X116" i="2"/>
  <c r="O116" i="2"/>
  <c r="BN115" i="2"/>
  <c r="BL115" i="2"/>
  <c r="X115" i="2"/>
  <c r="BM115" i="2" s="1"/>
  <c r="O115" i="2"/>
  <c r="BO114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Y112" i="2" s="1"/>
  <c r="O112" i="2"/>
  <c r="BN111" i="2"/>
  <c r="BL111" i="2"/>
  <c r="X111" i="2"/>
  <c r="Y111" i="2" s="1"/>
  <c r="O111" i="2"/>
  <c r="BN110" i="2"/>
  <c r="BL110" i="2"/>
  <c r="X110" i="2"/>
  <c r="BM110" i="2" s="1"/>
  <c r="O110" i="2"/>
  <c r="BO109" i="2"/>
  <c r="BN109" i="2"/>
  <c r="BM109" i="2"/>
  <c r="BL109" i="2"/>
  <c r="Y109" i="2"/>
  <c r="X109" i="2"/>
  <c r="O109" i="2"/>
  <c r="BN108" i="2"/>
  <c r="BM108" i="2"/>
  <c r="BL108" i="2"/>
  <c r="Y108" i="2"/>
  <c r="X108" i="2"/>
  <c r="BO108" i="2" s="1"/>
  <c r="O108" i="2"/>
  <c r="BO107" i="2"/>
  <c r="BN107" i="2"/>
  <c r="BM107" i="2"/>
  <c r="BL107" i="2"/>
  <c r="Y107" i="2"/>
  <c r="X107" i="2"/>
  <c r="O107" i="2"/>
  <c r="BN106" i="2"/>
  <c r="BL106" i="2"/>
  <c r="X106" i="2"/>
  <c r="BO106" i="2" s="1"/>
  <c r="O106" i="2"/>
  <c r="BO105" i="2"/>
  <c r="BN105" i="2"/>
  <c r="BL105" i="2"/>
  <c r="X105" i="2"/>
  <c r="X120" i="2" s="1"/>
  <c r="O105" i="2"/>
  <c r="W103" i="2"/>
  <c r="W102" i="2"/>
  <c r="BO101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O98" i="2"/>
  <c r="BN98" i="2"/>
  <c r="BM98" i="2"/>
  <c r="BL98" i="2"/>
  <c r="Y98" i="2"/>
  <c r="X98" i="2"/>
  <c r="O98" i="2"/>
  <c r="BN97" i="2"/>
  <c r="BL97" i="2"/>
  <c r="Y97" i="2"/>
  <c r="X97" i="2"/>
  <c r="BO97" i="2" s="1"/>
  <c r="O97" i="2"/>
  <c r="BO96" i="2"/>
  <c r="BN96" i="2"/>
  <c r="BM96" i="2"/>
  <c r="BL96" i="2"/>
  <c r="X96" i="2"/>
  <c r="Y96" i="2" s="1"/>
  <c r="O96" i="2"/>
  <c r="BN95" i="2"/>
  <c r="BL95" i="2"/>
  <c r="X95" i="2"/>
  <c r="BO95" i="2" s="1"/>
  <c r="O95" i="2"/>
  <c r="X93" i="2"/>
  <c r="W93" i="2"/>
  <c r="W92" i="2"/>
  <c r="BN91" i="2"/>
  <c r="BL91" i="2"/>
  <c r="Y91" i="2"/>
  <c r="X91" i="2"/>
  <c r="BO91" i="2" s="1"/>
  <c r="O91" i="2"/>
  <c r="BO90" i="2"/>
  <c r="BN90" i="2"/>
  <c r="BL90" i="2"/>
  <c r="X90" i="2"/>
  <c r="BM90" i="2" s="1"/>
  <c r="O90" i="2"/>
  <c r="BN89" i="2"/>
  <c r="BL89" i="2"/>
  <c r="X89" i="2"/>
  <c r="BO89" i="2" s="1"/>
  <c r="O89" i="2"/>
  <c r="BN88" i="2"/>
  <c r="BM88" i="2"/>
  <c r="BL88" i="2"/>
  <c r="X88" i="2"/>
  <c r="BO88" i="2" s="1"/>
  <c r="O88" i="2"/>
  <c r="W86" i="2"/>
  <c r="W85" i="2"/>
  <c r="BN84" i="2"/>
  <c r="BM84" i="2"/>
  <c r="BL84" i="2"/>
  <c r="X84" i="2"/>
  <c r="BO84" i="2" s="1"/>
  <c r="O84" i="2"/>
  <c r="BO83" i="2"/>
  <c r="BN83" i="2"/>
  <c r="BM83" i="2"/>
  <c r="BL83" i="2"/>
  <c r="Y83" i="2"/>
  <c r="X83" i="2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Y78" i="2"/>
  <c r="X78" i="2"/>
  <c r="BO78" i="2" s="1"/>
  <c r="O78" i="2"/>
  <c r="BO77" i="2"/>
  <c r="BN77" i="2"/>
  <c r="BM77" i="2"/>
  <c r="BL77" i="2"/>
  <c r="X77" i="2"/>
  <c r="Y77" i="2" s="1"/>
  <c r="O77" i="2"/>
  <c r="BN76" i="2"/>
  <c r="BM76" i="2"/>
  <c r="BL76" i="2"/>
  <c r="Y76" i="2"/>
  <c r="X76" i="2"/>
  <c r="BO76" i="2" s="1"/>
  <c r="O76" i="2"/>
  <c r="BO75" i="2"/>
  <c r="BN75" i="2"/>
  <c r="BL75" i="2"/>
  <c r="Y75" i="2"/>
  <c r="X75" i="2"/>
  <c r="BM75" i="2" s="1"/>
  <c r="O75" i="2"/>
  <c r="BN74" i="2"/>
  <c r="BL74" i="2"/>
  <c r="X74" i="2"/>
  <c r="BO74" i="2" s="1"/>
  <c r="O74" i="2"/>
  <c r="BN73" i="2"/>
  <c r="BL73" i="2"/>
  <c r="X73" i="2"/>
  <c r="BO73" i="2" s="1"/>
  <c r="O73" i="2"/>
  <c r="BO72" i="2"/>
  <c r="BN72" i="2"/>
  <c r="BM72" i="2"/>
  <c r="BL72" i="2"/>
  <c r="X72" i="2"/>
  <c r="Y72" i="2" s="1"/>
  <c r="O72" i="2"/>
  <c r="BN71" i="2"/>
  <c r="BL71" i="2"/>
  <c r="X71" i="2"/>
  <c r="BO71" i="2" s="1"/>
  <c r="O71" i="2"/>
  <c r="BO70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BN66" i="2"/>
  <c r="BL66" i="2"/>
  <c r="Y66" i="2"/>
  <c r="X66" i="2"/>
  <c r="BO66" i="2" s="1"/>
  <c r="O66" i="2"/>
  <c r="BO65" i="2"/>
  <c r="BN65" i="2"/>
  <c r="BM65" i="2"/>
  <c r="BL65" i="2"/>
  <c r="X65" i="2"/>
  <c r="X86" i="2" s="1"/>
  <c r="O65" i="2"/>
  <c r="W62" i="2"/>
  <c r="W61" i="2"/>
  <c r="BO60" i="2"/>
  <c r="BN60" i="2"/>
  <c r="BM60" i="2"/>
  <c r="BL60" i="2"/>
  <c r="X60" i="2"/>
  <c r="Y60" i="2" s="1"/>
  <c r="BN59" i="2"/>
  <c r="BL59" i="2"/>
  <c r="X59" i="2"/>
  <c r="BO59" i="2" s="1"/>
  <c r="O59" i="2"/>
  <c r="BO58" i="2"/>
  <c r="BN58" i="2"/>
  <c r="BL58" i="2"/>
  <c r="X58" i="2"/>
  <c r="BM58" i="2" s="1"/>
  <c r="O58" i="2"/>
  <c r="BN57" i="2"/>
  <c r="BL57" i="2"/>
  <c r="X57" i="2"/>
  <c r="D554" i="2" s="1"/>
  <c r="O57" i="2"/>
  <c r="W54" i="2"/>
  <c r="W53" i="2"/>
  <c r="BN52" i="2"/>
  <c r="BL52" i="2"/>
  <c r="X52" i="2"/>
  <c r="BO52" i="2" s="1"/>
  <c r="O52" i="2"/>
  <c r="BN51" i="2"/>
  <c r="BL51" i="2"/>
  <c r="X51" i="2"/>
  <c r="O51" i="2"/>
  <c r="W47" i="2"/>
  <c r="X46" i="2"/>
  <c r="W46" i="2"/>
  <c r="BN45" i="2"/>
  <c r="BL45" i="2"/>
  <c r="X45" i="2"/>
  <c r="BO45" i="2" s="1"/>
  <c r="O45" i="2"/>
  <c r="W43" i="2"/>
  <c r="X42" i="2"/>
  <c r="W42" i="2"/>
  <c r="BN41" i="2"/>
  <c r="BL41" i="2"/>
  <c r="X41" i="2"/>
  <c r="BO41" i="2" s="1"/>
  <c r="O41" i="2"/>
  <c r="W39" i="2"/>
  <c r="X38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O32" i="2"/>
  <c r="BN32" i="2"/>
  <c r="BM32" i="2"/>
  <c r="BL32" i="2"/>
  <c r="Y32" i="2"/>
  <c r="X32" i="2"/>
  <c r="O32" i="2"/>
  <c r="BN31" i="2"/>
  <c r="BL31" i="2"/>
  <c r="Y31" i="2"/>
  <c r="X31" i="2"/>
  <c r="BO31" i="2" s="1"/>
  <c r="O31" i="2"/>
  <c r="BO30" i="2"/>
  <c r="BN30" i="2"/>
  <c r="BM30" i="2"/>
  <c r="BL30" i="2"/>
  <c r="X30" i="2"/>
  <c r="Y30" i="2" s="1"/>
  <c r="O30" i="2"/>
  <c r="BN29" i="2"/>
  <c r="BM29" i="2"/>
  <c r="BL29" i="2"/>
  <c r="X29" i="2"/>
  <c r="BO29" i="2" s="1"/>
  <c r="O29" i="2"/>
  <c r="BO28" i="2"/>
  <c r="BN28" i="2"/>
  <c r="BL28" i="2"/>
  <c r="Y28" i="2"/>
  <c r="X28" i="2"/>
  <c r="BM28" i="2" s="1"/>
  <c r="O28" i="2"/>
  <c r="BN27" i="2"/>
  <c r="BL27" i="2"/>
  <c r="X27" i="2"/>
  <c r="Y27" i="2" s="1"/>
  <c r="O27" i="2"/>
  <c r="W25" i="2"/>
  <c r="W24" i="2"/>
  <c r="W548" i="2" s="1"/>
  <c r="BN23" i="2"/>
  <c r="BL23" i="2"/>
  <c r="X23" i="2"/>
  <c r="Y23" i="2" s="1"/>
  <c r="O23" i="2"/>
  <c r="BN22" i="2"/>
  <c r="BL22" i="2"/>
  <c r="X22" i="2"/>
  <c r="O22" i="2"/>
  <c r="H10" i="2"/>
  <c r="A9" i="2"/>
  <c r="H9" i="2" s="1"/>
  <c r="D7" i="2"/>
  <c r="P6" i="2"/>
  <c r="O2" i="2"/>
  <c r="J9" i="2" l="1"/>
  <c r="A10" i="2"/>
  <c r="F10" i="2"/>
  <c r="H554" i="2"/>
  <c r="X160" i="2"/>
  <c r="Y52" i="2"/>
  <c r="Y57" i="2"/>
  <c r="Y69" i="2"/>
  <c r="Y81" i="2"/>
  <c r="Y100" i="2"/>
  <c r="Y113" i="2"/>
  <c r="Y137" i="2"/>
  <c r="Y145" i="2"/>
  <c r="Y190" i="2"/>
  <c r="X225" i="2"/>
  <c r="BO222" i="2"/>
  <c r="BM222" i="2"/>
  <c r="Y248" i="2"/>
  <c r="BO248" i="2"/>
  <c r="BM248" i="2"/>
  <c r="BM266" i="2"/>
  <c r="Y266" i="2"/>
  <c r="BO266" i="2"/>
  <c r="X323" i="2"/>
  <c r="BO322" i="2"/>
  <c r="BM322" i="2"/>
  <c r="Y322" i="2"/>
  <c r="Y323" i="2" s="1"/>
  <c r="BO361" i="2"/>
  <c r="BM361" i="2"/>
  <c r="Y361" i="2"/>
  <c r="BO250" i="2"/>
  <c r="BM250" i="2"/>
  <c r="Y250" i="2"/>
  <c r="BM27" i="2"/>
  <c r="Y29" i="2"/>
  <c r="Y34" i="2" s="1"/>
  <c r="X102" i="2"/>
  <c r="BM111" i="2"/>
  <c r="BM135" i="2"/>
  <c r="BM143" i="2"/>
  <c r="BM150" i="2"/>
  <c r="I554" i="2"/>
  <c r="BM186" i="2"/>
  <c r="BM188" i="2"/>
  <c r="BM198" i="2"/>
  <c r="BM204" i="2"/>
  <c r="BM246" i="2"/>
  <c r="Y246" i="2"/>
  <c r="BO246" i="2"/>
  <c r="Y288" i="2"/>
  <c r="BM297" i="2"/>
  <c r="Y297" i="2"/>
  <c r="BO297" i="2"/>
  <c r="Y359" i="2"/>
  <c r="BO359" i="2"/>
  <c r="BM359" i="2"/>
  <c r="BO314" i="2"/>
  <c r="BM314" i="2"/>
  <c r="Y314" i="2"/>
  <c r="Y312" i="2"/>
  <c r="Y315" i="2" s="1"/>
  <c r="X315" i="2"/>
  <c r="BO312" i="2"/>
  <c r="BM312" i="2"/>
  <c r="BM23" i="2"/>
  <c r="BM74" i="2"/>
  <c r="X35" i="2"/>
  <c r="X39" i="2"/>
  <c r="X43" i="2"/>
  <c r="X47" i="2"/>
  <c r="BM52" i="2"/>
  <c r="BM57" i="2"/>
  <c r="Y59" i="2"/>
  <c r="X61" i="2"/>
  <c r="BM69" i="2"/>
  <c r="Y71" i="2"/>
  <c r="BM81" i="2"/>
  <c r="X85" i="2"/>
  <c r="Y89" i="2"/>
  <c r="Y95" i="2"/>
  <c r="BM100" i="2"/>
  <c r="Y106" i="2"/>
  <c r="BM113" i="2"/>
  <c r="Y115" i="2"/>
  <c r="BO126" i="2"/>
  <c r="BM137" i="2"/>
  <c r="BM145" i="2"/>
  <c r="Y154" i="2"/>
  <c r="Y163" i="2"/>
  <c r="X165" i="2"/>
  <c r="Y169" i="2"/>
  <c r="Y175" i="2"/>
  <c r="Y177" i="2" s="1"/>
  <c r="X201" i="2"/>
  <c r="BO206" i="2"/>
  <c r="BO244" i="2"/>
  <c r="BM244" i="2"/>
  <c r="BO264" i="2"/>
  <c r="BM264" i="2"/>
  <c r="Y264" i="2"/>
  <c r="BO334" i="2"/>
  <c r="BM334" i="2"/>
  <c r="Y334" i="2"/>
  <c r="BO341" i="2"/>
  <c r="BM341" i="2"/>
  <c r="Y341" i="2"/>
  <c r="Y344" i="2" s="1"/>
  <c r="BO395" i="2"/>
  <c r="BM395" i="2"/>
  <c r="Y395" i="2"/>
  <c r="BO484" i="2"/>
  <c r="BM484" i="2"/>
  <c r="Y484" i="2"/>
  <c r="BO532" i="2"/>
  <c r="BM532" i="2"/>
  <c r="Y532" i="2"/>
  <c r="Y542" i="2"/>
  <c r="BO23" i="2"/>
  <c r="BO111" i="2"/>
  <c r="BO135" i="2"/>
  <c r="BO150" i="2"/>
  <c r="BM152" i="2"/>
  <c r="X177" i="2"/>
  <c r="BO186" i="2"/>
  <c r="BO190" i="2"/>
  <c r="BO198" i="2"/>
  <c r="BO204" i="2"/>
  <c r="X251" i="2"/>
  <c r="BO238" i="2"/>
  <c r="BM238" i="2"/>
  <c r="N554" i="2"/>
  <c r="Y238" i="2"/>
  <c r="BO242" i="2"/>
  <c r="Y242" i="2"/>
  <c r="Y244" i="2"/>
  <c r="X304" i="2"/>
  <c r="X316" i="2"/>
  <c r="O554" i="2"/>
  <c r="B554" i="2"/>
  <c r="C554" i="2"/>
  <c r="BM59" i="2"/>
  <c r="BM71" i="2"/>
  <c r="Y73" i="2"/>
  <c r="BM89" i="2"/>
  <c r="X103" i="2"/>
  <c r="X209" i="2"/>
  <c r="BM203" i="2"/>
  <c r="BO218" i="2"/>
  <c r="BM218" i="2"/>
  <c r="BO262" i="2"/>
  <c r="BM262" i="2"/>
  <c r="Y262" i="2"/>
  <c r="Y270" i="2" s="1"/>
  <c r="X271" i="2"/>
  <c r="X337" i="2"/>
  <c r="Y492" i="2"/>
  <c r="Y74" i="2"/>
  <c r="Y186" i="2"/>
  <c r="BO57" i="2"/>
  <c r="BM95" i="2"/>
  <c r="BM106" i="2"/>
  <c r="W545" i="2"/>
  <c r="X24" i="2"/>
  <c r="BM31" i="2"/>
  <c r="Y33" i="2"/>
  <c r="Y37" i="2"/>
  <c r="Y38" i="2" s="1"/>
  <c r="Y41" i="2"/>
  <c r="Y42" i="2" s="1"/>
  <c r="Y45" i="2"/>
  <c r="Y46" i="2" s="1"/>
  <c r="Y51" i="2"/>
  <c r="X62" i="2"/>
  <c r="BM66" i="2"/>
  <c r="Y68" i="2"/>
  <c r="BM78" i="2"/>
  <c r="Y80" i="2"/>
  <c r="BM91" i="2"/>
  <c r="BM97" i="2"/>
  <c r="Y99" i="2"/>
  <c r="Y110" i="2"/>
  <c r="BO115" i="2"/>
  <c r="Y127" i="2"/>
  <c r="X129" i="2"/>
  <c r="Y134" i="2"/>
  <c r="BO154" i="2"/>
  <c r="BM158" i="2"/>
  <c r="X166" i="2"/>
  <c r="BO173" i="2"/>
  <c r="Y183" i="2"/>
  <c r="Y200" i="2" s="1"/>
  <c r="Y189" i="2"/>
  <c r="Y203" i="2"/>
  <c r="Y216" i="2"/>
  <c r="Y218" i="2"/>
  <c r="BM242" i="2"/>
  <c r="X252" i="2"/>
  <c r="BO293" i="2"/>
  <c r="BM293" i="2"/>
  <c r="Y293" i="2"/>
  <c r="Y308" i="2"/>
  <c r="Y309" i="2" s="1"/>
  <c r="X310" i="2"/>
  <c r="X309" i="2"/>
  <c r="P554" i="2"/>
  <c r="BO308" i="2"/>
  <c r="BM308" i="2"/>
  <c r="X319" i="2"/>
  <c r="BO318" i="2"/>
  <c r="BM318" i="2"/>
  <c r="Y318" i="2"/>
  <c r="Y319" i="2" s="1"/>
  <c r="X324" i="2"/>
  <c r="Y335" i="2"/>
  <c r="BO335" i="2"/>
  <c r="BM335" i="2"/>
  <c r="S554" i="2"/>
  <c r="X434" i="2"/>
  <c r="BO428" i="2"/>
  <c r="BM428" i="2"/>
  <c r="Y428" i="2"/>
  <c r="Y434" i="2" s="1"/>
  <c r="Y439" i="2"/>
  <c r="X34" i="2"/>
  <c r="Y150" i="2"/>
  <c r="BO27" i="2"/>
  <c r="Y22" i="2"/>
  <c r="Y24" i="2" s="1"/>
  <c r="BM22" i="2"/>
  <c r="X119" i="2"/>
  <c r="BM125" i="2"/>
  <c r="X138" i="2"/>
  <c r="BO163" i="2"/>
  <c r="BM181" i="2"/>
  <c r="BM185" i="2"/>
  <c r="Y195" i="2"/>
  <c r="BO195" i="2"/>
  <c r="X210" i="2"/>
  <c r="BO233" i="2"/>
  <c r="BM233" i="2"/>
  <c r="Y233" i="2"/>
  <c r="Q554" i="2"/>
  <c r="R554" i="2"/>
  <c r="X53" i="2"/>
  <c r="BM73" i="2"/>
  <c r="BM33" i="2"/>
  <c r="BM41" i="2"/>
  <c r="BM51" i="2"/>
  <c r="Y58" i="2"/>
  <c r="E554" i="2"/>
  <c r="BM68" i="2"/>
  <c r="Y70" i="2"/>
  <c r="BM80" i="2"/>
  <c r="Y82" i="2"/>
  <c r="BM99" i="2"/>
  <c r="Y101" i="2"/>
  <c r="Y105" i="2"/>
  <c r="BM112" i="2"/>
  <c r="Y114" i="2"/>
  <c r="BM127" i="2"/>
  <c r="BM134" i="2"/>
  <c r="BM144" i="2"/>
  <c r="Y153" i="2"/>
  <c r="BM189" i="2"/>
  <c r="Y193" i="2"/>
  <c r="BM205" i="2"/>
  <c r="BM216" i="2"/>
  <c r="Y231" i="2"/>
  <c r="BO231" i="2"/>
  <c r="BM231" i="2"/>
  <c r="X259" i="2"/>
  <c r="BO254" i="2"/>
  <c r="BM254" i="2"/>
  <c r="Y254" i="2"/>
  <c r="Y258" i="2" s="1"/>
  <c r="X258" i="2"/>
  <c r="X344" i="2"/>
  <c r="Y363" i="2"/>
  <c r="G554" i="2"/>
  <c r="X146" i="2"/>
  <c r="Y268" i="2"/>
  <c r="BO268" i="2"/>
  <c r="BM268" i="2"/>
  <c r="BM37" i="2"/>
  <c r="X25" i="2"/>
  <c r="Y65" i="2"/>
  <c r="Y88" i="2"/>
  <c r="Y92" i="2" s="1"/>
  <c r="BO110" i="2"/>
  <c r="X139" i="2"/>
  <c r="X147" i="2"/>
  <c r="Y168" i="2"/>
  <c r="Y170" i="2" s="1"/>
  <c r="X170" i="2"/>
  <c r="BO183" i="2"/>
  <c r="BO185" i="2"/>
  <c r="BM195" i="2"/>
  <c r="BO203" i="2"/>
  <c r="J554" i="2"/>
  <c r="X219" i="2"/>
  <c r="BM229" i="2"/>
  <c r="Y229" i="2"/>
  <c r="BO229" i="2"/>
  <c r="BO274" i="2"/>
  <c r="BM274" i="2"/>
  <c r="Y274" i="2"/>
  <c r="Y276" i="2" s="1"/>
  <c r="BO279" i="2"/>
  <c r="BM279" i="2"/>
  <c r="Y279" i="2"/>
  <c r="Y282" i="2" s="1"/>
  <c r="X283" i="2"/>
  <c r="X282" i="2"/>
  <c r="BO464" i="2"/>
  <c r="BM464" i="2"/>
  <c r="Y464" i="2"/>
  <c r="X536" i="2"/>
  <c r="X535" i="2"/>
  <c r="BO530" i="2"/>
  <c r="BM530" i="2"/>
  <c r="Y530" i="2"/>
  <c r="BO534" i="2"/>
  <c r="BM534" i="2"/>
  <c r="Y534" i="2"/>
  <c r="F554" i="2"/>
  <c r="Y303" i="2"/>
  <c r="Y304" i="2" s="1"/>
  <c r="BO303" i="2"/>
  <c r="BM303" i="2"/>
  <c r="Y126" i="2"/>
  <c r="Y129" i="2" s="1"/>
  <c r="Y143" i="2"/>
  <c r="Y146" i="2" s="1"/>
  <c r="Y188" i="2"/>
  <c r="Y206" i="2"/>
  <c r="BO280" i="2"/>
  <c r="BM280" i="2"/>
  <c r="Y280" i="2"/>
  <c r="W546" i="2"/>
  <c r="W544" i="2"/>
  <c r="BM45" i="2"/>
  <c r="F9" i="2"/>
  <c r="BO22" i="2"/>
  <c r="BO51" i="2"/>
  <c r="X54" i="2"/>
  <c r="Y84" i="2"/>
  <c r="Y90" i="2"/>
  <c r="X92" i="2"/>
  <c r="BM105" i="2"/>
  <c r="BO112" i="2"/>
  <c r="BO136" i="2"/>
  <c r="BO144" i="2"/>
  <c r="Y157" i="2"/>
  <c r="X159" i="2"/>
  <c r="Y164" i="2"/>
  <c r="BM174" i="2"/>
  <c r="BO199" i="2"/>
  <c r="BO205" i="2"/>
  <c r="Y213" i="2"/>
  <c r="X554" i="2"/>
  <c r="L554" i="2"/>
  <c r="X300" i="2"/>
  <c r="BO331" i="2"/>
  <c r="BO348" i="2"/>
  <c r="X351" i="2"/>
  <c r="X386" i="2"/>
  <c r="BO391" i="2"/>
  <c r="BM393" i="2"/>
  <c r="X402" i="2"/>
  <c r="BO407" i="2"/>
  <c r="BO411" i="2"/>
  <c r="BO415" i="2"/>
  <c r="BM417" i="2"/>
  <c r="BM422" i="2"/>
  <c r="X439" i="2"/>
  <c r="X443" i="2"/>
  <c r="BO449" i="2"/>
  <c r="BO454" i="2"/>
  <c r="BO460" i="2"/>
  <c r="BM462" i="2"/>
  <c r="BO476" i="2"/>
  <c r="BO480" i="2"/>
  <c r="BM482" i="2"/>
  <c r="BO501" i="2"/>
  <c r="BO503" i="2"/>
  <c r="BO505" i="2"/>
  <c r="BO507" i="2"/>
  <c r="BO509" i="2"/>
  <c r="Y133" i="2"/>
  <c r="X276" i="2"/>
  <c r="BO292" i="2"/>
  <c r="BM328" i="2"/>
  <c r="X363" i="2"/>
  <c r="BO372" i="2"/>
  <c r="BM378" i="2"/>
  <c r="BM384" i="2"/>
  <c r="Y475" i="2"/>
  <c r="Y477" i="2" s="1"/>
  <c r="X486" i="2"/>
  <c r="BO495" i="2"/>
  <c r="X518" i="2"/>
  <c r="BM538" i="2"/>
  <c r="BM540" i="2"/>
  <c r="X338" i="2"/>
  <c r="BO393" i="2"/>
  <c r="X408" i="2"/>
  <c r="X412" i="2"/>
  <c r="BO417" i="2"/>
  <c r="BO422" i="2"/>
  <c r="X425" i="2"/>
  <c r="X450" i="2"/>
  <c r="X455" i="2"/>
  <c r="BO462" i="2"/>
  <c r="Y466" i="2"/>
  <c r="BO482" i="2"/>
  <c r="X510" i="2"/>
  <c r="X543" i="2"/>
  <c r="X403" i="2"/>
  <c r="X364" i="2"/>
  <c r="Y373" i="2"/>
  <c r="Y375" i="2" s="1"/>
  <c r="Y399" i="2"/>
  <c r="X418" i="2"/>
  <c r="Y432" i="2"/>
  <c r="Y468" i="2"/>
  <c r="X487" i="2"/>
  <c r="X519" i="2"/>
  <c r="X375" i="2"/>
  <c r="X409" i="2"/>
  <c r="X413" i="2"/>
  <c r="X451" i="2"/>
  <c r="X456" i="2"/>
  <c r="X478" i="2"/>
  <c r="X511" i="2"/>
  <c r="Y295" i="2"/>
  <c r="Y299" i="2" s="1"/>
  <c r="Y329" i="2"/>
  <c r="BM373" i="2"/>
  <c r="Y385" i="2"/>
  <c r="Y386" i="2" s="1"/>
  <c r="Y389" i="2"/>
  <c r="BM399" i="2"/>
  <c r="Y401" i="2"/>
  <c r="Y405" i="2"/>
  <c r="Y408" i="2" s="1"/>
  <c r="BM432" i="2"/>
  <c r="Y438" i="2"/>
  <c r="Y442" i="2"/>
  <c r="Y443" i="2" s="1"/>
  <c r="Y447" i="2"/>
  <c r="Y450" i="2" s="1"/>
  <c r="BM468" i="2"/>
  <c r="Y470" i="2"/>
  <c r="Y521" i="2"/>
  <c r="Y527" i="2" s="1"/>
  <c r="Y531" i="2"/>
  <c r="Y533" i="2"/>
  <c r="T554" i="2"/>
  <c r="X419" i="2"/>
  <c r="X472" i="2"/>
  <c r="X527" i="2"/>
  <c r="BM539" i="2"/>
  <c r="BM541" i="2"/>
  <c r="U554" i="2"/>
  <c r="BM295" i="2"/>
  <c r="BM329" i="2"/>
  <c r="Y331" i="2"/>
  <c r="Y337" i="2" s="1"/>
  <c r="Y348" i="2"/>
  <c r="Y350" i="2" s="1"/>
  <c r="BM385" i="2"/>
  <c r="BM389" i="2"/>
  <c r="Y391" i="2"/>
  <c r="BM401" i="2"/>
  <c r="BM405" i="2"/>
  <c r="Y407" i="2"/>
  <c r="Y411" i="2"/>
  <c r="Y412" i="2" s="1"/>
  <c r="Y415" i="2"/>
  <c r="Y418" i="2" s="1"/>
  <c r="BM438" i="2"/>
  <c r="BM442" i="2"/>
  <c r="BM447" i="2"/>
  <c r="Y449" i="2"/>
  <c r="Y454" i="2"/>
  <c r="Y455" i="2" s="1"/>
  <c r="Y460" i="2"/>
  <c r="BM470" i="2"/>
  <c r="Y476" i="2"/>
  <c r="Y480" i="2"/>
  <c r="Y486" i="2" s="1"/>
  <c r="Y501" i="2"/>
  <c r="Y503" i="2"/>
  <c r="Y505" i="2"/>
  <c r="Y507" i="2"/>
  <c r="Y509" i="2"/>
  <c r="BM521" i="2"/>
  <c r="BM531" i="2"/>
  <c r="BM533" i="2"/>
  <c r="V554" i="2"/>
  <c r="W554" i="2"/>
  <c r="BM460" i="2"/>
  <c r="BM501" i="2"/>
  <c r="BO521" i="2"/>
  <c r="Y219" i="2" l="1"/>
  <c r="Y535" i="2"/>
  <c r="Y119" i="2"/>
  <c r="Y510" i="2"/>
  <c r="Y209" i="2"/>
  <c r="Y251" i="2"/>
  <c r="X548" i="2"/>
  <c r="Y102" i="2"/>
  <c r="Y61" i="2"/>
  <c r="W547" i="2"/>
  <c r="Y472" i="2"/>
  <c r="Y234" i="2"/>
  <c r="X545" i="2"/>
  <c r="Y138" i="2"/>
  <c r="Y165" i="2"/>
  <c r="Y85" i="2"/>
  <c r="X544" i="2"/>
  <c r="Y159" i="2"/>
  <c r="X546" i="2"/>
  <c r="Y402" i="2"/>
  <c r="Y53" i="2"/>
  <c r="Y549" i="2" s="1"/>
  <c r="X547" i="2" l="1"/>
</calcChain>
</file>

<file path=xl/sharedStrings.xml><?xml version="1.0" encoding="utf-8"?>
<sst xmlns="http://schemas.openxmlformats.org/spreadsheetml/2006/main" count="3656" uniqueCount="787">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</sst>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4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67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68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41" t="s">
        <v>8</v>
      </c>
      <c r="B5" s="741"/>
      <c r="C5" s="741"/>
      <c r="D5" s="763"/>
      <c r="E5" s="763"/>
      <c r="F5" s="764" t="s">
        <v>14</v>
      </c>
      <c r="G5" s="764"/>
      <c r="H5" s="763"/>
      <c r="I5" s="763"/>
      <c r="J5" s="763"/>
      <c r="K5" s="763"/>
      <c r="L5" s="763"/>
      <c r="M5" s="73"/>
      <c r="O5" s="27" t="s">
        <v>4</v>
      </c>
      <c r="P5" s="765">
        <v>45446</v>
      </c>
      <c r="Q5" s="765"/>
      <c r="S5" s="766" t="s">
        <v>3</v>
      </c>
      <c r="T5" s="767"/>
      <c r="U5" s="768" t="s">
        <v>755</v>
      </c>
      <c r="V5" s="769"/>
      <c r="AA5" s="60"/>
      <c r="AB5" s="60"/>
      <c r="AC5" s="60"/>
    </row>
    <row r="6" spans="1:30" s="17" customFormat="1" ht="24" customHeight="1" x14ac:dyDescent="0.2">
      <c r="A6" s="741" t="s">
        <v>1</v>
      </c>
      <c r="B6" s="741"/>
      <c r="C6" s="741"/>
      <c r="D6" s="742" t="s">
        <v>756</v>
      </c>
      <c r="E6" s="742"/>
      <c r="F6" s="742"/>
      <c r="G6" s="742"/>
      <c r="H6" s="742"/>
      <c r="I6" s="742"/>
      <c r="J6" s="742"/>
      <c r="K6" s="742"/>
      <c r="L6" s="742"/>
      <c r="M6" s="74"/>
      <c r="O6" s="27" t="s">
        <v>30</v>
      </c>
      <c r="P6" s="743" t="str">
        <f>IF(P5=0," ",CHOOSE(WEEKDAY(P5,2),"Понедельник","Вторник","Среда","Четверг","Пятница","Суббота","Воскресенье"))</f>
        <v>Понедельник</v>
      </c>
      <c r="Q6" s="743"/>
      <c r="S6" s="744" t="s">
        <v>5</v>
      </c>
      <c r="T6" s="745"/>
      <c r="U6" s="746" t="s">
        <v>70</v>
      </c>
      <c r="V6" s="74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52" t="str">
        <f>IFERROR(VLOOKUP(DeliveryAddress,Table,3,0),1)</f>
        <v>1</v>
      </c>
      <c r="E7" s="753"/>
      <c r="F7" s="753"/>
      <c r="G7" s="753"/>
      <c r="H7" s="753"/>
      <c r="I7" s="753"/>
      <c r="J7" s="753"/>
      <c r="K7" s="753"/>
      <c r="L7" s="754"/>
      <c r="M7" s="75"/>
      <c r="O7" s="29"/>
      <c r="P7" s="49"/>
      <c r="Q7" s="49"/>
      <c r="S7" s="744"/>
      <c r="T7" s="745"/>
      <c r="U7" s="748"/>
      <c r="V7" s="749"/>
      <c r="AA7" s="60"/>
      <c r="AB7" s="60"/>
      <c r="AC7" s="60"/>
    </row>
    <row r="8" spans="1:30" s="17" customFormat="1" ht="25.5" customHeight="1" x14ac:dyDescent="0.2">
      <c r="A8" s="755" t="s">
        <v>60</v>
      </c>
      <c r="B8" s="755"/>
      <c r="C8" s="755"/>
      <c r="D8" s="756"/>
      <c r="E8" s="756"/>
      <c r="F8" s="756"/>
      <c r="G8" s="756"/>
      <c r="H8" s="756"/>
      <c r="I8" s="756"/>
      <c r="J8" s="756"/>
      <c r="K8" s="756"/>
      <c r="L8" s="756"/>
      <c r="M8" s="76"/>
      <c r="O8" s="27" t="s">
        <v>11</v>
      </c>
      <c r="P8" s="739">
        <v>0.41666666666666669</v>
      </c>
      <c r="Q8" s="739"/>
      <c r="S8" s="744"/>
      <c r="T8" s="745"/>
      <c r="U8" s="748"/>
      <c r="V8" s="749"/>
      <c r="AA8" s="60"/>
      <c r="AB8" s="60"/>
      <c r="AC8" s="60"/>
    </row>
    <row r="9" spans="1:30" s="17" customFormat="1" ht="39.950000000000003" customHeight="1" x14ac:dyDescent="0.2">
      <c r="A9" s="7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732" t="s">
        <v>48</v>
      </c>
      <c r="E9" s="733"/>
      <c r="F9" s="7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7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7"/>
      <c r="L9" s="757"/>
      <c r="M9" s="71"/>
      <c r="O9" s="31" t="s">
        <v>15</v>
      </c>
      <c r="P9" s="758"/>
      <c r="Q9" s="758"/>
      <c r="S9" s="744"/>
      <c r="T9" s="745"/>
      <c r="U9" s="750"/>
      <c r="V9" s="75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732"/>
      <c r="E10" s="733"/>
      <c r="F10" s="7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734" t="str">
        <f>IFERROR(VLOOKUP($D$10,Proxy,2,FALSE),"")</f>
        <v/>
      </c>
      <c r="I10" s="734"/>
      <c r="J10" s="734"/>
      <c r="K10" s="734"/>
      <c r="L10" s="734"/>
      <c r="M10" s="72"/>
      <c r="O10" s="31" t="s">
        <v>35</v>
      </c>
      <c r="P10" s="735"/>
      <c r="Q10" s="735"/>
      <c r="T10" s="29" t="s">
        <v>12</v>
      </c>
      <c r="U10" s="736" t="s">
        <v>71</v>
      </c>
      <c r="V10" s="73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8"/>
      <c r="Q11" s="738"/>
      <c r="T11" s="29" t="s">
        <v>31</v>
      </c>
      <c r="U11" s="723" t="s">
        <v>57</v>
      </c>
      <c r="V11" s="72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22" t="s">
        <v>72</v>
      </c>
      <c r="B12" s="722"/>
      <c r="C12" s="722"/>
      <c r="D12" s="722"/>
      <c r="E12" s="722"/>
      <c r="F12" s="722"/>
      <c r="G12" s="722"/>
      <c r="H12" s="722"/>
      <c r="I12" s="722"/>
      <c r="J12" s="722"/>
      <c r="K12" s="722"/>
      <c r="L12" s="722"/>
      <c r="M12" s="77"/>
      <c r="O12" s="27" t="s">
        <v>33</v>
      </c>
      <c r="P12" s="739"/>
      <c r="Q12" s="739"/>
      <c r="R12" s="28"/>
      <c r="S12"/>
      <c r="T12" s="29" t="s">
        <v>48</v>
      </c>
      <c r="U12" s="740"/>
      <c r="V12" s="740"/>
      <c r="W12"/>
      <c r="AA12" s="60"/>
      <c r="AB12" s="60"/>
      <c r="AC12" s="60"/>
    </row>
    <row r="13" spans="1:30" s="17" customFormat="1" ht="23.25" customHeight="1" x14ac:dyDescent="0.2">
      <c r="A13" s="722" t="s">
        <v>73</v>
      </c>
      <c r="B13" s="722"/>
      <c r="C13" s="722"/>
      <c r="D13" s="722"/>
      <c r="E13" s="722"/>
      <c r="F13" s="722"/>
      <c r="G13" s="722"/>
      <c r="H13" s="722"/>
      <c r="I13" s="722"/>
      <c r="J13" s="722"/>
      <c r="K13" s="722"/>
      <c r="L13" s="722"/>
      <c r="M13" s="77"/>
      <c r="N13" s="31"/>
      <c r="O13" s="31" t="s">
        <v>34</v>
      </c>
      <c r="P13" s="723"/>
      <c r="Q13" s="72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22" t="s">
        <v>74</v>
      </c>
      <c r="B14" s="722"/>
      <c r="C14" s="722"/>
      <c r="D14" s="722"/>
      <c r="E14" s="722"/>
      <c r="F14" s="722"/>
      <c r="G14" s="722"/>
      <c r="H14" s="722"/>
      <c r="I14" s="722"/>
      <c r="J14" s="722"/>
      <c r="K14" s="722"/>
      <c r="L14" s="722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4" t="s">
        <v>75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8"/>
      <c r="N15"/>
      <c r="O15" s="725" t="s">
        <v>63</v>
      </c>
      <c r="P15" s="725"/>
      <c r="Q15" s="725"/>
      <c r="R15" s="725"/>
      <c r="S15" s="72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6"/>
      <c r="P16" s="726"/>
      <c r="Q16" s="726"/>
      <c r="R16" s="726"/>
      <c r="S16" s="72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0" t="s">
        <v>61</v>
      </c>
      <c r="B17" s="710" t="s">
        <v>51</v>
      </c>
      <c r="C17" s="728" t="s">
        <v>50</v>
      </c>
      <c r="D17" s="710" t="s">
        <v>52</v>
      </c>
      <c r="E17" s="710"/>
      <c r="F17" s="710" t="s">
        <v>24</v>
      </c>
      <c r="G17" s="710" t="s">
        <v>27</v>
      </c>
      <c r="H17" s="710" t="s">
        <v>25</v>
      </c>
      <c r="I17" s="710" t="s">
        <v>26</v>
      </c>
      <c r="J17" s="729" t="s">
        <v>16</v>
      </c>
      <c r="K17" s="729" t="s">
        <v>65</v>
      </c>
      <c r="L17" s="729" t="s">
        <v>2</v>
      </c>
      <c r="M17" s="729" t="s">
        <v>66</v>
      </c>
      <c r="N17" s="710" t="s">
        <v>28</v>
      </c>
      <c r="O17" s="710" t="s">
        <v>17</v>
      </c>
      <c r="P17" s="710"/>
      <c r="Q17" s="710"/>
      <c r="R17" s="710"/>
      <c r="S17" s="710"/>
      <c r="T17" s="727" t="s">
        <v>58</v>
      </c>
      <c r="U17" s="710"/>
      <c r="V17" s="710" t="s">
        <v>6</v>
      </c>
      <c r="W17" s="710" t="s">
        <v>44</v>
      </c>
      <c r="X17" s="711" t="s">
        <v>56</v>
      </c>
      <c r="Y17" s="710" t="s">
        <v>18</v>
      </c>
      <c r="Z17" s="713" t="s">
        <v>62</v>
      </c>
      <c r="AA17" s="713" t="s">
        <v>19</v>
      </c>
      <c r="AB17" s="714" t="s">
        <v>59</v>
      </c>
      <c r="AC17" s="715"/>
      <c r="AD17" s="716"/>
      <c r="AE17" s="720"/>
      <c r="BB17" s="721" t="s">
        <v>64</v>
      </c>
    </row>
    <row r="18" spans="1:67" ht="14.25" customHeight="1" x14ac:dyDescent="0.2">
      <c r="A18" s="710"/>
      <c r="B18" s="710"/>
      <c r="C18" s="728"/>
      <c r="D18" s="710"/>
      <c r="E18" s="710"/>
      <c r="F18" s="710" t="s">
        <v>20</v>
      </c>
      <c r="G18" s="710" t="s">
        <v>21</v>
      </c>
      <c r="H18" s="710" t="s">
        <v>22</v>
      </c>
      <c r="I18" s="710" t="s">
        <v>22</v>
      </c>
      <c r="J18" s="730"/>
      <c r="K18" s="730"/>
      <c r="L18" s="730"/>
      <c r="M18" s="730"/>
      <c r="N18" s="710"/>
      <c r="O18" s="710"/>
      <c r="P18" s="710"/>
      <c r="Q18" s="710"/>
      <c r="R18" s="710"/>
      <c r="S18" s="710"/>
      <c r="T18" s="36" t="s">
        <v>47</v>
      </c>
      <c r="U18" s="36" t="s">
        <v>46</v>
      </c>
      <c r="V18" s="710"/>
      <c r="W18" s="710"/>
      <c r="X18" s="712"/>
      <c r="Y18" s="710"/>
      <c r="Z18" s="713"/>
      <c r="AA18" s="713"/>
      <c r="AB18" s="717"/>
      <c r="AC18" s="718"/>
      <c r="AD18" s="719"/>
      <c r="AE18" s="720"/>
      <c r="BB18" s="721"/>
    </row>
    <row r="19" spans="1:67" ht="27.75" customHeight="1" x14ac:dyDescent="0.2">
      <c r="A19" s="433" t="s">
        <v>76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55"/>
      <c r="AA19" s="55"/>
    </row>
    <row r="20" spans="1:67" ht="16.5" customHeight="1" x14ac:dyDescent="0.25">
      <c r="A20" s="434" t="s">
        <v>76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66"/>
      <c r="AA20" s="66"/>
    </row>
    <row r="21" spans="1:67" ht="14.25" customHeight="1" x14ac:dyDescent="0.25">
      <c r="A21" s="405" t="s">
        <v>77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0">
        <v>4607091389258</v>
      </c>
      <c r="E22" s="39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0">
        <v>4680115885004</v>
      </c>
      <c r="E23" s="390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0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9"/>
      <c r="O24" s="395" t="s">
        <v>43</v>
      </c>
      <c r="P24" s="396"/>
      <c r="Q24" s="396"/>
      <c r="R24" s="396"/>
      <c r="S24" s="396"/>
      <c r="T24" s="396"/>
      <c r="U24" s="39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9"/>
      <c r="O25" s="395" t="s">
        <v>43</v>
      </c>
      <c r="P25" s="396"/>
      <c r="Q25" s="396"/>
      <c r="R25" s="396"/>
      <c r="S25" s="396"/>
      <c r="T25" s="396"/>
      <c r="U25" s="39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5" t="s">
        <v>85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0">
        <v>4607091383881</v>
      </c>
      <c r="E27" s="39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0">
        <v>4607091388237</v>
      </c>
      <c r="E28" s="39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0">
        <v>4607091383935</v>
      </c>
      <c r="E29" s="39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0">
        <v>4607091383935</v>
      </c>
      <c r="E30" s="39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0">
        <v>4680115881853</v>
      </c>
      <c r="E31" s="39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3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0">
        <v>4607091383911</v>
      </c>
      <c r="E32" s="39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3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0">
        <v>4607091388244</v>
      </c>
      <c r="E33" s="39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9"/>
      <c r="O34" s="395" t="s">
        <v>43</v>
      </c>
      <c r="P34" s="396"/>
      <c r="Q34" s="396"/>
      <c r="R34" s="396"/>
      <c r="S34" s="396"/>
      <c r="T34" s="396"/>
      <c r="U34" s="397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9"/>
      <c r="O35" s="395" t="s">
        <v>43</v>
      </c>
      <c r="P35" s="396"/>
      <c r="Q35" s="396"/>
      <c r="R35" s="396"/>
      <c r="S35" s="396"/>
      <c r="T35" s="396"/>
      <c r="U35" s="397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5" t="s">
        <v>99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0">
        <v>4607091388503</v>
      </c>
      <c r="E37" s="39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6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3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9"/>
      <c r="O38" s="395" t="s">
        <v>43</v>
      </c>
      <c r="P38" s="396"/>
      <c r="Q38" s="396"/>
      <c r="R38" s="396"/>
      <c r="S38" s="396"/>
      <c r="T38" s="396"/>
      <c r="U38" s="397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9"/>
      <c r="O39" s="395" t="s">
        <v>43</v>
      </c>
      <c r="P39" s="396"/>
      <c r="Q39" s="396"/>
      <c r="R39" s="396"/>
      <c r="S39" s="396"/>
      <c r="T39" s="396"/>
      <c r="U39" s="397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5" t="s">
        <v>104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0">
        <v>4607091388282</v>
      </c>
      <c r="E41" s="39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3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9"/>
      <c r="O42" s="395" t="s">
        <v>43</v>
      </c>
      <c r="P42" s="396"/>
      <c r="Q42" s="396"/>
      <c r="R42" s="396"/>
      <c r="S42" s="396"/>
      <c r="T42" s="396"/>
      <c r="U42" s="397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9"/>
      <c r="O43" s="395" t="s">
        <v>43</v>
      </c>
      <c r="P43" s="396"/>
      <c r="Q43" s="396"/>
      <c r="R43" s="396"/>
      <c r="S43" s="396"/>
      <c r="T43" s="396"/>
      <c r="U43" s="397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05" t="s">
        <v>108</v>
      </c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5"/>
      <c r="P44" s="405"/>
      <c r="Q44" s="405"/>
      <c r="R44" s="405"/>
      <c r="S44" s="405"/>
      <c r="T44" s="405"/>
      <c r="U44" s="405"/>
      <c r="V44" s="405"/>
      <c r="W44" s="405"/>
      <c r="X44" s="405"/>
      <c r="Y44" s="405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0">
        <v>4607091389111</v>
      </c>
      <c r="E45" s="39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6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2"/>
      <c r="Q45" s="392"/>
      <c r="R45" s="392"/>
      <c r="S45" s="393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9"/>
      <c r="O46" s="395" t="s">
        <v>43</v>
      </c>
      <c r="P46" s="396"/>
      <c r="Q46" s="396"/>
      <c r="R46" s="396"/>
      <c r="S46" s="396"/>
      <c r="T46" s="396"/>
      <c r="U46" s="397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8"/>
      <c r="B47" s="398"/>
      <c r="C47" s="398"/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399"/>
      <c r="O47" s="395" t="s">
        <v>43</v>
      </c>
      <c r="P47" s="396"/>
      <c r="Q47" s="396"/>
      <c r="R47" s="396"/>
      <c r="S47" s="396"/>
      <c r="T47" s="396"/>
      <c r="U47" s="397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33" t="s">
        <v>111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55"/>
      <c r="AA48" s="55"/>
    </row>
    <row r="49" spans="1:67" ht="16.5" customHeight="1" x14ac:dyDescent="0.25">
      <c r="A49" s="434" t="s">
        <v>112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6"/>
      <c r="AA49" s="66"/>
    </row>
    <row r="50" spans="1:67" ht="14.25" customHeight="1" x14ac:dyDescent="0.25">
      <c r="A50" s="405" t="s">
        <v>113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0">
        <v>4680115881440</v>
      </c>
      <c r="E51" s="39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2"/>
      <c r="Q51" s="392"/>
      <c r="R51" s="392"/>
      <c r="S51" s="393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0">
        <v>4680115881433</v>
      </c>
      <c r="E52" s="39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2"/>
      <c r="Q52" s="392"/>
      <c r="R52" s="392"/>
      <c r="S52" s="393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9"/>
      <c r="O53" s="395" t="s">
        <v>43</v>
      </c>
      <c r="P53" s="396"/>
      <c r="Q53" s="396"/>
      <c r="R53" s="396"/>
      <c r="S53" s="396"/>
      <c r="T53" s="396"/>
      <c r="U53" s="397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9"/>
      <c r="O54" s="395" t="s">
        <v>43</v>
      </c>
      <c r="P54" s="396"/>
      <c r="Q54" s="396"/>
      <c r="R54" s="396"/>
      <c r="S54" s="396"/>
      <c r="T54" s="396"/>
      <c r="U54" s="397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34" t="s">
        <v>120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6"/>
      <c r="AA55" s="66"/>
    </row>
    <row r="56" spans="1:67" ht="14.25" customHeight="1" x14ac:dyDescent="0.25">
      <c r="A56" s="405" t="s">
        <v>121</v>
      </c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0">
        <v>4680115881426</v>
      </c>
      <c r="E57" s="39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2"/>
      <c r="Q57" s="392"/>
      <c r="R57" s="392"/>
      <c r="S57" s="393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0">
        <v>4680115881426</v>
      </c>
      <c r="E58" s="39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2"/>
      <c r="Q58" s="392"/>
      <c r="R58" s="392"/>
      <c r="S58" s="393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0">
        <v>4680115881419</v>
      </c>
      <c r="E59" s="39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2"/>
      <c r="Q59" s="392"/>
      <c r="R59" s="392"/>
      <c r="S59" s="393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0">
        <v>4680115881525</v>
      </c>
      <c r="E60" s="39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5" t="s">
        <v>130</v>
      </c>
      <c r="P60" s="392"/>
      <c r="Q60" s="392"/>
      <c r="R60" s="392"/>
      <c r="S60" s="393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8"/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9"/>
      <c r="O61" s="395" t="s">
        <v>43</v>
      </c>
      <c r="P61" s="396"/>
      <c r="Q61" s="396"/>
      <c r="R61" s="396"/>
      <c r="S61" s="396"/>
      <c r="T61" s="396"/>
      <c r="U61" s="397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8"/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9"/>
      <c r="O62" s="395" t="s">
        <v>43</v>
      </c>
      <c r="P62" s="396"/>
      <c r="Q62" s="396"/>
      <c r="R62" s="396"/>
      <c r="S62" s="396"/>
      <c r="T62" s="396"/>
      <c r="U62" s="397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34" t="s">
        <v>111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6"/>
      <c r="AA63" s="66"/>
    </row>
    <row r="64" spans="1:67" ht="14.25" customHeight="1" x14ac:dyDescent="0.25">
      <c r="A64" s="405" t="s">
        <v>121</v>
      </c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5"/>
      <c r="P64" s="405"/>
      <c r="Q64" s="405"/>
      <c r="R64" s="405"/>
      <c r="S64" s="405"/>
      <c r="T64" s="405"/>
      <c r="U64" s="405"/>
      <c r="V64" s="405"/>
      <c r="W64" s="405"/>
      <c r="X64" s="405"/>
      <c r="Y64" s="405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0">
        <v>4607091382945</v>
      </c>
      <c r="E65" s="39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9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2"/>
      <c r="Q65" s="392"/>
      <c r="R65" s="392"/>
      <c r="S65" s="393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4" si="8">IFERROR(W65*I65/H65,"0")</f>
        <v>0</v>
      </c>
      <c r="BM65" s="80">
        <f t="shared" ref="BM65:BM84" si="9">IFERROR(X65*I65/H65,"0")</f>
        <v>0</v>
      </c>
      <c r="BN65" s="80">
        <f t="shared" ref="BN65:BN84" si="10">IFERROR(1/J65*(W65/H65),"0")</f>
        <v>0</v>
      </c>
      <c r="BO65" s="80">
        <f t="shared" ref="BO65:BO84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4301011380</v>
      </c>
      <c r="D66" s="390">
        <v>4607091385670</v>
      </c>
      <c r="E66" s="39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9"/>
      <c r="N66" s="38">
        <v>50</v>
      </c>
      <c r="O66" s="6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92"/>
      <c r="Q66" s="392"/>
      <c r="R66" s="392"/>
      <c r="S66" s="393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135</v>
      </c>
      <c r="C67" s="37">
        <v>4301011540</v>
      </c>
      <c r="D67" s="390">
        <v>4607091385670</v>
      </c>
      <c r="E67" s="39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9"/>
      <c r="N67" s="38">
        <v>50</v>
      </c>
      <c r="O67" s="6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92"/>
      <c r="Q67" s="392"/>
      <c r="R67" s="392"/>
      <c r="S67" s="39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0">
        <v>4680115883956</v>
      </c>
      <c r="E68" s="39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2"/>
      <c r="Q68" s="392"/>
      <c r="R68" s="392"/>
      <c r="S68" s="39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0">
        <v>4680115881327</v>
      </c>
      <c r="E69" s="39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2"/>
      <c r="Q69" s="392"/>
      <c r="R69" s="392"/>
      <c r="S69" s="39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0">
        <v>4680115882133</v>
      </c>
      <c r="E70" s="390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2"/>
      <c r="Q70" s="392"/>
      <c r="R70" s="392"/>
      <c r="S70" s="39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0">
        <v>4680115882133</v>
      </c>
      <c r="E71" s="390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2"/>
      <c r="Q71" s="392"/>
      <c r="R71" s="392"/>
      <c r="S71" s="39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0">
        <v>4607091382952</v>
      </c>
      <c r="E72" s="39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2"/>
      <c r="Q72" s="392"/>
      <c r="R72" s="392"/>
      <c r="S72" s="39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4301011382</v>
      </c>
      <c r="D73" s="390">
        <v>4607091385687</v>
      </c>
      <c r="E73" s="39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81</v>
      </c>
      <c r="L73" s="39" t="s">
        <v>136</v>
      </c>
      <c r="M73" s="39"/>
      <c r="N73" s="38">
        <v>50</v>
      </c>
      <c r="O73" s="6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92"/>
      <c r="Q73" s="392"/>
      <c r="R73" s="392"/>
      <c r="S73" s="39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8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4301011565</v>
      </c>
      <c r="D74" s="390">
        <v>4680115882539</v>
      </c>
      <c r="E74" s="390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81</v>
      </c>
      <c r="L74" s="39" t="s">
        <v>136</v>
      </c>
      <c r="M74" s="39"/>
      <c r="N74" s="38">
        <v>50</v>
      </c>
      <c r="O74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92"/>
      <c r="Q74" s="392"/>
      <c r="R74" s="392"/>
      <c r="S74" s="39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0">
        <v>4607091384604</v>
      </c>
      <c r="E75" s="39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2"/>
      <c r="Q75" s="392"/>
      <c r="R75" s="392"/>
      <c r="S75" s="39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0">
        <v>4680115880283</v>
      </c>
      <c r="E76" s="39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2"/>
      <c r="Q76" s="392"/>
      <c r="R76" s="392"/>
      <c r="S76" s="39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0">
        <v>4680115883949</v>
      </c>
      <c r="E77" s="39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2"/>
      <c r="Q77" s="392"/>
      <c r="R77" s="392"/>
      <c r="S77" s="39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157</v>
      </c>
      <c r="B78" s="64" t="s">
        <v>158</v>
      </c>
      <c r="C78" s="37">
        <v>4301011443</v>
      </c>
      <c r="D78" s="390">
        <v>4680115881303</v>
      </c>
      <c r="E78" s="390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81</v>
      </c>
      <c r="L78" s="39" t="s">
        <v>141</v>
      </c>
      <c r="M78" s="39"/>
      <c r="N78" s="38">
        <v>50</v>
      </c>
      <c r="O78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92"/>
      <c r="Q78" s="392"/>
      <c r="R78" s="392"/>
      <c r="S78" s="39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4301011562</v>
      </c>
      <c r="D79" s="390">
        <v>4680115882577</v>
      </c>
      <c r="E79" s="39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81</v>
      </c>
      <c r="L79" s="39" t="s">
        <v>103</v>
      </c>
      <c r="M79" s="39"/>
      <c r="N79" s="38">
        <v>90</v>
      </c>
      <c r="O79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92"/>
      <c r="Q79" s="392"/>
      <c r="R79" s="392"/>
      <c r="S79" s="39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159</v>
      </c>
      <c r="B80" s="64" t="s">
        <v>161</v>
      </c>
      <c r="C80" s="37">
        <v>4301011564</v>
      </c>
      <c r="D80" s="390">
        <v>4680115882577</v>
      </c>
      <c r="E80" s="39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92"/>
      <c r="Q80" s="392"/>
      <c r="R80" s="392"/>
      <c r="S80" s="39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162</v>
      </c>
      <c r="B81" s="64" t="s">
        <v>163</v>
      </c>
      <c r="C81" s="37">
        <v>4301011432</v>
      </c>
      <c r="D81" s="390">
        <v>4680115882720</v>
      </c>
      <c r="E81" s="390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116</v>
      </c>
      <c r="M81" s="39"/>
      <c r="N81" s="38">
        <v>90</v>
      </c>
      <c r="O81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92"/>
      <c r="Q81" s="392"/>
      <c r="R81" s="392"/>
      <c r="S81" s="39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4301011417</v>
      </c>
      <c r="D82" s="390">
        <v>4680115880269</v>
      </c>
      <c r="E82" s="390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81</v>
      </c>
      <c r="L82" s="39" t="s">
        <v>136</v>
      </c>
      <c r="M82" s="39"/>
      <c r="N82" s="38">
        <v>50</v>
      </c>
      <c r="O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92"/>
      <c r="Q82" s="392"/>
      <c r="R82" s="392"/>
      <c r="S82" s="393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16.5" customHeight="1" x14ac:dyDescent="0.25">
      <c r="A83" s="64" t="s">
        <v>166</v>
      </c>
      <c r="B83" s="64" t="s">
        <v>167</v>
      </c>
      <c r="C83" s="37">
        <v>4301011415</v>
      </c>
      <c r="D83" s="390">
        <v>4680115880429</v>
      </c>
      <c r="E83" s="39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136</v>
      </c>
      <c r="M83" s="39"/>
      <c r="N83" s="38">
        <v>50</v>
      </c>
      <c r="O83" s="6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92"/>
      <c r="Q83" s="392"/>
      <c r="R83" s="392"/>
      <c r="S83" s="393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4301011462</v>
      </c>
      <c r="D84" s="390">
        <v>4680115881457</v>
      </c>
      <c r="E84" s="390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136</v>
      </c>
      <c r="M84" s="39"/>
      <c r="N84" s="38">
        <v>50</v>
      </c>
      <c r="O84" s="6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92"/>
      <c r="Q84" s="392"/>
      <c r="R84" s="392"/>
      <c r="S84" s="393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x14ac:dyDescent="0.2">
      <c r="A85" s="398"/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9"/>
      <c r="O85" s="395" t="s">
        <v>43</v>
      </c>
      <c r="P85" s="396"/>
      <c r="Q85" s="396"/>
      <c r="R85" s="396"/>
      <c r="S85" s="396"/>
      <c r="T85" s="396"/>
      <c r="U85" s="397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67" x14ac:dyDescent="0.2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9"/>
      <c r="O86" s="395" t="s">
        <v>43</v>
      </c>
      <c r="P86" s="396"/>
      <c r="Q86" s="396"/>
      <c r="R86" s="396"/>
      <c r="S86" s="396"/>
      <c r="T86" s="396"/>
      <c r="U86" s="397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67" ht="14.25" customHeight="1" x14ac:dyDescent="0.25">
      <c r="A87" s="405" t="s">
        <v>113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67"/>
      <c r="AA87" s="67"/>
    </row>
    <row r="88" spans="1:67" ht="16.5" customHeight="1" x14ac:dyDescent="0.25">
      <c r="A88" s="64" t="s">
        <v>170</v>
      </c>
      <c r="B88" s="64" t="s">
        <v>171</v>
      </c>
      <c r="C88" s="37">
        <v>4301020235</v>
      </c>
      <c r="D88" s="390">
        <v>4680115881488</v>
      </c>
      <c r="E88" s="390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117</v>
      </c>
      <c r="L88" s="39" t="s">
        <v>116</v>
      </c>
      <c r="M88" s="39"/>
      <c r="N88" s="38">
        <v>50</v>
      </c>
      <c r="O88" s="6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92"/>
      <c r="Q88" s="392"/>
      <c r="R88" s="392"/>
      <c r="S88" s="393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80"/>
      <c r="BB88" s="119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t="27" customHeight="1" x14ac:dyDescent="0.25">
      <c r="A89" s="64" t="s">
        <v>172</v>
      </c>
      <c r="B89" s="64" t="s">
        <v>173</v>
      </c>
      <c r="C89" s="37">
        <v>4301020228</v>
      </c>
      <c r="D89" s="390">
        <v>4680115882751</v>
      </c>
      <c r="E89" s="390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81</v>
      </c>
      <c r="L89" s="39" t="s">
        <v>116</v>
      </c>
      <c r="M89" s="39"/>
      <c r="N89" s="38">
        <v>90</v>
      </c>
      <c r="O89" s="66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92"/>
      <c r="Q89" s="392"/>
      <c r="R89" s="392"/>
      <c r="S89" s="393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4301020258</v>
      </c>
      <c r="D90" s="390">
        <v>4680115882775</v>
      </c>
      <c r="E90" s="390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84</v>
      </c>
      <c r="L90" s="39" t="s">
        <v>136</v>
      </c>
      <c r="M90" s="39"/>
      <c r="N90" s="38">
        <v>50</v>
      </c>
      <c r="O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92"/>
      <c r="Q90" s="392"/>
      <c r="R90" s="392"/>
      <c r="S90" s="393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4301020217</v>
      </c>
      <c r="D91" s="390">
        <v>4680115880658</v>
      </c>
      <c r="E91" s="390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81</v>
      </c>
      <c r="L91" s="39" t="s">
        <v>116</v>
      </c>
      <c r="M91" s="39"/>
      <c r="N91" s="38">
        <v>50</v>
      </c>
      <c r="O91" s="6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92"/>
      <c r="Q91" s="392"/>
      <c r="R91" s="392"/>
      <c r="S91" s="393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x14ac:dyDescent="0.2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9"/>
      <c r="O92" s="395" t="s">
        <v>43</v>
      </c>
      <c r="P92" s="396"/>
      <c r="Q92" s="396"/>
      <c r="R92" s="396"/>
      <c r="S92" s="396"/>
      <c r="T92" s="396"/>
      <c r="U92" s="397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67" x14ac:dyDescent="0.2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9"/>
      <c r="O93" s="395" t="s">
        <v>43</v>
      </c>
      <c r="P93" s="396"/>
      <c r="Q93" s="396"/>
      <c r="R93" s="396"/>
      <c r="S93" s="396"/>
      <c r="T93" s="396"/>
      <c r="U93" s="397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67" ht="14.25" customHeight="1" x14ac:dyDescent="0.25">
      <c r="A94" s="405" t="s">
        <v>77</v>
      </c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5"/>
      <c r="P94" s="405"/>
      <c r="Q94" s="405"/>
      <c r="R94" s="405"/>
      <c r="S94" s="405"/>
      <c r="T94" s="405"/>
      <c r="U94" s="405"/>
      <c r="V94" s="405"/>
      <c r="W94" s="405"/>
      <c r="X94" s="405"/>
      <c r="Y94" s="405"/>
      <c r="Z94" s="67"/>
      <c r="AA94" s="67"/>
    </row>
    <row r="95" spans="1:67" ht="16.5" customHeight="1" x14ac:dyDescent="0.25">
      <c r="A95" s="64" t="s">
        <v>178</v>
      </c>
      <c r="B95" s="64" t="s">
        <v>179</v>
      </c>
      <c r="C95" s="37">
        <v>4301030895</v>
      </c>
      <c r="D95" s="390">
        <v>4607091387667</v>
      </c>
      <c r="E95" s="39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117</v>
      </c>
      <c r="L95" s="39" t="s">
        <v>116</v>
      </c>
      <c r="M95" s="39"/>
      <c r="N95" s="38">
        <v>40</v>
      </c>
      <c r="O95" s="6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92"/>
      <c r="Q95" s="392"/>
      <c r="R95" s="392"/>
      <c r="S95" s="393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13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80"/>
      <c r="BB95" s="123" t="s">
        <v>67</v>
      </c>
      <c r="BL95" s="80">
        <f t="shared" ref="BL95:BL101" si="14">IFERROR(W95*I95/H95,"0")</f>
        <v>0</v>
      </c>
      <c r="BM95" s="80">
        <f t="shared" ref="BM95:BM101" si="15">IFERROR(X95*I95/H95,"0")</f>
        <v>0</v>
      </c>
      <c r="BN95" s="80">
        <f t="shared" ref="BN95:BN101" si="16">IFERROR(1/J95*(W95/H95),"0")</f>
        <v>0</v>
      </c>
      <c r="BO95" s="80">
        <f t="shared" ref="BO95:BO101" si="17">IFERROR(1/J95*(X95/H95),"0")</f>
        <v>0</v>
      </c>
    </row>
    <row r="96" spans="1:67" ht="27" customHeight="1" x14ac:dyDescent="0.25">
      <c r="A96" s="64" t="s">
        <v>180</v>
      </c>
      <c r="B96" s="64" t="s">
        <v>181</v>
      </c>
      <c r="C96" s="37">
        <v>4301030961</v>
      </c>
      <c r="D96" s="390">
        <v>4607091387636</v>
      </c>
      <c r="E96" s="390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81</v>
      </c>
      <c r="L96" s="39" t="s">
        <v>80</v>
      </c>
      <c r="M96" s="39"/>
      <c r="N96" s="38">
        <v>40</v>
      </c>
      <c r="O96" s="6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92"/>
      <c r="Q96" s="392"/>
      <c r="R96" s="392"/>
      <c r="S96" s="393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16.5" customHeight="1" x14ac:dyDescent="0.25">
      <c r="A97" s="64" t="s">
        <v>182</v>
      </c>
      <c r="B97" s="64" t="s">
        <v>183</v>
      </c>
      <c r="C97" s="37">
        <v>4301030963</v>
      </c>
      <c r="D97" s="390">
        <v>4607091382426</v>
      </c>
      <c r="E97" s="39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80</v>
      </c>
      <c r="M97" s="39"/>
      <c r="N97" s="38">
        <v>40</v>
      </c>
      <c r="O97" s="6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92"/>
      <c r="Q97" s="392"/>
      <c r="R97" s="392"/>
      <c r="S97" s="393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184</v>
      </c>
      <c r="B98" s="64" t="s">
        <v>185</v>
      </c>
      <c r="C98" s="37">
        <v>4301030962</v>
      </c>
      <c r="D98" s="390">
        <v>4607091386547</v>
      </c>
      <c r="E98" s="39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84</v>
      </c>
      <c r="L98" s="39" t="s">
        <v>80</v>
      </c>
      <c r="M98" s="39"/>
      <c r="N98" s="38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92"/>
      <c r="Q98" s="392"/>
      <c r="R98" s="392"/>
      <c r="S98" s="39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4301030964</v>
      </c>
      <c r="D99" s="390">
        <v>4607091382464</v>
      </c>
      <c r="E99" s="39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92"/>
      <c r="Q99" s="392"/>
      <c r="R99" s="392"/>
      <c r="S99" s="393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4301031234</v>
      </c>
      <c r="D100" s="390">
        <v>4680115883444</v>
      </c>
      <c r="E100" s="39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81</v>
      </c>
      <c r="L100" s="39" t="s">
        <v>103</v>
      </c>
      <c r="M100" s="39"/>
      <c r="N100" s="38">
        <v>90</v>
      </c>
      <c r="O100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92"/>
      <c r="Q100" s="392"/>
      <c r="R100" s="392"/>
      <c r="S100" s="393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188</v>
      </c>
      <c r="B101" s="64" t="s">
        <v>190</v>
      </c>
      <c r="C101" s="37">
        <v>4301031235</v>
      </c>
      <c r="D101" s="390">
        <v>4680115883444</v>
      </c>
      <c r="E101" s="39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2"/>
      <c r="Q101" s="392"/>
      <c r="R101" s="392"/>
      <c r="S101" s="393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x14ac:dyDescent="0.2">
      <c r="A102" s="398"/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9"/>
      <c r="O102" s="395" t="s">
        <v>43</v>
      </c>
      <c r="P102" s="396"/>
      <c r="Q102" s="396"/>
      <c r="R102" s="396"/>
      <c r="S102" s="396"/>
      <c r="T102" s="396"/>
      <c r="U102" s="397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398"/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9"/>
      <c r="O103" s="395" t="s">
        <v>43</v>
      </c>
      <c r="P103" s="396"/>
      <c r="Q103" s="396"/>
      <c r="R103" s="396"/>
      <c r="S103" s="396"/>
      <c r="T103" s="396"/>
      <c r="U103" s="397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67" ht="14.25" customHeight="1" x14ac:dyDescent="0.25">
      <c r="A104" s="405" t="s">
        <v>85</v>
      </c>
      <c r="B104" s="405"/>
      <c r="C104" s="405"/>
      <c r="D104" s="405"/>
      <c r="E104" s="405"/>
      <c r="F104" s="405"/>
      <c r="G104" s="405"/>
      <c r="H104" s="405"/>
      <c r="I104" s="405"/>
      <c r="J104" s="405"/>
      <c r="K104" s="405"/>
      <c r="L104" s="405"/>
      <c r="M104" s="405"/>
      <c r="N104" s="405"/>
      <c r="O104" s="405"/>
      <c r="P104" s="405"/>
      <c r="Q104" s="405"/>
      <c r="R104" s="405"/>
      <c r="S104" s="405"/>
      <c r="T104" s="405"/>
      <c r="U104" s="405"/>
      <c r="V104" s="405"/>
      <c r="W104" s="405"/>
      <c r="X104" s="405"/>
      <c r="Y104" s="405"/>
      <c r="Z104" s="67"/>
      <c r="AA104" s="67"/>
    </row>
    <row r="105" spans="1:67" ht="27" customHeight="1" x14ac:dyDescent="0.25">
      <c r="A105" s="64" t="s">
        <v>191</v>
      </c>
      <c r="B105" s="64" t="s">
        <v>192</v>
      </c>
      <c r="C105" s="37">
        <v>4301051437</v>
      </c>
      <c r="D105" s="390">
        <v>4607091386967</v>
      </c>
      <c r="E105" s="39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117</v>
      </c>
      <c r="L105" s="39" t="s">
        <v>136</v>
      </c>
      <c r="M105" s="39"/>
      <c r="N105" s="38">
        <v>45</v>
      </c>
      <c r="O105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92"/>
      <c r="Q105" s="392"/>
      <c r="R105" s="392"/>
      <c r="S105" s="393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8" si="18">IFERROR(IF(W105="",0,CEILING((W105/$H105),1)*$H105),"")</f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0" t="s">
        <v>67</v>
      </c>
      <c r="BL105" s="80">
        <f t="shared" ref="BL105:BL118" si="19">IFERROR(W105*I105/H105,"0")</f>
        <v>0</v>
      </c>
      <c r="BM105" s="80">
        <f t="shared" ref="BM105:BM118" si="20">IFERROR(X105*I105/H105,"0")</f>
        <v>0</v>
      </c>
      <c r="BN105" s="80">
        <f t="shared" ref="BN105:BN118" si="21">IFERROR(1/J105*(W105/H105),"0")</f>
        <v>0</v>
      </c>
      <c r="BO105" s="80">
        <f t="shared" ref="BO105:BO118" si="22">IFERROR(1/J105*(X105/H105),"0")</f>
        <v>0</v>
      </c>
    </row>
    <row r="106" spans="1:67" ht="27" customHeight="1" x14ac:dyDescent="0.25">
      <c r="A106" s="64" t="s">
        <v>191</v>
      </c>
      <c r="B106" s="64" t="s">
        <v>193</v>
      </c>
      <c r="C106" s="37">
        <v>4301051543</v>
      </c>
      <c r="D106" s="390">
        <v>4607091386967</v>
      </c>
      <c r="E106" s="39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2"/>
      <c r="Q106" s="392"/>
      <c r="R106" s="392"/>
      <c r="S106" s="393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194</v>
      </c>
      <c r="B107" s="64" t="s">
        <v>195</v>
      </c>
      <c r="C107" s="37">
        <v>4301051611</v>
      </c>
      <c r="D107" s="390">
        <v>4607091385304</v>
      </c>
      <c r="E107" s="39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80</v>
      </c>
      <c r="M107" s="39"/>
      <c r="N107" s="38">
        <v>40</v>
      </c>
      <c r="O107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92"/>
      <c r="Q107" s="392"/>
      <c r="R107" s="392"/>
      <c r="S107" s="393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4301051648</v>
      </c>
      <c r="D108" s="390">
        <v>4607091386264</v>
      </c>
      <c r="E108" s="39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81</v>
      </c>
      <c r="L108" s="39" t="s">
        <v>80</v>
      </c>
      <c r="M108" s="39"/>
      <c r="N108" s="38">
        <v>31</v>
      </c>
      <c r="O108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92"/>
      <c r="Q108" s="392"/>
      <c r="R108" s="392"/>
      <c r="S108" s="39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4301051476</v>
      </c>
      <c r="D109" s="390">
        <v>4680115882584</v>
      </c>
      <c r="E109" s="390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8" t="s">
        <v>81</v>
      </c>
      <c r="L109" s="39" t="s">
        <v>103</v>
      </c>
      <c r="M109" s="39"/>
      <c r="N109" s="38">
        <v>60</v>
      </c>
      <c r="O109" s="6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92"/>
      <c r="Q109" s="392"/>
      <c r="R109" s="392"/>
      <c r="S109" s="39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198</v>
      </c>
      <c r="B110" s="64" t="s">
        <v>200</v>
      </c>
      <c r="C110" s="37">
        <v>4301051477</v>
      </c>
      <c r="D110" s="390">
        <v>4680115882584</v>
      </c>
      <c r="E110" s="39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2"/>
      <c r="Q110" s="392"/>
      <c r="R110" s="392"/>
      <c r="S110" s="39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201</v>
      </c>
      <c r="B111" s="64" t="s">
        <v>202</v>
      </c>
      <c r="C111" s="37">
        <v>4301051436</v>
      </c>
      <c r="D111" s="390">
        <v>4607091385731</v>
      </c>
      <c r="E111" s="390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81</v>
      </c>
      <c r="L111" s="39" t="s">
        <v>136</v>
      </c>
      <c r="M111" s="39"/>
      <c r="N111" s="38">
        <v>45</v>
      </c>
      <c r="O111" s="65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92"/>
      <c r="Q111" s="392"/>
      <c r="R111" s="392"/>
      <c r="S111" s="39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4301051439</v>
      </c>
      <c r="D112" s="390">
        <v>4680115880214</v>
      </c>
      <c r="E112" s="390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81</v>
      </c>
      <c r="L112" s="39" t="s">
        <v>136</v>
      </c>
      <c r="M112" s="39"/>
      <c r="N112" s="38">
        <v>45</v>
      </c>
      <c r="O112" s="6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92"/>
      <c r="Q112" s="392"/>
      <c r="R112" s="392"/>
      <c r="S112" s="39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4301051438</v>
      </c>
      <c r="D113" s="390">
        <v>4680115880894</v>
      </c>
      <c r="E113" s="390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81</v>
      </c>
      <c r="L113" s="39" t="s">
        <v>136</v>
      </c>
      <c r="M113" s="39"/>
      <c r="N113" s="38">
        <v>45</v>
      </c>
      <c r="O113" s="6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92"/>
      <c r="Q113" s="392"/>
      <c r="R113" s="392"/>
      <c r="S113" s="39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ref="Y113:Y118" si="23"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207</v>
      </c>
      <c r="B114" s="64" t="s">
        <v>208</v>
      </c>
      <c r="C114" s="37">
        <v>4301051693</v>
      </c>
      <c r="D114" s="390">
        <v>4680115884915</v>
      </c>
      <c r="E114" s="390"/>
      <c r="F114" s="63">
        <v>0.3</v>
      </c>
      <c r="G114" s="38">
        <v>6</v>
      </c>
      <c r="H114" s="63">
        <v>1.8</v>
      </c>
      <c r="I114" s="63">
        <v>2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64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92"/>
      <c r="Q114" s="392"/>
      <c r="R114" s="392"/>
      <c r="S114" s="39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4301051313</v>
      </c>
      <c r="D115" s="390">
        <v>4607091385427</v>
      </c>
      <c r="E115" s="39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81</v>
      </c>
      <c r="L115" s="39" t="s">
        <v>80</v>
      </c>
      <c r="M115" s="39"/>
      <c r="N115" s="38">
        <v>40</v>
      </c>
      <c r="O115" s="6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92"/>
      <c r="Q115" s="392"/>
      <c r="R115" s="392"/>
      <c r="S115" s="39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4301051480</v>
      </c>
      <c r="D116" s="390">
        <v>4680115882645</v>
      </c>
      <c r="E116" s="39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92"/>
      <c r="Q116" s="392"/>
      <c r="R116" s="392"/>
      <c r="S116" s="39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4301051395</v>
      </c>
      <c r="D117" s="390">
        <v>4680115884311</v>
      </c>
      <c r="E117" s="390"/>
      <c r="F117" s="63">
        <v>0.3</v>
      </c>
      <c r="G117" s="38">
        <v>6</v>
      </c>
      <c r="H117" s="63">
        <v>1.8</v>
      </c>
      <c r="I117" s="63">
        <v>2.0659999999999998</v>
      </c>
      <c r="J117" s="38">
        <v>156</v>
      </c>
      <c r="K117" s="38" t="s">
        <v>81</v>
      </c>
      <c r="L117" s="39" t="s">
        <v>80</v>
      </c>
      <c r="M117" s="39"/>
      <c r="N117" s="38">
        <v>30</v>
      </c>
      <c r="O117" s="6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92"/>
      <c r="Q117" s="392"/>
      <c r="R117" s="392"/>
      <c r="S117" s="393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4301051641</v>
      </c>
      <c r="D118" s="390">
        <v>4680115884403</v>
      </c>
      <c r="E118" s="390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92"/>
      <c r="Q118" s="392"/>
      <c r="R118" s="392"/>
      <c r="S118" s="393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x14ac:dyDescent="0.2">
      <c r="A119" s="398"/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9"/>
      <c r="O119" s="395" t="s">
        <v>43</v>
      </c>
      <c r="P119" s="396"/>
      <c r="Q119" s="396"/>
      <c r="R119" s="396"/>
      <c r="S119" s="396"/>
      <c r="T119" s="396"/>
      <c r="U119" s="397"/>
      <c r="V119" s="43" t="s">
        <v>42</v>
      </c>
      <c r="W119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68"/>
      <c r="AA119" s="68"/>
    </row>
    <row r="120" spans="1:67" x14ac:dyDescent="0.2">
      <c r="A120" s="398"/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9"/>
      <c r="O120" s="395" t="s">
        <v>43</v>
      </c>
      <c r="P120" s="396"/>
      <c r="Q120" s="396"/>
      <c r="R120" s="396"/>
      <c r="S120" s="396"/>
      <c r="T120" s="396"/>
      <c r="U120" s="397"/>
      <c r="V120" s="43" t="s">
        <v>0</v>
      </c>
      <c r="W120" s="44">
        <f>IFERROR(SUM(W105:W118),"0")</f>
        <v>0</v>
      </c>
      <c r="X120" s="44">
        <f>IFERROR(SUM(X105:X118),"0")</f>
        <v>0</v>
      </c>
      <c r="Y120" s="43"/>
      <c r="Z120" s="68"/>
      <c r="AA120" s="68"/>
    </row>
    <row r="121" spans="1:67" ht="14.25" customHeight="1" x14ac:dyDescent="0.25">
      <c r="A121" s="405" t="s">
        <v>217</v>
      </c>
      <c r="B121" s="405"/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5"/>
      <c r="N121" s="405"/>
      <c r="O121" s="405"/>
      <c r="P121" s="405"/>
      <c r="Q121" s="405"/>
      <c r="R121" s="405"/>
      <c r="S121" s="405"/>
      <c r="T121" s="405"/>
      <c r="U121" s="405"/>
      <c r="V121" s="405"/>
      <c r="W121" s="405"/>
      <c r="X121" s="405"/>
      <c r="Y121" s="405"/>
      <c r="Z121" s="67"/>
      <c r="AA121" s="67"/>
    </row>
    <row r="122" spans="1:67" ht="27" customHeight="1" x14ac:dyDescent="0.25">
      <c r="A122" s="64" t="s">
        <v>218</v>
      </c>
      <c r="B122" s="64" t="s">
        <v>219</v>
      </c>
      <c r="C122" s="37">
        <v>4301060296</v>
      </c>
      <c r="D122" s="390">
        <v>4607091383065</v>
      </c>
      <c r="E122" s="390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81</v>
      </c>
      <c r="L122" s="39" t="s">
        <v>80</v>
      </c>
      <c r="M122" s="39"/>
      <c r="N122" s="38">
        <v>30</v>
      </c>
      <c r="O122" s="6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92"/>
      <c r="Q122" s="392"/>
      <c r="R122" s="392"/>
      <c r="S122" s="393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ref="X122:X128" si="24">IFERROR(IF(W122="",0,CEILING((W122/$H122),1)*$H122),"")</f>
        <v>0</v>
      </c>
      <c r="Y122" s="42" t="str">
        <f>IFERROR(IF(X122=0,"",ROUNDUP(X122/H122,0)*0.00937),"")</f>
        <v/>
      </c>
      <c r="Z122" s="69" t="s">
        <v>48</v>
      </c>
      <c r="AA122" s="70" t="s">
        <v>48</v>
      </c>
      <c r="AE122" s="80"/>
      <c r="BB122" s="144" t="s">
        <v>67</v>
      </c>
      <c r="BL122" s="80">
        <f t="shared" ref="BL122:BL128" si="25">IFERROR(W122*I122/H122,"0")</f>
        <v>0</v>
      </c>
      <c r="BM122" s="80">
        <f t="shared" ref="BM122:BM128" si="26">IFERROR(X122*I122/H122,"0")</f>
        <v>0</v>
      </c>
      <c r="BN122" s="80">
        <f t="shared" ref="BN122:BN128" si="27">IFERROR(1/J122*(W122/H122),"0")</f>
        <v>0</v>
      </c>
      <c r="BO122" s="80">
        <f t="shared" ref="BO122:BO128" si="28">IFERROR(1/J122*(X122/H122),"0")</f>
        <v>0</v>
      </c>
    </row>
    <row r="123" spans="1:67" ht="27" customHeight="1" x14ac:dyDescent="0.25">
      <c r="A123" s="64" t="s">
        <v>220</v>
      </c>
      <c r="B123" s="64" t="s">
        <v>221</v>
      </c>
      <c r="C123" s="37">
        <v>4301060350</v>
      </c>
      <c r="D123" s="390">
        <v>4680115881532</v>
      </c>
      <c r="E123" s="390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117</v>
      </c>
      <c r="L123" s="39" t="s">
        <v>136</v>
      </c>
      <c r="M123" s="39"/>
      <c r="N123" s="38">
        <v>30</v>
      </c>
      <c r="O123" s="6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2"/>
      <c r="Q123" s="392"/>
      <c r="R123" s="392"/>
      <c r="S123" s="393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220</v>
      </c>
      <c r="B124" s="64" t="s">
        <v>222</v>
      </c>
      <c r="C124" s="37">
        <v>4301060371</v>
      </c>
      <c r="D124" s="390">
        <v>4680115881532</v>
      </c>
      <c r="E124" s="390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80</v>
      </c>
      <c r="M124" s="39"/>
      <c r="N124" s="38">
        <v>30</v>
      </c>
      <c r="O124" s="64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92"/>
      <c r="Q124" s="392"/>
      <c r="R124" s="392"/>
      <c r="S124" s="393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220</v>
      </c>
      <c r="B125" s="64" t="s">
        <v>223</v>
      </c>
      <c r="C125" s="37">
        <v>4301060366</v>
      </c>
      <c r="D125" s="390">
        <v>4680115881532</v>
      </c>
      <c r="E125" s="390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224</v>
      </c>
      <c r="B126" s="64" t="s">
        <v>225</v>
      </c>
      <c r="C126" s="37">
        <v>4301060356</v>
      </c>
      <c r="D126" s="390">
        <v>4680115882652</v>
      </c>
      <c r="E126" s="390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81</v>
      </c>
      <c r="L126" s="39" t="s">
        <v>80</v>
      </c>
      <c r="M126" s="39"/>
      <c r="N126" s="38">
        <v>40</v>
      </c>
      <c r="O126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2"/>
      <c r="Q126" s="392"/>
      <c r="R126" s="392"/>
      <c r="S126" s="393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16.5" customHeight="1" x14ac:dyDescent="0.25">
      <c r="A127" s="64" t="s">
        <v>226</v>
      </c>
      <c r="B127" s="64" t="s">
        <v>227</v>
      </c>
      <c r="C127" s="37">
        <v>4301060309</v>
      </c>
      <c r="D127" s="390">
        <v>4680115880238</v>
      </c>
      <c r="E127" s="390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2"/>
      <c r="Q127" s="392"/>
      <c r="R127" s="392"/>
      <c r="S127" s="393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228</v>
      </c>
      <c r="B128" s="64" t="s">
        <v>229</v>
      </c>
      <c r="C128" s="37">
        <v>4301060351</v>
      </c>
      <c r="D128" s="390">
        <v>4680115881464</v>
      </c>
      <c r="E128" s="390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81</v>
      </c>
      <c r="L128" s="39" t="s">
        <v>136</v>
      </c>
      <c r="M128" s="39"/>
      <c r="N128" s="38">
        <v>30</v>
      </c>
      <c r="O128" s="6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2"/>
      <c r="Q128" s="392"/>
      <c r="R128" s="392"/>
      <c r="S128" s="393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x14ac:dyDescent="0.2">
      <c r="A129" s="398"/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9"/>
      <c r="O129" s="395" t="s">
        <v>43</v>
      </c>
      <c r="P129" s="396"/>
      <c r="Q129" s="396"/>
      <c r="R129" s="396"/>
      <c r="S129" s="396"/>
      <c r="T129" s="396"/>
      <c r="U129" s="397"/>
      <c r="V129" s="43" t="s">
        <v>42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IFERROR(X122/H122,"0")+IFERROR(X123/H123,"0")+IFERROR(X124/H124,"0")+IFERROR(X125/H125,"0")+IFERROR(X126/H126,"0")+IFERROR(X127/H127,"0")+IFERROR(X128/H128,"0")</f>
        <v>0</v>
      </c>
      <c r="Y129" s="44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68"/>
      <c r="AA129" s="68"/>
    </row>
    <row r="130" spans="1:67" x14ac:dyDescent="0.2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9"/>
      <c r="O130" s="395" t="s">
        <v>43</v>
      </c>
      <c r="P130" s="396"/>
      <c r="Q130" s="396"/>
      <c r="R130" s="396"/>
      <c r="S130" s="396"/>
      <c r="T130" s="396"/>
      <c r="U130" s="397"/>
      <c r="V130" s="43" t="s">
        <v>0</v>
      </c>
      <c r="W130" s="44">
        <f>IFERROR(SUM(W122:W128),"0")</f>
        <v>0</v>
      </c>
      <c r="X130" s="44">
        <f>IFERROR(SUM(X122:X128),"0")</f>
        <v>0</v>
      </c>
      <c r="Y130" s="43"/>
      <c r="Z130" s="68"/>
      <c r="AA130" s="68"/>
    </row>
    <row r="131" spans="1:67" ht="16.5" customHeight="1" x14ac:dyDescent="0.25">
      <c r="A131" s="434" t="s">
        <v>230</v>
      </c>
      <c r="B131" s="434"/>
      <c r="C131" s="434"/>
      <c r="D131" s="434"/>
      <c r="E131" s="434"/>
      <c r="F131" s="434"/>
      <c r="G131" s="434"/>
      <c r="H131" s="434"/>
      <c r="I131" s="434"/>
      <c r="J131" s="434"/>
      <c r="K131" s="434"/>
      <c r="L131" s="434"/>
      <c r="M131" s="434"/>
      <c r="N131" s="434"/>
      <c r="O131" s="434"/>
      <c r="P131" s="434"/>
      <c r="Q131" s="434"/>
      <c r="R131" s="434"/>
      <c r="S131" s="434"/>
      <c r="T131" s="434"/>
      <c r="U131" s="434"/>
      <c r="V131" s="434"/>
      <c r="W131" s="434"/>
      <c r="X131" s="434"/>
      <c r="Y131" s="434"/>
      <c r="Z131" s="66"/>
      <c r="AA131" s="66"/>
    </row>
    <row r="132" spans="1:67" ht="14.25" customHeight="1" x14ac:dyDescent="0.25">
      <c r="A132" s="405" t="s">
        <v>85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405"/>
      <c r="Z132" s="67"/>
      <c r="AA132" s="67"/>
    </row>
    <row r="133" spans="1:67" ht="27" customHeight="1" x14ac:dyDescent="0.25">
      <c r="A133" s="64" t="s">
        <v>231</v>
      </c>
      <c r="B133" s="64" t="s">
        <v>232</v>
      </c>
      <c r="C133" s="37">
        <v>4301051360</v>
      </c>
      <c r="D133" s="390">
        <v>4607091385168</v>
      </c>
      <c r="E133" s="390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117</v>
      </c>
      <c r="L133" s="39" t="s">
        <v>136</v>
      </c>
      <c r="M133" s="39"/>
      <c r="N133" s="38">
        <v>45</v>
      </c>
      <c r="O133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92"/>
      <c r="Q133" s="392"/>
      <c r="R133" s="392"/>
      <c r="S133" s="393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27" customHeight="1" x14ac:dyDescent="0.25">
      <c r="A134" s="64" t="s">
        <v>231</v>
      </c>
      <c r="B134" s="64" t="s">
        <v>233</v>
      </c>
      <c r="C134" s="37">
        <v>4301051612</v>
      </c>
      <c r="D134" s="390">
        <v>4607091385168</v>
      </c>
      <c r="E134" s="390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80</v>
      </c>
      <c r="M134" s="39"/>
      <c r="N134" s="38">
        <v>45</v>
      </c>
      <c r="O134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234</v>
      </c>
      <c r="B135" s="64" t="s">
        <v>235</v>
      </c>
      <c r="C135" s="37">
        <v>4301051362</v>
      </c>
      <c r="D135" s="390">
        <v>4607091383256</v>
      </c>
      <c r="E135" s="390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81</v>
      </c>
      <c r="L135" s="39" t="s">
        <v>136</v>
      </c>
      <c r="M135" s="39"/>
      <c r="N135" s="38">
        <v>45</v>
      </c>
      <c r="O135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2"/>
      <c r="Q135" s="392"/>
      <c r="R135" s="392"/>
      <c r="S135" s="393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4301051358</v>
      </c>
      <c r="D136" s="390">
        <v>4607091385748</v>
      </c>
      <c r="E136" s="390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81</v>
      </c>
      <c r="L136" s="39" t="s">
        <v>136</v>
      </c>
      <c r="M136" s="39"/>
      <c r="N136" s="38">
        <v>45</v>
      </c>
      <c r="O136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2"/>
      <c r="Q136" s="392"/>
      <c r="R136" s="392"/>
      <c r="S136" s="393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4301051738</v>
      </c>
      <c r="D137" s="390">
        <v>4680115884533</v>
      </c>
      <c r="E137" s="390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81</v>
      </c>
      <c r="L137" s="39" t="s">
        <v>80</v>
      </c>
      <c r="M137" s="39"/>
      <c r="N137" s="38">
        <v>45</v>
      </c>
      <c r="O137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2"/>
      <c r="Q137" s="392"/>
      <c r="R137" s="392"/>
      <c r="S137" s="393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x14ac:dyDescent="0.2">
      <c r="A138" s="398"/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9"/>
      <c r="O138" s="395" t="s">
        <v>43</v>
      </c>
      <c r="P138" s="396"/>
      <c r="Q138" s="396"/>
      <c r="R138" s="396"/>
      <c r="S138" s="396"/>
      <c r="T138" s="396"/>
      <c r="U138" s="397"/>
      <c r="V138" s="43" t="s">
        <v>42</v>
      </c>
      <c r="W138" s="44">
        <f>IFERROR(W133/H133,"0")+IFERROR(W134/H134,"0")+IFERROR(W135/H135,"0")+IFERROR(W136/H136,"0")+IFERROR(W137/H137,"0")</f>
        <v>0</v>
      </c>
      <c r="X138" s="44">
        <f>IFERROR(X133/H133,"0")+IFERROR(X134/H134,"0")+IFERROR(X135/H135,"0")+IFERROR(X136/H136,"0")+IFERROR(X137/H137,"0")</f>
        <v>0</v>
      </c>
      <c r="Y138" s="44">
        <f>IFERROR(IF(Y133="",0,Y133),"0")+IFERROR(IF(Y134="",0,Y134),"0")+IFERROR(IF(Y135="",0,Y135),"0")+IFERROR(IF(Y136="",0,Y136),"0")+IFERROR(IF(Y137="",0,Y137),"0")</f>
        <v>0</v>
      </c>
      <c r="Z138" s="68"/>
      <c r="AA138" s="68"/>
    </row>
    <row r="139" spans="1:67" x14ac:dyDescent="0.2">
      <c r="A139" s="398"/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9"/>
      <c r="O139" s="395" t="s">
        <v>43</v>
      </c>
      <c r="P139" s="396"/>
      <c r="Q139" s="396"/>
      <c r="R139" s="396"/>
      <c r="S139" s="396"/>
      <c r="T139" s="396"/>
      <c r="U139" s="397"/>
      <c r="V139" s="43" t="s">
        <v>0</v>
      </c>
      <c r="W139" s="44">
        <f>IFERROR(SUM(W133:W137),"0")</f>
        <v>0</v>
      </c>
      <c r="X139" s="44">
        <f>IFERROR(SUM(X133:X137),"0")</f>
        <v>0</v>
      </c>
      <c r="Y139" s="43"/>
      <c r="Z139" s="68"/>
      <c r="AA139" s="68"/>
    </row>
    <row r="140" spans="1:67" ht="27.75" customHeight="1" x14ac:dyDescent="0.2">
      <c r="A140" s="433" t="s">
        <v>240</v>
      </c>
      <c r="B140" s="433"/>
      <c r="C140" s="433"/>
      <c r="D140" s="433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3"/>
      <c r="Z140" s="55"/>
      <c r="AA140" s="55"/>
    </row>
    <row r="141" spans="1:67" ht="16.5" customHeight="1" x14ac:dyDescent="0.25">
      <c r="A141" s="434" t="s">
        <v>241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66"/>
      <c r="AA141" s="66"/>
    </row>
    <row r="142" spans="1:67" ht="14.25" customHeight="1" x14ac:dyDescent="0.25">
      <c r="A142" s="405" t="s">
        <v>121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67"/>
      <c r="AA142" s="67"/>
    </row>
    <row r="143" spans="1:67" ht="27" customHeight="1" x14ac:dyDescent="0.25">
      <c r="A143" s="64" t="s">
        <v>242</v>
      </c>
      <c r="B143" s="64" t="s">
        <v>243</v>
      </c>
      <c r="C143" s="37">
        <v>4301011223</v>
      </c>
      <c r="D143" s="390">
        <v>4607091383423</v>
      </c>
      <c r="E143" s="39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136</v>
      </c>
      <c r="M143" s="39"/>
      <c r="N143" s="38">
        <v>35</v>
      </c>
      <c r="O143" s="6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2"/>
      <c r="Q143" s="392"/>
      <c r="R143" s="392"/>
      <c r="S143" s="393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27" customHeight="1" x14ac:dyDescent="0.25">
      <c r="A144" s="64" t="s">
        <v>244</v>
      </c>
      <c r="B144" s="64" t="s">
        <v>245</v>
      </c>
      <c r="C144" s="37">
        <v>4301011338</v>
      </c>
      <c r="D144" s="390">
        <v>4607091381405</v>
      </c>
      <c r="E144" s="39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80</v>
      </c>
      <c r="M144" s="39"/>
      <c r="N144" s="38">
        <v>35</v>
      </c>
      <c r="O144" s="6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92"/>
      <c r="Q144" s="392"/>
      <c r="R144" s="392"/>
      <c r="S144" s="393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37.5" customHeight="1" x14ac:dyDescent="0.25">
      <c r="A145" s="64" t="s">
        <v>246</v>
      </c>
      <c r="B145" s="64" t="s">
        <v>247</v>
      </c>
      <c r="C145" s="37">
        <v>4301011333</v>
      </c>
      <c r="D145" s="390">
        <v>4607091386516</v>
      </c>
      <c r="E145" s="390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80</v>
      </c>
      <c r="M145" s="39"/>
      <c r="N145" s="38">
        <v>30</v>
      </c>
      <c r="O145" s="6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92"/>
      <c r="Q145" s="392"/>
      <c r="R145" s="392"/>
      <c r="S145" s="393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9"/>
      <c r="O146" s="395" t="s">
        <v>43</v>
      </c>
      <c r="P146" s="396"/>
      <c r="Q146" s="396"/>
      <c r="R146" s="396"/>
      <c r="S146" s="396"/>
      <c r="T146" s="396"/>
      <c r="U146" s="397"/>
      <c r="V146" s="43" t="s">
        <v>42</v>
      </c>
      <c r="W146" s="44">
        <f>IFERROR(W143/H143,"0")+IFERROR(W144/H144,"0")+IFERROR(W145/H145,"0")</f>
        <v>0</v>
      </c>
      <c r="X146" s="44">
        <f>IFERROR(X143/H143,"0")+IFERROR(X144/H144,"0")+IFERROR(X145/H145,"0")</f>
        <v>0</v>
      </c>
      <c r="Y146" s="44">
        <f>IFERROR(IF(Y143="",0,Y143),"0")+IFERROR(IF(Y144="",0,Y144),"0")+IFERROR(IF(Y145="",0,Y145),"0")</f>
        <v>0</v>
      </c>
      <c r="Z146" s="68"/>
      <c r="AA146" s="68"/>
    </row>
    <row r="147" spans="1:67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9"/>
      <c r="O147" s="395" t="s">
        <v>43</v>
      </c>
      <c r="P147" s="396"/>
      <c r="Q147" s="396"/>
      <c r="R147" s="396"/>
      <c r="S147" s="396"/>
      <c r="T147" s="396"/>
      <c r="U147" s="397"/>
      <c r="V147" s="43" t="s">
        <v>0</v>
      </c>
      <c r="W147" s="44">
        <f>IFERROR(SUM(W143:W145),"0")</f>
        <v>0</v>
      </c>
      <c r="X147" s="44">
        <f>IFERROR(SUM(X143:X145),"0")</f>
        <v>0</v>
      </c>
      <c r="Y147" s="43"/>
      <c r="Z147" s="68"/>
      <c r="AA147" s="68"/>
    </row>
    <row r="148" spans="1:67" ht="16.5" customHeight="1" x14ac:dyDescent="0.25">
      <c r="A148" s="434" t="s">
        <v>248</v>
      </c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4"/>
      <c r="P148" s="434"/>
      <c r="Q148" s="434"/>
      <c r="R148" s="434"/>
      <c r="S148" s="434"/>
      <c r="T148" s="434"/>
      <c r="U148" s="434"/>
      <c r="V148" s="434"/>
      <c r="W148" s="434"/>
      <c r="X148" s="434"/>
      <c r="Y148" s="434"/>
      <c r="Z148" s="66"/>
      <c r="AA148" s="66"/>
    </row>
    <row r="149" spans="1:67" ht="14.25" customHeight="1" x14ac:dyDescent="0.25">
      <c r="A149" s="405" t="s">
        <v>77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67"/>
      <c r="AA149" s="67"/>
    </row>
    <row r="150" spans="1:67" ht="27" customHeight="1" x14ac:dyDescent="0.25">
      <c r="A150" s="64" t="s">
        <v>249</v>
      </c>
      <c r="B150" s="64" t="s">
        <v>250</v>
      </c>
      <c r="C150" s="37">
        <v>4301031191</v>
      </c>
      <c r="D150" s="390">
        <v>4680115880993</v>
      </c>
      <c r="E150" s="39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2"/>
      <c r="Q150" s="392"/>
      <c r="R150" s="392"/>
      <c r="S150" s="393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29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59" t="s">
        <v>67</v>
      </c>
      <c r="BL150" s="80">
        <f t="shared" ref="BL150:BL158" si="30">IFERROR(W150*I150/H150,"0")</f>
        <v>0</v>
      </c>
      <c r="BM150" s="80">
        <f t="shared" ref="BM150:BM158" si="31">IFERROR(X150*I150/H150,"0")</f>
        <v>0</v>
      </c>
      <c r="BN150" s="80">
        <f t="shared" ref="BN150:BN158" si="32">IFERROR(1/J150*(W150/H150),"0")</f>
        <v>0</v>
      </c>
      <c r="BO150" s="80">
        <f t="shared" ref="BO150:BO158" si="33">IFERROR(1/J150*(X150/H150),"0")</f>
        <v>0</v>
      </c>
    </row>
    <row r="151" spans="1:67" ht="27" customHeight="1" x14ac:dyDescent="0.25">
      <c r="A151" s="64" t="s">
        <v>251</v>
      </c>
      <c r="B151" s="64" t="s">
        <v>252</v>
      </c>
      <c r="C151" s="37">
        <v>4301031204</v>
      </c>
      <c r="D151" s="390">
        <v>4680115881761</v>
      </c>
      <c r="E151" s="39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2"/>
      <c r="Q151" s="392"/>
      <c r="R151" s="392"/>
      <c r="S151" s="393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4301031201</v>
      </c>
      <c r="D152" s="390">
        <v>4680115881563</v>
      </c>
      <c r="E152" s="39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2"/>
      <c r="Q152" s="392"/>
      <c r="R152" s="392"/>
      <c r="S152" s="393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4301031199</v>
      </c>
      <c r="D153" s="390">
        <v>4680115880986</v>
      </c>
      <c r="E153" s="39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2"/>
      <c r="Q153" s="392"/>
      <c r="R153" s="392"/>
      <c r="S153" s="393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4301031190</v>
      </c>
      <c r="D154" s="390">
        <v>4680115880207</v>
      </c>
      <c r="E154" s="39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2"/>
      <c r="Q154" s="392"/>
      <c r="R154" s="392"/>
      <c r="S154" s="393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4301031205</v>
      </c>
      <c r="D155" s="390">
        <v>4680115881785</v>
      </c>
      <c r="E155" s="39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2"/>
      <c r="Q155" s="392"/>
      <c r="R155" s="392"/>
      <c r="S155" s="39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4301031202</v>
      </c>
      <c r="D156" s="390">
        <v>4680115881679</v>
      </c>
      <c r="E156" s="39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2"/>
      <c r="Q156" s="392"/>
      <c r="R156" s="392"/>
      <c r="S156" s="39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4301031158</v>
      </c>
      <c r="D157" s="390">
        <v>4680115880191</v>
      </c>
      <c r="E157" s="39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2"/>
      <c r="Q157" s="392"/>
      <c r="R157" s="392"/>
      <c r="S157" s="393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16.5" customHeight="1" x14ac:dyDescent="0.25">
      <c r="A158" s="64" t="s">
        <v>265</v>
      </c>
      <c r="B158" s="64" t="s">
        <v>266</v>
      </c>
      <c r="C158" s="37">
        <v>4301031245</v>
      </c>
      <c r="D158" s="390">
        <v>4680115883963</v>
      </c>
      <c r="E158" s="39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2"/>
      <c r="Q158" s="392"/>
      <c r="R158" s="392"/>
      <c r="S158" s="393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9"/>
      <c r="O159" s="395" t="s">
        <v>43</v>
      </c>
      <c r="P159" s="396"/>
      <c r="Q159" s="396"/>
      <c r="R159" s="396"/>
      <c r="S159" s="396"/>
      <c r="T159" s="396"/>
      <c r="U159" s="397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398"/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9"/>
      <c r="O160" s="395" t="s">
        <v>43</v>
      </c>
      <c r="P160" s="396"/>
      <c r="Q160" s="396"/>
      <c r="R160" s="396"/>
      <c r="S160" s="396"/>
      <c r="T160" s="396"/>
      <c r="U160" s="397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34" t="s">
        <v>267</v>
      </c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66"/>
      <c r="AA161" s="66"/>
    </row>
    <row r="162" spans="1:67" ht="14.25" customHeight="1" x14ac:dyDescent="0.25">
      <c r="A162" s="405" t="s">
        <v>121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67"/>
      <c r="AA162" s="67"/>
    </row>
    <row r="163" spans="1:67" ht="16.5" customHeight="1" x14ac:dyDescent="0.25">
      <c r="A163" s="64" t="s">
        <v>268</v>
      </c>
      <c r="B163" s="64" t="s">
        <v>269</v>
      </c>
      <c r="C163" s="37">
        <v>4301011450</v>
      </c>
      <c r="D163" s="390">
        <v>4680115881402</v>
      </c>
      <c r="E163" s="39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9"/>
      <c r="N163" s="38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2"/>
      <c r="Q163" s="392"/>
      <c r="R163" s="392"/>
      <c r="S163" s="393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68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270</v>
      </c>
      <c r="B164" s="64" t="s">
        <v>271</v>
      </c>
      <c r="C164" s="37">
        <v>4301011454</v>
      </c>
      <c r="D164" s="390">
        <v>4680115881396</v>
      </c>
      <c r="E164" s="39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2"/>
      <c r="Q164" s="392"/>
      <c r="R164" s="392"/>
      <c r="S164" s="393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9"/>
      <c r="O165" s="395" t="s">
        <v>43</v>
      </c>
      <c r="P165" s="396"/>
      <c r="Q165" s="396"/>
      <c r="R165" s="396"/>
      <c r="S165" s="396"/>
      <c r="T165" s="396"/>
      <c r="U165" s="397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398"/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9"/>
      <c r="O166" s="395" t="s">
        <v>43</v>
      </c>
      <c r="P166" s="396"/>
      <c r="Q166" s="396"/>
      <c r="R166" s="396"/>
      <c r="S166" s="396"/>
      <c r="T166" s="396"/>
      <c r="U166" s="397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05" t="s">
        <v>113</v>
      </c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67"/>
      <c r="AA167" s="67"/>
    </row>
    <row r="168" spans="1:67" ht="16.5" customHeight="1" x14ac:dyDescent="0.25">
      <c r="A168" s="64" t="s">
        <v>272</v>
      </c>
      <c r="B168" s="64" t="s">
        <v>273</v>
      </c>
      <c r="C168" s="37">
        <v>4301020262</v>
      </c>
      <c r="D168" s="390">
        <v>4680115882935</v>
      </c>
      <c r="E168" s="39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136</v>
      </c>
      <c r="M168" s="39"/>
      <c r="N168" s="38">
        <v>50</v>
      </c>
      <c r="O168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2"/>
      <c r="Q168" s="392"/>
      <c r="R168" s="392"/>
      <c r="S168" s="393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0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274</v>
      </c>
      <c r="B169" s="64" t="s">
        <v>275</v>
      </c>
      <c r="C169" s="37">
        <v>4301020220</v>
      </c>
      <c r="D169" s="390">
        <v>4680115880764</v>
      </c>
      <c r="E169" s="39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116</v>
      </c>
      <c r="M169" s="39"/>
      <c r="N169" s="38">
        <v>50</v>
      </c>
      <c r="O169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2"/>
      <c r="Q169" s="392"/>
      <c r="R169" s="392"/>
      <c r="S169" s="393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9"/>
      <c r="O170" s="395" t="s">
        <v>43</v>
      </c>
      <c r="P170" s="396"/>
      <c r="Q170" s="396"/>
      <c r="R170" s="396"/>
      <c r="S170" s="396"/>
      <c r="T170" s="396"/>
      <c r="U170" s="397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9"/>
      <c r="O171" s="395" t="s">
        <v>43</v>
      </c>
      <c r="P171" s="396"/>
      <c r="Q171" s="396"/>
      <c r="R171" s="396"/>
      <c r="S171" s="396"/>
      <c r="T171" s="396"/>
      <c r="U171" s="397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05" t="s">
        <v>77</v>
      </c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5"/>
      <c r="P172" s="405"/>
      <c r="Q172" s="405"/>
      <c r="R172" s="405"/>
      <c r="S172" s="405"/>
      <c r="T172" s="405"/>
      <c r="U172" s="405"/>
      <c r="V172" s="405"/>
      <c r="W172" s="405"/>
      <c r="X172" s="405"/>
      <c r="Y172" s="405"/>
      <c r="Z172" s="67"/>
      <c r="AA172" s="67"/>
    </row>
    <row r="173" spans="1:67" ht="27" customHeight="1" x14ac:dyDescent="0.25">
      <c r="A173" s="64" t="s">
        <v>276</v>
      </c>
      <c r="B173" s="64" t="s">
        <v>277</v>
      </c>
      <c r="C173" s="37">
        <v>4301031224</v>
      </c>
      <c r="D173" s="390">
        <v>4680115882683</v>
      </c>
      <c r="E173" s="39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3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27" customHeight="1" x14ac:dyDescent="0.25">
      <c r="A174" s="64" t="s">
        <v>278</v>
      </c>
      <c r="B174" s="64" t="s">
        <v>279</v>
      </c>
      <c r="C174" s="37">
        <v>4301031230</v>
      </c>
      <c r="D174" s="390">
        <v>4680115882690</v>
      </c>
      <c r="E174" s="39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3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4301031220</v>
      </c>
      <c r="D175" s="390">
        <v>4680115882669</v>
      </c>
      <c r="E175" s="39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3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4301031221</v>
      </c>
      <c r="D176" s="390">
        <v>4680115882676</v>
      </c>
      <c r="E176" s="39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3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x14ac:dyDescent="0.2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9"/>
      <c r="O177" s="395" t="s">
        <v>43</v>
      </c>
      <c r="P177" s="396"/>
      <c r="Q177" s="396"/>
      <c r="R177" s="396"/>
      <c r="S177" s="396"/>
      <c r="T177" s="396"/>
      <c r="U177" s="397"/>
      <c r="V177" s="43" t="s">
        <v>42</v>
      </c>
      <c r="W177" s="44">
        <f>IFERROR(W173/H173,"0")+IFERROR(W174/H174,"0")+IFERROR(W175/H175,"0")+IFERROR(W176/H176,"0")</f>
        <v>0</v>
      </c>
      <c r="X177" s="44">
        <f>IFERROR(X173/H173,"0")+IFERROR(X174/H174,"0")+IFERROR(X175/H175,"0")+IFERROR(X176/H176,"0")</f>
        <v>0</v>
      </c>
      <c r="Y177" s="44">
        <f>IFERROR(IF(Y173="",0,Y173),"0")+IFERROR(IF(Y174="",0,Y174),"0")+IFERROR(IF(Y175="",0,Y175),"0")+IFERROR(IF(Y176="",0,Y176),"0")</f>
        <v>0</v>
      </c>
      <c r="Z177" s="68"/>
      <c r="AA177" s="68"/>
    </row>
    <row r="178" spans="1:67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9"/>
      <c r="O178" s="395" t="s">
        <v>43</v>
      </c>
      <c r="P178" s="396"/>
      <c r="Q178" s="396"/>
      <c r="R178" s="396"/>
      <c r="S178" s="396"/>
      <c r="T178" s="396"/>
      <c r="U178" s="397"/>
      <c r="V178" s="43" t="s">
        <v>0</v>
      </c>
      <c r="W178" s="44">
        <f>IFERROR(SUM(W173:W176),"0")</f>
        <v>0</v>
      </c>
      <c r="X178" s="44">
        <f>IFERROR(SUM(X173:X176),"0")</f>
        <v>0</v>
      </c>
      <c r="Y178" s="43"/>
      <c r="Z178" s="68"/>
      <c r="AA178" s="68"/>
    </row>
    <row r="179" spans="1:67" ht="14.25" customHeight="1" x14ac:dyDescent="0.25">
      <c r="A179" s="405" t="s">
        <v>85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67"/>
      <c r="AA179" s="67"/>
    </row>
    <row r="180" spans="1:67" ht="27" customHeight="1" x14ac:dyDescent="0.25">
      <c r="A180" s="64" t="s">
        <v>284</v>
      </c>
      <c r="B180" s="64" t="s">
        <v>285</v>
      </c>
      <c r="C180" s="37">
        <v>4301051409</v>
      </c>
      <c r="D180" s="390">
        <v>4680115881556</v>
      </c>
      <c r="E180" s="39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136</v>
      </c>
      <c r="M180" s="39"/>
      <c r="N180" s="38">
        <v>45</v>
      </c>
      <c r="O180" s="6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92"/>
      <c r="Q180" s="392"/>
      <c r="R180" s="392"/>
      <c r="S180" s="393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ref="X180:X199" si="34">IFERROR(IF(W180="",0,CEILING((W180/$H180),1)*$H180),"")</f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80"/>
      <c r="BB180" s="176" t="s">
        <v>67</v>
      </c>
      <c r="BL180" s="80">
        <f t="shared" ref="BL180:BL199" si="35">IFERROR(W180*I180/H180,"0")</f>
        <v>0</v>
      </c>
      <c r="BM180" s="80">
        <f t="shared" ref="BM180:BM199" si="36">IFERROR(X180*I180/H180,"0")</f>
        <v>0</v>
      </c>
      <c r="BN180" s="80">
        <f t="shared" ref="BN180:BN199" si="37">IFERROR(1/J180*(W180/H180),"0")</f>
        <v>0</v>
      </c>
      <c r="BO180" s="80">
        <f t="shared" ref="BO180:BO199" si="38">IFERROR(1/J180*(X180/H180),"0")</f>
        <v>0</v>
      </c>
    </row>
    <row r="181" spans="1:67" ht="27" customHeight="1" x14ac:dyDescent="0.25">
      <c r="A181" s="64" t="s">
        <v>286</v>
      </c>
      <c r="B181" s="64" t="s">
        <v>287</v>
      </c>
      <c r="C181" s="37">
        <v>4301051408</v>
      </c>
      <c r="D181" s="390">
        <v>4680115881594</v>
      </c>
      <c r="E181" s="390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9"/>
      <c r="N181" s="38">
        <v>40</v>
      </c>
      <c r="O181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92"/>
      <c r="Q181" s="392"/>
      <c r="R181" s="392"/>
      <c r="S181" s="393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4301051505</v>
      </c>
      <c r="D182" s="390">
        <v>4680115881587</v>
      </c>
      <c r="E182" s="39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80</v>
      </c>
      <c r="M182" s="39"/>
      <c r="N182" s="38">
        <v>40</v>
      </c>
      <c r="O182" s="6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92"/>
      <c r="Q182" s="392"/>
      <c r="R182" s="392"/>
      <c r="S182" s="393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16.5" customHeight="1" x14ac:dyDescent="0.25">
      <c r="A183" s="64" t="s">
        <v>290</v>
      </c>
      <c r="B183" s="64" t="s">
        <v>291</v>
      </c>
      <c r="C183" s="37">
        <v>4301051380</v>
      </c>
      <c r="D183" s="390">
        <v>4680115880962</v>
      </c>
      <c r="E183" s="390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80</v>
      </c>
      <c r="M183" s="39"/>
      <c r="N183" s="38">
        <v>40</v>
      </c>
      <c r="O183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92"/>
      <c r="Q183" s="392"/>
      <c r="R183" s="392"/>
      <c r="S183" s="393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290</v>
      </c>
      <c r="B184" s="64" t="s">
        <v>292</v>
      </c>
      <c r="C184" s="37">
        <v>4301051754</v>
      </c>
      <c r="D184" s="390">
        <v>4680115880962</v>
      </c>
      <c r="E184" s="39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06" t="s">
        <v>293</v>
      </c>
      <c r="P184" s="392"/>
      <c r="Q184" s="392"/>
      <c r="R184" s="392"/>
      <c r="S184" s="393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294</v>
      </c>
      <c r="B185" s="64" t="s">
        <v>295</v>
      </c>
      <c r="C185" s="37">
        <v>4301051411</v>
      </c>
      <c r="D185" s="390">
        <v>4680115881617</v>
      </c>
      <c r="E185" s="39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136</v>
      </c>
      <c r="M185" s="39"/>
      <c r="N185" s="38">
        <v>40</v>
      </c>
      <c r="O185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92"/>
      <c r="Q185" s="392"/>
      <c r="R185" s="392"/>
      <c r="S185" s="39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16.5" customHeight="1" x14ac:dyDescent="0.25">
      <c r="A186" s="64" t="s">
        <v>296</v>
      </c>
      <c r="B186" s="64" t="s">
        <v>297</v>
      </c>
      <c r="C186" s="37">
        <v>4301051538</v>
      </c>
      <c r="D186" s="390">
        <v>4680115880573</v>
      </c>
      <c r="E186" s="390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117</v>
      </c>
      <c r="L186" s="39" t="s">
        <v>80</v>
      </c>
      <c r="M186" s="39"/>
      <c r="N186" s="38">
        <v>45</v>
      </c>
      <c r="O186" s="6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92"/>
      <c r="Q186" s="392"/>
      <c r="R186" s="392"/>
      <c r="S186" s="393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296</v>
      </c>
      <c r="B187" s="64" t="s">
        <v>299</v>
      </c>
      <c r="C187" s="37">
        <v>4301051632</v>
      </c>
      <c r="D187" s="390">
        <v>4680115880573</v>
      </c>
      <c r="E187" s="390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609" t="s">
        <v>300</v>
      </c>
      <c r="P187" s="392"/>
      <c r="Q187" s="392"/>
      <c r="R187" s="392"/>
      <c r="S187" s="393"/>
      <c r="T187" s="40" t="s">
        <v>298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27" customHeight="1" x14ac:dyDescent="0.25">
      <c r="A188" s="64" t="s">
        <v>301</v>
      </c>
      <c r="B188" s="64" t="s">
        <v>302</v>
      </c>
      <c r="C188" s="37">
        <v>4301051487</v>
      </c>
      <c r="D188" s="390">
        <v>4680115881228</v>
      </c>
      <c r="E188" s="39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81</v>
      </c>
      <c r="L188" s="39" t="s">
        <v>80</v>
      </c>
      <c r="M188" s="39"/>
      <c r="N188" s="38">
        <v>40</v>
      </c>
      <c r="O188" s="6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3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4301051506</v>
      </c>
      <c r="D189" s="390">
        <v>4680115881037</v>
      </c>
      <c r="E189" s="390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81</v>
      </c>
      <c r="L189" s="39" t="s">
        <v>80</v>
      </c>
      <c r="M189" s="39"/>
      <c r="N189" s="38">
        <v>40</v>
      </c>
      <c r="O189" s="6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4301051384</v>
      </c>
      <c r="D190" s="390">
        <v>4680115881211</v>
      </c>
      <c r="E190" s="39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81</v>
      </c>
      <c r="L190" s="39" t="s">
        <v>80</v>
      </c>
      <c r="M190" s="39"/>
      <c r="N190" s="38">
        <v>45</v>
      </c>
      <c r="O190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4301051378</v>
      </c>
      <c r="D191" s="390">
        <v>4680115881020</v>
      </c>
      <c r="E191" s="390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81</v>
      </c>
      <c r="L191" s="39" t="s">
        <v>80</v>
      </c>
      <c r="M191" s="39"/>
      <c r="N191" s="38">
        <v>45</v>
      </c>
      <c r="O191" s="6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4301051407</v>
      </c>
      <c r="D192" s="390">
        <v>4680115882195</v>
      </c>
      <c r="E192" s="390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81</v>
      </c>
      <c r="L192" s="39" t="s">
        <v>136</v>
      </c>
      <c r="M192" s="39"/>
      <c r="N192" s="38">
        <v>40</v>
      </c>
      <c r="O192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 t="shared" ref="Y192:Y199" si="39">IFERROR(IF(X192=0,"",ROUNDUP(X192/H192,0)*0.00753),"")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4301051468</v>
      </c>
      <c r="D193" s="390">
        <v>4680115880092</v>
      </c>
      <c r="E193" s="39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136</v>
      </c>
      <c r="M193" s="39"/>
      <c r="N193" s="38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92"/>
      <c r="Q193" s="392"/>
      <c r="R193" s="392"/>
      <c r="S193" s="39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si="39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311</v>
      </c>
      <c r="B194" s="64" t="s">
        <v>313</v>
      </c>
      <c r="C194" s="37">
        <v>4301051630</v>
      </c>
      <c r="D194" s="390">
        <v>4680115880092</v>
      </c>
      <c r="E194" s="39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96" t="s">
        <v>314</v>
      </c>
      <c r="P194" s="392"/>
      <c r="Q194" s="392"/>
      <c r="R194" s="392"/>
      <c r="S194" s="39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315</v>
      </c>
      <c r="B195" s="64" t="s">
        <v>316</v>
      </c>
      <c r="C195" s="37">
        <v>4301051469</v>
      </c>
      <c r="D195" s="390">
        <v>4680115880221</v>
      </c>
      <c r="E195" s="39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136</v>
      </c>
      <c r="M195" s="39"/>
      <c r="N195" s="38">
        <v>45</v>
      </c>
      <c r="O195" s="5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92"/>
      <c r="Q195" s="392"/>
      <c r="R195" s="392"/>
      <c r="S195" s="393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315</v>
      </c>
      <c r="B196" s="64" t="s">
        <v>317</v>
      </c>
      <c r="C196" s="37">
        <v>4301051631</v>
      </c>
      <c r="D196" s="390">
        <v>4680115880221</v>
      </c>
      <c r="E196" s="39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98" t="s">
        <v>318</v>
      </c>
      <c r="P196" s="392"/>
      <c r="Q196" s="392"/>
      <c r="R196" s="392"/>
      <c r="S196" s="393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16.5" customHeight="1" x14ac:dyDescent="0.25">
      <c r="A197" s="64" t="s">
        <v>319</v>
      </c>
      <c r="B197" s="64" t="s">
        <v>320</v>
      </c>
      <c r="C197" s="37">
        <v>4301051326</v>
      </c>
      <c r="D197" s="390">
        <v>4680115880504</v>
      </c>
      <c r="E197" s="39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5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92"/>
      <c r="Q197" s="392"/>
      <c r="R197" s="392"/>
      <c r="S197" s="393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319</v>
      </c>
      <c r="B198" s="64" t="s">
        <v>321</v>
      </c>
      <c r="C198" s="37">
        <v>4301051753</v>
      </c>
      <c r="D198" s="390">
        <v>4680115880504</v>
      </c>
      <c r="E198" s="39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600" t="s">
        <v>322</v>
      </c>
      <c r="P198" s="392"/>
      <c r="Q198" s="392"/>
      <c r="R198" s="392"/>
      <c r="S198" s="393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27" customHeight="1" x14ac:dyDescent="0.25">
      <c r="A199" s="64" t="s">
        <v>323</v>
      </c>
      <c r="B199" s="64" t="s">
        <v>324</v>
      </c>
      <c r="C199" s="37">
        <v>4301051410</v>
      </c>
      <c r="D199" s="390">
        <v>4680115882164</v>
      </c>
      <c r="E199" s="390"/>
      <c r="F199" s="63">
        <v>0.4</v>
      </c>
      <c r="G199" s="38">
        <v>6</v>
      </c>
      <c r="H199" s="63">
        <v>2.4</v>
      </c>
      <c r="I199" s="63">
        <v>2.6779999999999999</v>
      </c>
      <c r="J199" s="38">
        <v>156</v>
      </c>
      <c r="K199" s="38" t="s">
        <v>81</v>
      </c>
      <c r="L199" s="39" t="s">
        <v>136</v>
      </c>
      <c r="M199" s="39"/>
      <c r="N199" s="38">
        <v>40</v>
      </c>
      <c r="O199" s="5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92"/>
      <c r="Q199" s="392"/>
      <c r="R199" s="392"/>
      <c r="S199" s="393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x14ac:dyDescent="0.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9"/>
      <c r="O200" s="395" t="s">
        <v>43</v>
      </c>
      <c r="P200" s="396"/>
      <c r="Q200" s="396"/>
      <c r="R200" s="396"/>
      <c r="S200" s="396"/>
      <c r="T200" s="396"/>
      <c r="U200" s="397"/>
      <c r="V200" s="43" t="s">
        <v>42</v>
      </c>
      <c r="W200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44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44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68"/>
      <c r="AA200" s="68"/>
    </row>
    <row r="201" spans="1:67" x14ac:dyDescent="0.2">
      <c r="A201" s="398"/>
      <c r="B201" s="398"/>
      <c r="C201" s="398"/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9"/>
      <c r="O201" s="395" t="s">
        <v>43</v>
      </c>
      <c r="P201" s="396"/>
      <c r="Q201" s="396"/>
      <c r="R201" s="396"/>
      <c r="S201" s="396"/>
      <c r="T201" s="396"/>
      <c r="U201" s="397"/>
      <c r="V201" s="43" t="s">
        <v>0</v>
      </c>
      <c r="W201" s="44">
        <f>IFERROR(SUM(W180:W199),"0")</f>
        <v>0</v>
      </c>
      <c r="X201" s="44">
        <f>IFERROR(SUM(X180:X199),"0")</f>
        <v>0</v>
      </c>
      <c r="Y201" s="43"/>
      <c r="Z201" s="68"/>
      <c r="AA201" s="68"/>
    </row>
    <row r="202" spans="1:67" ht="14.25" customHeight="1" x14ac:dyDescent="0.25">
      <c r="A202" s="405" t="s">
        <v>217</v>
      </c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5"/>
      <c r="P202" s="405"/>
      <c r="Q202" s="405"/>
      <c r="R202" s="405"/>
      <c r="S202" s="405"/>
      <c r="T202" s="405"/>
      <c r="U202" s="405"/>
      <c r="V202" s="405"/>
      <c r="W202" s="405"/>
      <c r="X202" s="405"/>
      <c r="Y202" s="405"/>
      <c r="Z202" s="67"/>
      <c r="AA202" s="67"/>
    </row>
    <row r="203" spans="1:67" ht="16.5" customHeight="1" x14ac:dyDescent="0.25">
      <c r="A203" s="64" t="s">
        <v>325</v>
      </c>
      <c r="B203" s="64" t="s">
        <v>326</v>
      </c>
      <c r="C203" s="37">
        <v>4301060360</v>
      </c>
      <c r="D203" s="390">
        <v>4680115882874</v>
      </c>
      <c r="E203" s="390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5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92"/>
      <c r="Q203" s="392"/>
      <c r="R203" s="392"/>
      <c r="S203" s="393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ref="X203:X208" si="40"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 t="shared" ref="BL203:BL208" si="41">IFERROR(W203*I203/H203,"0")</f>
        <v>0</v>
      </c>
      <c r="BM203" s="80">
        <f t="shared" ref="BM203:BM208" si="42">IFERROR(X203*I203/H203,"0")</f>
        <v>0</v>
      </c>
      <c r="BN203" s="80">
        <f t="shared" ref="BN203:BN208" si="43">IFERROR(1/J203*(W203/H203),"0")</f>
        <v>0</v>
      </c>
      <c r="BO203" s="80">
        <f t="shared" ref="BO203:BO208" si="44">IFERROR(1/J203*(X203/H203),"0")</f>
        <v>0</v>
      </c>
    </row>
    <row r="204" spans="1:67" ht="27" customHeight="1" x14ac:dyDescent="0.25">
      <c r="A204" s="64" t="s">
        <v>327</v>
      </c>
      <c r="B204" s="64" t="s">
        <v>328</v>
      </c>
      <c r="C204" s="37">
        <v>4301060359</v>
      </c>
      <c r="D204" s="390">
        <v>4680115884434</v>
      </c>
      <c r="E204" s="390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92"/>
      <c r="Q204" s="392"/>
      <c r="R204" s="392"/>
      <c r="S204" s="393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40"/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si="41"/>
        <v>0</v>
      </c>
      <c r="BM204" s="80">
        <f t="shared" si="42"/>
        <v>0</v>
      </c>
      <c r="BN204" s="80">
        <f t="shared" si="43"/>
        <v>0</v>
      </c>
      <c r="BO204" s="80">
        <f t="shared" si="44"/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4301060339</v>
      </c>
      <c r="D205" s="390">
        <v>4680115880818</v>
      </c>
      <c r="E205" s="39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80</v>
      </c>
      <c r="M205" s="39"/>
      <c r="N205" s="38">
        <v>40</v>
      </c>
      <c r="O205" s="5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92"/>
      <c r="Q205" s="392"/>
      <c r="R205" s="392"/>
      <c r="S205" s="393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329</v>
      </c>
      <c r="B206" s="64" t="s">
        <v>331</v>
      </c>
      <c r="C206" s="37">
        <v>4301060375</v>
      </c>
      <c r="D206" s="390">
        <v>4680115880818</v>
      </c>
      <c r="E206" s="39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90" t="s">
        <v>332</v>
      </c>
      <c r="P206" s="392"/>
      <c r="Q206" s="392"/>
      <c r="R206" s="392"/>
      <c r="S206" s="393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16.5" customHeight="1" x14ac:dyDescent="0.25">
      <c r="A207" s="64" t="s">
        <v>333</v>
      </c>
      <c r="B207" s="64" t="s">
        <v>334</v>
      </c>
      <c r="C207" s="37">
        <v>4301060338</v>
      </c>
      <c r="D207" s="390">
        <v>4680115880801</v>
      </c>
      <c r="E207" s="39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92"/>
      <c r="Q207" s="392"/>
      <c r="R207" s="392"/>
      <c r="S207" s="393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333</v>
      </c>
      <c r="B208" s="64" t="s">
        <v>335</v>
      </c>
      <c r="C208" s="37">
        <v>4301060389</v>
      </c>
      <c r="D208" s="390">
        <v>4680115880801</v>
      </c>
      <c r="E208" s="39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136</v>
      </c>
      <c r="M208" s="39"/>
      <c r="N208" s="38">
        <v>40</v>
      </c>
      <c r="O208" s="592" t="s">
        <v>336</v>
      </c>
      <c r="P208" s="392"/>
      <c r="Q208" s="392"/>
      <c r="R208" s="392"/>
      <c r="S208" s="393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x14ac:dyDescent="0.2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9"/>
      <c r="O209" s="395" t="s">
        <v>43</v>
      </c>
      <c r="P209" s="396"/>
      <c r="Q209" s="396"/>
      <c r="R209" s="396"/>
      <c r="S209" s="396"/>
      <c r="T209" s="396"/>
      <c r="U209" s="397"/>
      <c r="V209" s="43" t="s">
        <v>42</v>
      </c>
      <c r="W209" s="44">
        <f>IFERROR(W203/H203,"0")+IFERROR(W204/H204,"0")+IFERROR(W205/H205,"0")+IFERROR(W206/H206,"0")+IFERROR(W207/H207,"0")+IFERROR(W208/H208,"0")</f>
        <v>0</v>
      </c>
      <c r="X209" s="44">
        <f>IFERROR(X203/H203,"0")+IFERROR(X204/H204,"0")+IFERROR(X205/H205,"0")+IFERROR(X206/H206,"0")+IFERROR(X207/H207,"0")+IFERROR(X208/H208,"0")</f>
        <v>0</v>
      </c>
      <c r="Y209" s="44">
        <f>IFERROR(IF(Y203="",0,Y203),"0")+IFERROR(IF(Y204="",0,Y204),"0")+IFERROR(IF(Y205="",0,Y205),"0")+IFERROR(IF(Y206="",0,Y206),"0")+IFERROR(IF(Y207="",0,Y207),"0")+IFERROR(IF(Y208="",0,Y208),"0")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9"/>
      <c r="O210" s="395" t="s">
        <v>43</v>
      </c>
      <c r="P210" s="396"/>
      <c r="Q210" s="396"/>
      <c r="R210" s="396"/>
      <c r="S210" s="396"/>
      <c r="T210" s="396"/>
      <c r="U210" s="397"/>
      <c r="V210" s="43" t="s">
        <v>0</v>
      </c>
      <c r="W210" s="44">
        <f>IFERROR(SUM(W203:W208),"0")</f>
        <v>0</v>
      </c>
      <c r="X210" s="44">
        <f>IFERROR(SUM(X203:X208),"0")</f>
        <v>0</v>
      </c>
      <c r="Y210" s="43"/>
      <c r="Z210" s="68"/>
      <c r="AA210" s="68"/>
    </row>
    <row r="211" spans="1:67" ht="16.5" customHeight="1" x14ac:dyDescent="0.25">
      <c r="A211" s="434" t="s">
        <v>337</v>
      </c>
      <c r="B211" s="434"/>
      <c r="C211" s="434"/>
      <c r="D211" s="434"/>
      <c r="E211" s="434"/>
      <c r="F211" s="434"/>
      <c r="G211" s="434"/>
      <c r="H211" s="434"/>
      <c r="I211" s="434"/>
      <c r="J211" s="434"/>
      <c r="K211" s="434"/>
      <c r="L211" s="434"/>
      <c r="M211" s="434"/>
      <c r="N211" s="434"/>
      <c r="O211" s="434"/>
      <c r="P211" s="434"/>
      <c r="Q211" s="434"/>
      <c r="R211" s="434"/>
      <c r="S211" s="434"/>
      <c r="T211" s="434"/>
      <c r="U211" s="434"/>
      <c r="V211" s="434"/>
      <c r="W211" s="434"/>
      <c r="X211" s="434"/>
      <c r="Y211" s="434"/>
      <c r="Z211" s="66"/>
      <c r="AA211" s="66"/>
    </row>
    <row r="212" spans="1:67" ht="14.25" customHeight="1" x14ac:dyDescent="0.25">
      <c r="A212" s="405" t="s">
        <v>121</v>
      </c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67"/>
      <c r="AA212" s="67"/>
    </row>
    <row r="213" spans="1:67" ht="27" customHeight="1" x14ac:dyDescent="0.25">
      <c r="A213" s="64" t="s">
        <v>338</v>
      </c>
      <c r="B213" s="64" t="s">
        <v>339</v>
      </c>
      <c r="C213" s="37">
        <v>4301011717</v>
      </c>
      <c r="D213" s="390">
        <v>4680115884274</v>
      </c>
      <c r="E213" s="390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9"/>
      <c r="N213" s="38">
        <v>55</v>
      </c>
      <c r="O213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2"/>
      <c r="Q213" s="392"/>
      <c r="R213" s="392"/>
      <c r="S213" s="393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8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ref="BL213:BL218" si="46">IFERROR(W213*I213/H213,"0")</f>
        <v>0</v>
      </c>
      <c r="BM213" s="80">
        <f t="shared" ref="BM213:BM218" si="47">IFERROR(X213*I213/H213,"0")</f>
        <v>0</v>
      </c>
      <c r="BN213" s="80">
        <f t="shared" ref="BN213:BN218" si="48">IFERROR(1/J213*(W213/H213),"0")</f>
        <v>0</v>
      </c>
      <c r="BO213" s="80">
        <f t="shared" ref="BO213:BO218" si="49">IFERROR(1/J213*(X213/H213),"0")</f>
        <v>0</v>
      </c>
    </row>
    <row r="214" spans="1:67" ht="27" customHeight="1" x14ac:dyDescent="0.25">
      <c r="A214" s="64" t="s">
        <v>340</v>
      </c>
      <c r="B214" s="64" t="s">
        <v>341</v>
      </c>
      <c r="C214" s="37">
        <v>4301011719</v>
      </c>
      <c r="D214" s="390">
        <v>4680115884298</v>
      </c>
      <c r="E214" s="390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2"/>
      <c r="Q214" s="392"/>
      <c r="R214" s="392"/>
      <c r="S214" s="393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4301011733</v>
      </c>
      <c r="D215" s="390">
        <v>4680115884250</v>
      </c>
      <c r="E215" s="39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136</v>
      </c>
      <c r="M215" s="39"/>
      <c r="N215" s="38">
        <v>55</v>
      </c>
      <c r="O215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2"/>
      <c r="Q215" s="392"/>
      <c r="R215" s="392"/>
      <c r="S215" s="393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4301011718</v>
      </c>
      <c r="D216" s="390">
        <v>4680115884281</v>
      </c>
      <c r="E216" s="39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116</v>
      </c>
      <c r="M216" s="39"/>
      <c r="N216" s="38">
        <v>55</v>
      </c>
      <c r="O216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2"/>
      <c r="Q216" s="392"/>
      <c r="R216" s="392"/>
      <c r="S216" s="393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4301011720</v>
      </c>
      <c r="D217" s="390">
        <v>4680115884199</v>
      </c>
      <c r="E217" s="390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2"/>
      <c r="Q217" s="392"/>
      <c r="R217" s="392"/>
      <c r="S217" s="393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4301011716</v>
      </c>
      <c r="D218" s="390">
        <v>4680115884267</v>
      </c>
      <c r="E218" s="39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2"/>
      <c r="Q218" s="392"/>
      <c r="R218" s="392"/>
      <c r="S218" s="393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9"/>
      <c r="O219" s="395" t="s">
        <v>43</v>
      </c>
      <c r="P219" s="396"/>
      <c r="Q219" s="396"/>
      <c r="R219" s="396"/>
      <c r="S219" s="396"/>
      <c r="T219" s="396"/>
      <c r="U219" s="397"/>
      <c r="V219" s="43" t="s">
        <v>42</v>
      </c>
      <c r="W219" s="44">
        <f>IFERROR(W213/H213,"0")+IFERROR(W214/H214,"0")+IFERROR(W215/H215,"0")+IFERROR(W216/H216,"0")+IFERROR(W217/H217,"0")+IFERROR(W218/H218,"0")</f>
        <v>0</v>
      </c>
      <c r="X219" s="44">
        <f>IFERROR(X213/H213,"0")+IFERROR(X214/H214,"0")+IFERROR(X215/H215,"0")+IFERROR(X216/H216,"0")+IFERROR(X217/H217,"0")+IFERROR(X218/H218,"0")</f>
        <v>0</v>
      </c>
      <c r="Y219" s="44">
        <f>IFERROR(IF(Y213="",0,Y213),"0")+IFERROR(IF(Y214="",0,Y214),"0")+IFERROR(IF(Y215="",0,Y215),"0")+IFERROR(IF(Y216="",0,Y216),"0")+IFERROR(IF(Y217="",0,Y217),"0")+IFERROR(IF(Y218="",0,Y218),"0")</f>
        <v>0</v>
      </c>
      <c r="Z219" s="68"/>
      <c r="AA219" s="68"/>
    </row>
    <row r="220" spans="1:67" x14ac:dyDescent="0.2">
      <c r="A220" s="398"/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9"/>
      <c r="O220" s="395" t="s">
        <v>43</v>
      </c>
      <c r="P220" s="396"/>
      <c r="Q220" s="396"/>
      <c r="R220" s="396"/>
      <c r="S220" s="396"/>
      <c r="T220" s="396"/>
      <c r="U220" s="397"/>
      <c r="V220" s="43" t="s">
        <v>0</v>
      </c>
      <c r="W220" s="44">
        <f>IFERROR(SUM(W213:W218),"0")</f>
        <v>0</v>
      </c>
      <c r="X220" s="44">
        <f>IFERROR(SUM(X213:X218),"0")</f>
        <v>0</v>
      </c>
      <c r="Y220" s="43"/>
      <c r="Z220" s="68"/>
      <c r="AA220" s="68"/>
    </row>
    <row r="221" spans="1:67" ht="14.25" customHeight="1" x14ac:dyDescent="0.25">
      <c r="A221" s="405" t="s">
        <v>77</v>
      </c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5"/>
      <c r="P221" s="405"/>
      <c r="Q221" s="405"/>
      <c r="R221" s="405"/>
      <c r="S221" s="405"/>
      <c r="T221" s="405"/>
      <c r="U221" s="405"/>
      <c r="V221" s="405"/>
      <c r="W221" s="405"/>
      <c r="X221" s="405"/>
      <c r="Y221" s="405"/>
      <c r="Z221" s="67"/>
      <c r="AA221" s="67"/>
    </row>
    <row r="222" spans="1:67" ht="27" customHeight="1" x14ac:dyDescent="0.25">
      <c r="A222" s="64" t="s">
        <v>350</v>
      </c>
      <c r="B222" s="64" t="s">
        <v>351</v>
      </c>
      <c r="C222" s="37">
        <v>4301031151</v>
      </c>
      <c r="D222" s="390">
        <v>4607091389845</v>
      </c>
      <c r="E222" s="390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2"/>
      <c r="Q222" s="392"/>
      <c r="R222" s="392"/>
      <c r="S222" s="393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08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ht="27" customHeight="1" x14ac:dyDescent="0.25">
      <c r="A223" s="64" t="s">
        <v>352</v>
      </c>
      <c r="B223" s="64" t="s">
        <v>353</v>
      </c>
      <c r="C223" s="37">
        <v>4301031259</v>
      </c>
      <c r="D223" s="390">
        <v>4680115882881</v>
      </c>
      <c r="E223" s="390"/>
      <c r="F223" s="63">
        <v>0.28000000000000003</v>
      </c>
      <c r="G223" s="38">
        <v>6</v>
      </c>
      <c r="H223" s="63">
        <v>1.68</v>
      </c>
      <c r="I223" s="63">
        <v>1.81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92"/>
      <c r="Q223" s="392"/>
      <c r="R223" s="392"/>
      <c r="S223" s="393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x14ac:dyDescent="0.2">
      <c r="A224" s="398"/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9"/>
      <c r="O224" s="395" t="s">
        <v>43</v>
      </c>
      <c r="P224" s="396"/>
      <c r="Q224" s="396"/>
      <c r="R224" s="396"/>
      <c r="S224" s="396"/>
      <c r="T224" s="396"/>
      <c r="U224" s="397"/>
      <c r="V224" s="43" t="s">
        <v>42</v>
      </c>
      <c r="W224" s="44">
        <f>IFERROR(W222/H222,"0")+IFERROR(W223/H223,"0")</f>
        <v>0</v>
      </c>
      <c r="X224" s="44">
        <f>IFERROR(X222/H222,"0")+IFERROR(X223/H223,"0")</f>
        <v>0</v>
      </c>
      <c r="Y224" s="44">
        <f>IFERROR(IF(Y222="",0,Y222),"0")+IFERROR(IF(Y223="",0,Y223),"0")</f>
        <v>0</v>
      </c>
      <c r="Z224" s="68"/>
      <c r="AA224" s="68"/>
    </row>
    <row r="225" spans="1:67" x14ac:dyDescent="0.2">
      <c r="A225" s="398"/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9"/>
      <c r="O225" s="395" t="s">
        <v>43</v>
      </c>
      <c r="P225" s="396"/>
      <c r="Q225" s="396"/>
      <c r="R225" s="396"/>
      <c r="S225" s="396"/>
      <c r="T225" s="396"/>
      <c r="U225" s="397"/>
      <c r="V225" s="43" t="s">
        <v>0</v>
      </c>
      <c r="W225" s="44">
        <f>IFERROR(SUM(W222:W223),"0")</f>
        <v>0</v>
      </c>
      <c r="X225" s="44">
        <f>IFERROR(SUM(X222:X223),"0")</f>
        <v>0</v>
      </c>
      <c r="Y225" s="43"/>
      <c r="Z225" s="68"/>
      <c r="AA225" s="68"/>
    </row>
    <row r="226" spans="1:67" ht="16.5" customHeight="1" x14ac:dyDescent="0.25">
      <c r="A226" s="434" t="s">
        <v>354</v>
      </c>
      <c r="B226" s="434"/>
      <c r="C226" s="434"/>
      <c r="D226" s="434"/>
      <c r="E226" s="434"/>
      <c r="F226" s="434"/>
      <c r="G226" s="434"/>
      <c r="H226" s="434"/>
      <c r="I226" s="434"/>
      <c r="J226" s="434"/>
      <c r="K226" s="434"/>
      <c r="L226" s="434"/>
      <c r="M226" s="434"/>
      <c r="N226" s="434"/>
      <c r="O226" s="434"/>
      <c r="P226" s="434"/>
      <c r="Q226" s="434"/>
      <c r="R226" s="434"/>
      <c r="S226" s="434"/>
      <c r="T226" s="434"/>
      <c r="U226" s="434"/>
      <c r="V226" s="434"/>
      <c r="W226" s="434"/>
      <c r="X226" s="434"/>
      <c r="Y226" s="434"/>
      <c r="Z226" s="66"/>
      <c r="AA226" s="66"/>
    </row>
    <row r="227" spans="1:67" ht="14.25" customHeight="1" x14ac:dyDescent="0.25">
      <c r="A227" s="405" t="s">
        <v>121</v>
      </c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5"/>
      <c r="P227" s="405"/>
      <c r="Q227" s="405"/>
      <c r="R227" s="405"/>
      <c r="S227" s="405"/>
      <c r="T227" s="405"/>
      <c r="U227" s="405"/>
      <c r="V227" s="405"/>
      <c r="W227" s="405"/>
      <c r="X227" s="405"/>
      <c r="Y227" s="405"/>
      <c r="Z227" s="67"/>
      <c r="AA227" s="67"/>
    </row>
    <row r="228" spans="1:67" ht="27" customHeight="1" x14ac:dyDescent="0.25">
      <c r="A228" s="64" t="s">
        <v>355</v>
      </c>
      <c r="B228" s="64" t="s">
        <v>356</v>
      </c>
      <c r="C228" s="37">
        <v>4301011826</v>
      </c>
      <c r="D228" s="390">
        <v>4680115884137</v>
      </c>
      <c r="E228" s="390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117</v>
      </c>
      <c r="L228" s="39" t="s">
        <v>116</v>
      </c>
      <c r="M228" s="39"/>
      <c r="N228" s="38">
        <v>55</v>
      </c>
      <c r="O228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92"/>
      <c r="Q228" s="392"/>
      <c r="R228" s="392"/>
      <c r="S228" s="393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ref="X228:X233" si="50">IFERROR(IF(W228="",0,CEILING((W228/$H228),1)*$H228),"")</f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ref="BL228:BL233" si="51">IFERROR(W228*I228/H228,"0")</f>
        <v>0</v>
      </c>
      <c r="BM228" s="80">
        <f t="shared" ref="BM228:BM233" si="52">IFERROR(X228*I228/H228,"0")</f>
        <v>0</v>
      </c>
      <c r="BN228" s="80">
        <f t="shared" ref="BN228:BN233" si="53">IFERROR(1/J228*(W228/H228),"0")</f>
        <v>0</v>
      </c>
      <c r="BO228" s="80">
        <f t="shared" ref="BO228:BO233" si="54">IFERROR(1/J228*(X228/H228),"0")</f>
        <v>0</v>
      </c>
    </row>
    <row r="229" spans="1:67" ht="27" customHeight="1" x14ac:dyDescent="0.25">
      <c r="A229" s="64" t="s">
        <v>357</v>
      </c>
      <c r="B229" s="64" t="s">
        <v>358</v>
      </c>
      <c r="C229" s="37">
        <v>4301011724</v>
      </c>
      <c r="D229" s="390">
        <v>4680115884236</v>
      </c>
      <c r="E229" s="390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92"/>
      <c r="Q229" s="392"/>
      <c r="R229" s="392"/>
      <c r="S229" s="393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0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51"/>
        <v>0</v>
      </c>
      <c r="BM229" s="80">
        <f t="shared" si="52"/>
        <v>0</v>
      </c>
      <c r="BN229" s="80">
        <f t="shared" si="53"/>
        <v>0</v>
      </c>
      <c r="BO229" s="80">
        <f t="shared" si="54"/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4301011721</v>
      </c>
      <c r="D230" s="390">
        <v>4680115884175</v>
      </c>
      <c r="E230" s="390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92"/>
      <c r="Q230" s="392"/>
      <c r="R230" s="392"/>
      <c r="S230" s="393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4301011824</v>
      </c>
      <c r="D231" s="390">
        <v>4680115884144</v>
      </c>
      <c r="E231" s="390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116</v>
      </c>
      <c r="M231" s="39"/>
      <c r="N231" s="38">
        <v>55</v>
      </c>
      <c r="O231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92"/>
      <c r="Q231" s="392"/>
      <c r="R231" s="392"/>
      <c r="S231" s="393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4301011726</v>
      </c>
      <c r="D232" s="390">
        <v>4680115884182</v>
      </c>
      <c r="E232" s="390"/>
      <c r="F232" s="63">
        <v>0.37</v>
      </c>
      <c r="G232" s="38">
        <v>10</v>
      </c>
      <c r="H232" s="63">
        <v>3.7</v>
      </c>
      <c r="I232" s="63">
        <v>3.94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92"/>
      <c r="Q232" s="392"/>
      <c r="R232" s="392"/>
      <c r="S232" s="39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4301011722</v>
      </c>
      <c r="D233" s="390">
        <v>4680115884205</v>
      </c>
      <c r="E233" s="390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92"/>
      <c r="Q233" s="392"/>
      <c r="R233" s="392"/>
      <c r="S233" s="393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x14ac:dyDescent="0.2">
      <c r="A234" s="398"/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9"/>
      <c r="O234" s="395" t="s">
        <v>43</v>
      </c>
      <c r="P234" s="396"/>
      <c r="Q234" s="396"/>
      <c r="R234" s="396"/>
      <c r="S234" s="396"/>
      <c r="T234" s="396"/>
      <c r="U234" s="397"/>
      <c r="V234" s="43" t="s">
        <v>42</v>
      </c>
      <c r="W234" s="44">
        <f>IFERROR(W228/H228,"0")+IFERROR(W229/H229,"0")+IFERROR(W230/H230,"0")+IFERROR(W231/H231,"0")+IFERROR(W232/H232,"0")+IFERROR(W233/H233,"0")</f>
        <v>0</v>
      </c>
      <c r="X234" s="44">
        <f>IFERROR(X228/H228,"0")+IFERROR(X229/H229,"0")+IFERROR(X230/H230,"0")+IFERROR(X231/H231,"0")+IFERROR(X232/H232,"0")+IFERROR(X233/H233,"0")</f>
        <v>0</v>
      </c>
      <c r="Y234" s="44">
        <f>IFERROR(IF(Y228="",0,Y228),"0")+IFERROR(IF(Y229="",0,Y229),"0")+IFERROR(IF(Y230="",0,Y230),"0")+IFERROR(IF(Y231="",0,Y231),"0")+IFERROR(IF(Y232="",0,Y232),"0")+IFERROR(IF(Y233="",0,Y233),"0")</f>
        <v>0</v>
      </c>
      <c r="Z234" s="68"/>
      <c r="AA234" s="68"/>
    </row>
    <row r="235" spans="1:67" x14ac:dyDescent="0.2">
      <c r="A235" s="398"/>
      <c r="B235" s="398"/>
      <c r="C235" s="398"/>
      <c r="D235" s="398"/>
      <c r="E235" s="398"/>
      <c r="F235" s="398"/>
      <c r="G235" s="398"/>
      <c r="H235" s="398"/>
      <c r="I235" s="398"/>
      <c r="J235" s="398"/>
      <c r="K235" s="398"/>
      <c r="L235" s="398"/>
      <c r="M235" s="398"/>
      <c r="N235" s="399"/>
      <c r="O235" s="395" t="s">
        <v>43</v>
      </c>
      <c r="P235" s="396"/>
      <c r="Q235" s="396"/>
      <c r="R235" s="396"/>
      <c r="S235" s="396"/>
      <c r="T235" s="396"/>
      <c r="U235" s="397"/>
      <c r="V235" s="43" t="s">
        <v>0</v>
      </c>
      <c r="W235" s="44">
        <f>IFERROR(SUM(W228:W233),"0")</f>
        <v>0</v>
      </c>
      <c r="X235" s="44">
        <f>IFERROR(SUM(X228:X233),"0")</f>
        <v>0</v>
      </c>
      <c r="Y235" s="43"/>
      <c r="Z235" s="68"/>
      <c r="AA235" s="68"/>
    </row>
    <row r="236" spans="1:67" ht="16.5" customHeight="1" x14ac:dyDescent="0.25">
      <c r="A236" s="434" t="s">
        <v>367</v>
      </c>
      <c r="B236" s="434"/>
      <c r="C236" s="434"/>
      <c r="D236" s="434"/>
      <c r="E236" s="434"/>
      <c r="F236" s="434"/>
      <c r="G236" s="434"/>
      <c r="H236" s="434"/>
      <c r="I236" s="434"/>
      <c r="J236" s="434"/>
      <c r="K236" s="434"/>
      <c r="L236" s="434"/>
      <c r="M236" s="434"/>
      <c r="N236" s="434"/>
      <c r="O236" s="434"/>
      <c r="P236" s="434"/>
      <c r="Q236" s="434"/>
      <c r="R236" s="434"/>
      <c r="S236" s="434"/>
      <c r="T236" s="434"/>
      <c r="U236" s="434"/>
      <c r="V236" s="434"/>
      <c r="W236" s="434"/>
      <c r="X236" s="434"/>
      <c r="Y236" s="434"/>
      <c r="Z236" s="66"/>
      <c r="AA236" s="66"/>
    </row>
    <row r="237" spans="1:67" ht="14.25" customHeight="1" x14ac:dyDescent="0.25">
      <c r="A237" s="405" t="s">
        <v>121</v>
      </c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5"/>
      <c r="N237" s="405"/>
      <c r="O237" s="405"/>
      <c r="P237" s="405"/>
      <c r="Q237" s="405"/>
      <c r="R237" s="405"/>
      <c r="S237" s="405"/>
      <c r="T237" s="405"/>
      <c r="U237" s="405"/>
      <c r="V237" s="405"/>
      <c r="W237" s="405"/>
      <c r="X237" s="405"/>
      <c r="Y237" s="405"/>
      <c r="Z237" s="67"/>
      <c r="AA237" s="67"/>
    </row>
    <row r="238" spans="1:67" ht="27" customHeight="1" x14ac:dyDescent="0.25">
      <c r="A238" s="64" t="s">
        <v>368</v>
      </c>
      <c r="B238" s="64" t="s">
        <v>369</v>
      </c>
      <c r="C238" s="37">
        <v>4301011346</v>
      </c>
      <c r="D238" s="390">
        <v>4607091387445</v>
      </c>
      <c r="E238" s="390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117</v>
      </c>
      <c r="L238" s="39" t="s">
        <v>116</v>
      </c>
      <c r="M238" s="39"/>
      <c r="N238" s="38">
        <v>31</v>
      </c>
      <c r="O238" s="5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92"/>
      <c r="Q238" s="392"/>
      <c r="R238" s="392"/>
      <c r="S238" s="393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ref="X238:X250" si="55">IFERROR(IF(W238="",0,CEILING((W238/$H238),1)*$H238),"")</f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ref="BL238:BL250" si="56">IFERROR(W238*I238/H238,"0")</f>
        <v>0</v>
      </c>
      <c r="BM238" s="80">
        <f t="shared" ref="BM238:BM250" si="57">IFERROR(X238*I238/H238,"0")</f>
        <v>0</v>
      </c>
      <c r="BN238" s="80">
        <f t="shared" ref="BN238:BN250" si="58">IFERROR(1/J238*(W238/H238),"0")</f>
        <v>0</v>
      </c>
      <c r="BO238" s="80">
        <f t="shared" ref="BO238:BO250" si="59">IFERROR(1/J238*(X238/H238),"0")</f>
        <v>0</v>
      </c>
    </row>
    <row r="239" spans="1:67" ht="27" customHeight="1" x14ac:dyDescent="0.25">
      <c r="A239" s="64" t="s">
        <v>370</v>
      </c>
      <c r="B239" s="64" t="s">
        <v>371</v>
      </c>
      <c r="C239" s="37">
        <v>4301011308</v>
      </c>
      <c r="D239" s="390">
        <v>4607091386004</v>
      </c>
      <c r="E239" s="390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117</v>
      </c>
      <c r="L239" s="39" t="s">
        <v>116</v>
      </c>
      <c r="M239" s="39"/>
      <c r="N239" s="38">
        <v>55</v>
      </c>
      <c r="O239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2"/>
      <c r="Q239" s="392"/>
      <c r="R239" s="392"/>
      <c r="S239" s="393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5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6"/>
        <v>0</v>
      </c>
      <c r="BM239" s="80">
        <f t="shared" si="57"/>
        <v>0</v>
      </c>
      <c r="BN239" s="80">
        <f t="shared" si="58"/>
        <v>0</v>
      </c>
      <c r="BO239" s="80">
        <f t="shared" si="59"/>
        <v>0</v>
      </c>
    </row>
    <row r="240" spans="1:67" ht="27" customHeight="1" x14ac:dyDescent="0.25">
      <c r="A240" s="64" t="s">
        <v>370</v>
      </c>
      <c r="B240" s="64" t="s">
        <v>372</v>
      </c>
      <c r="C240" s="37">
        <v>4301011362</v>
      </c>
      <c r="D240" s="390">
        <v>4607091386004</v>
      </c>
      <c r="E240" s="390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117</v>
      </c>
      <c r="L240" s="39" t="s">
        <v>125</v>
      </c>
      <c r="M240" s="39"/>
      <c r="N240" s="38">
        <v>55</v>
      </c>
      <c r="O240" s="5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2"/>
      <c r="Q240" s="392"/>
      <c r="R240" s="392"/>
      <c r="S240" s="393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373</v>
      </c>
      <c r="B241" s="64" t="s">
        <v>374</v>
      </c>
      <c r="C241" s="37">
        <v>4301011347</v>
      </c>
      <c r="D241" s="390">
        <v>4607091386073</v>
      </c>
      <c r="E241" s="390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117</v>
      </c>
      <c r="L241" s="39" t="s">
        <v>116</v>
      </c>
      <c r="M241" s="39"/>
      <c r="N241" s="38">
        <v>31</v>
      </c>
      <c r="O24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2"/>
      <c r="Q241" s="392"/>
      <c r="R241" s="392"/>
      <c r="S241" s="393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4301010928</v>
      </c>
      <c r="D242" s="390">
        <v>4607091387322</v>
      </c>
      <c r="E242" s="390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117</v>
      </c>
      <c r="L242" s="39" t="s">
        <v>116</v>
      </c>
      <c r="M242" s="39"/>
      <c r="N242" s="38">
        <v>55</v>
      </c>
      <c r="O242" s="5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2"/>
      <c r="Q242" s="392"/>
      <c r="R242" s="392"/>
      <c r="S242" s="393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4301011311</v>
      </c>
      <c r="D243" s="390">
        <v>4607091387377</v>
      </c>
      <c r="E243" s="390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92"/>
      <c r="Q243" s="392"/>
      <c r="R243" s="392"/>
      <c r="S243" s="393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4301010945</v>
      </c>
      <c r="D244" s="390">
        <v>4607091387353</v>
      </c>
      <c r="E244" s="390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92"/>
      <c r="Q244" s="392"/>
      <c r="R244" s="392"/>
      <c r="S244" s="393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4301011328</v>
      </c>
      <c r="D245" s="390">
        <v>4607091386011</v>
      </c>
      <c r="E245" s="390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 t="shared" ref="Y245:Y250" si="60"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4301011329</v>
      </c>
      <c r="D246" s="390">
        <v>4607091387308</v>
      </c>
      <c r="E246" s="390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si="60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4301011049</v>
      </c>
      <c r="D247" s="390">
        <v>4607091387339</v>
      </c>
      <c r="E247" s="390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116</v>
      </c>
      <c r="M247" s="39"/>
      <c r="N247" s="38">
        <v>55</v>
      </c>
      <c r="O247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4301011573</v>
      </c>
      <c r="D248" s="390">
        <v>4680115881938</v>
      </c>
      <c r="E248" s="390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116</v>
      </c>
      <c r="M248" s="39"/>
      <c r="N248" s="38">
        <v>90</v>
      </c>
      <c r="O24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4301010944</v>
      </c>
      <c r="D249" s="390">
        <v>4607091387346</v>
      </c>
      <c r="E249" s="39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55</v>
      </c>
      <c r="O249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4301011353</v>
      </c>
      <c r="D250" s="390">
        <v>4607091389807</v>
      </c>
      <c r="E250" s="390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5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92"/>
      <c r="Q250" s="392"/>
      <c r="R250" s="392"/>
      <c r="S250" s="393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x14ac:dyDescent="0.2">
      <c r="A251" s="398"/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9"/>
      <c r="O251" s="395" t="s">
        <v>43</v>
      </c>
      <c r="P251" s="396"/>
      <c r="Q251" s="396"/>
      <c r="R251" s="396"/>
      <c r="S251" s="396"/>
      <c r="T251" s="396"/>
      <c r="U251" s="397"/>
      <c r="V251" s="43" t="s">
        <v>42</v>
      </c>
      <c r="W251" s="44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67" x14ac:dyDescent="0.2">
      <c r="A252" s="398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9"/>
      <c r="O252" s="395" t="s">
        <v>43</v>
      </c>
      <c r="P252" s="396"/>
      <c r="Q252" s="396"/>
      <c r="R252" s="396"/>
      <c r="S252" s="396"/>
      <c r="T252" s="396"/>
      <c r="U252" s="397"/>
      <c r="V252" s="43" t="s">
        <v>0</v>
      </c>
      <c r="W252" s="44">
        <f>IFERROR(SUM(W238:W250),"0")</f>
        <v>0</v>
      </c>
      <c r="X252" s="44">
        <f>IFERROR(SUM(X238:X250),"0")</f>
        <v>0</v>
      </c>
      <c r="Y252" s="43"/>
      <c r="Z252" s="68"/>
      <c r="AA252" s="68"/>
    </row>
    <row r="253" spans="1:67" ht="14.25" customHeight="1" x14ac:dyDescent="0.25">
      <c r="A253" s="405" t="s">
        <v>77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67"/>
      <c r="AA253" s="67"/>
    </row>
    <row r="254" spans="1:67" ht="27" customHeight="1" x14ac:dyDescent="0.25">
      <c r="A254" s="64" t="s">
        <v>393</v>
      </c>
      <c r="B254" s="64" t="s">
        <v>394</v>
      </c>
      <c r="C254" s="37">
        <v>4301030878</v>
      </c>
      <c r="D254" s="390">
        <v>4607091387193</v>
      </c>
      <c r="E254" s="390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35</v>
      </c>
      <c r="O254" s="5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92"/>
      <c r="Q254" s="392"/>
      <c r="R254" s="392"/>
      <c r="S254" s="393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395</v>
      </c>
      <c r="B255" s="64" t="s">
        <v>396</v>
      </c>
      <c r="C255" s="37">
        <v>4301031153</v>
      </c>
      <c r="D255" s="390">
        <v>4607091387230</v>
      </c>
      <c r="E255" s="390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40</v>
      </c>
      <c r="O255" s="5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92"/>
      <c r="Q255" s="392"/>
      <c r="R255" s="392"/>
      <c r="S255" s="393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4301031152</v>
      </c>
      <c r="D256" s="390">
        <v>4607091387285</v>
      </c>
      <c r="E256" s="390"/>
      <c r="F256" s="63">
        <v>0.35</v>
      </c>
      <c r="G256" s="38">
        <v>6</v>
      </c>
      <c r="H256" s="63">
        <v>2.1</v>
      </c>
      <c r="I256" s="63">
        <v>2.23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92"/>
      <c r="Q256" s="392"/>
      <c r="R256" s="392"/>
      <c r="S256" s="393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4301031164</v>
      </c>
      <c r="D257" s="390">
        <v>4680115880481</v>
      </c>
      <c r="E257" s="390"/>
      <c r="F257" s="63">
        <v>0.28000000000000003</v>
      </c>
      <c r="G257" s="38">
        <v>6</v>
      </c>
      <c r="H257" s="63">
        <v>1.68</v>
      </c>
      <c r="I257" s="63">
        <v>1.78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92"/>
      <c r="Q257" s="392"/>
      <c r="R257" s="392"/>
      <c r="S257" s="393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x14ac:dyDescent="0.2">
      <c r="A258" s="398"/>
      <c r="B258" s="398"/>
      <c r="C258" s="398"/>
      <c r="D258" s="398"/>
      <c r="E258" s="398"/>
      <c r="F258" s="398"/>
      <c r="G258" s="398"/>
      <c r="H258" s="398"/>
      <c r="I258" s="398"/>
      <c r="J258" s="398"/>
      <c r="K258" s="398"/>
      <c r="L258" s="398"/>
      <c r="M258" s="398"/>
      <c r="N258" s="399"/>
      <c r="O258" s="395" t="s">
        <v>43</v>
      </c>
      <c r="P258" s="396"/>
      <c r="Q258" s="396"/>
      <c r="R258" s="396"/>
      <c r="S258" s="396"/>
      <c r="T258" s="396"/>
      <c r="U258" s="397"/>
      <c r="V258" s="43" t="s">
        <v>42</v>
      </c>
      <c r="W258" s="44">
        <f>IFERROR(W254/H254,"0")+IFERROR(W255/H255,"0")+IFERROR(W256/H256,"0")+IFERROR(W257/H257,"0")</f>
        <v>0</v>
      </c>
      <c r="X258" s="44">
        <f>IFERROR(X254/H254,"0")+IFERROR(X255/H255,"0")+IFERROR(X256/H256,"0")+IFERROR(X257/H257,"0")</f>
        <v>0</v>
      </c>
      <c r="Y258" s="44">
        <f>IFERROR(IF(Y254="",0,Y254),"0")+IFERROR(IF(Y255="",0,Y255),"0")+IFERROR(IF(Y256="",0,Y256),"0")+IFERROR(IF(Y257="",0,Y257),"0")</f>
        <v>0</v>
      </c>
      <c r="Z258" s="68"/>
      <c r="AA258" s="68"/>
    </row>
    <row r="259" spans="1:67" x14ac:dyDescent="0.2">
      <c r="A259" s="398"/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9"/>
      <c r="O259" s="395" t="s">
        <v>43</v>
      </c>
      <c r="P259" s="396"/>
      <c r="Q259" s="396"/>
      <c r="R259" s="396"/>
      <c r="S259" s="396"/>
      <c r="T259" s="396"/>
      <c r="U259" s="397"/>
      <c r="V259" s="43" t="s">
        <v>0</v>
      </c>
      <c r="W259" s="44">
        <f>IFERROR(SUM(W254:W257),"0")</f>
        <v>0</v>
      </c>
      <c r="X259" s="44">
        <f>IFERROR(SUM(X254:X257),"0")</f>
        <v>0</v>
      </c>
      <c r="Y259" s="43"/>
      <c r="Z259" s="68"/>
      <c r="AA259" s="68"/>
    </row>
    <row r="260" spans="1:67" ht="14.25" customHeight="1" x14ac:dyDescent="0.25">
      <c r="A260" s="405" t="s">
        <v>85</v>
      </c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5"/>
      <c r="P260" s="405"/>
      <c r="Q260" s="405"/>
      <c r="R260" s="405"/>
      <c r="S260" s="405"/>
      <c r="T260" s="405"/>
      <c r="U260" s="405"/>
      <c r="V260" s="405"/>
      <c r="W260" s="405"/>
      <c r="X260" s="405"/>
      <c r="Y260" s="405"/>
      <c r="Z260" s="67"/>
      <c r="AA260" s="67"/>
    </row>
    <row r="261" spans="1:67" ht="16.5" customHeight="1" x14ac:dyDescent="0.25">
      <c r="A261" s="64" t="s">
        <v>401</v>
      </c>
      <c r="B261" s="64" t="s">
        <v>402</v>
      </c>
      <c r="C261" s="37">
        <v>4301051100</v>
      </c>
      <c r="D261" s="390">
        <v>4607091387766</v>
      </c>
      <c r="E261" s="390"/>
      <c r="F261" s="63">
        <v>1.3</v>
      </c>
      <c r="G261" s="38">
        <v>6</v>
      </c>
      <c r="H261" s="63">
        <v>7.8</v>
      </c>
      <c r="I261" s="63">
        <v>8.3580000000000005</v>
      </c>
      <c r="J261" s="38">
        <v>56</v>
      </c>
      <c r="K261" s="38" t="s">
        <v>117</v>
      </c>
      <c r="L261" s="39" t="s">
        <v>136</v>
      </c>
      <c r="M261" s="39"/>
      <c r="N261" s="38">
        <v>40</v>
      </c>
      <c r="O261" s="5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92"/>
      <c r="Q261" s="392"/>
      <c r="R261" s="392"/>
      <c r="S261" s="393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ref="X261:X269" si="61">IFERROR(IF(W261="",0,CEILING((W261/$H261),1)*$H261),"")</f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ref="BL261:BL269" si="62">IFERROR(W261*I261/H261,"0")</f>
        <v>0</v>
      </c>
      <c r="BM261" s="80">
        <f t="shared" ref="BM261:BM269" si="63">IFERROR(X261*I261/H261,"0")</f>
        <v>0</v>
      </c>
      <c r="BN261" s="80">
        <f t="shared" ref="BN261:BN269" si="64">IFERROR(1/J261*(W261/H261),"0")</f>
        <v>0</v>
      </c>
      <c r="BO261" s="80">
        <f t="shared" ref="BO261:BO269" si="65">IFERROR(1/J261*(X261/H261),"0")</f>
        <v>0</v>
      </c>
    </row>
    <row r="262" spans="1:67" ht="27" customHeight="1" x14ac:dyDescent="0.25">
      <c r="A262" s="64" t="s">
        <v>403</v>
      </c>
      <c r="B262" s="64" t="s">
        <v>404</v>
      </c>
      <c r="C262" s="37">
        <v>4301051116</v>
      </c>
      <c r="D262" s="390">
        <v>4607091387957</v>
      </c>
      <c r="E262" s="390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117</v>
      </c>
      <c r="L262" s="39" t="s">
        <v>80</v>
      </c>
      <c r="M262" s="39"/>
      <c r="N262" s="38">
        <v>40</v>
      </c>
      <c r="O262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92"/>
      <c r="Q262" s="392"/>
      <c r="R262" s="392"/>
      <c r="S262" s="393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1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62"/>
        <v>0</v>
      </c>
      <c r="BM262" s="80">
        <f t="shared" si="63"/>
        <v>0</v>
      </c>
      <c r="BN262" s="80">
        <f t="shared" si="64"/>
        <v>0</v>
      </c>
      <c r="BO262" s="80">
        <f t="shared" si="65"/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4301051115</v>
      </c>
      <c r="D263" s="390">
        <v>4607091387964</v>
      </c>
      <c r="E263" s="390"/>
      <c r="F263" s="63">
        <v>1.35</v>
      </c>
      <c r="G263" s="38">
        <v>6</v>
      </c>
      <c r="H263" s="63">
        <v>8.1</v>
      </c>
      <c r="I263" s="63">
        <v>8.6460000000000008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92"/>
      <c r="Q263" s="392"/>
      <c r="R263" s="392"/>
      <c r="S263" s="393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16.5" customHeight="1" x14ac:dyDescent="0.25">
      <c r="A264" s="64" t="s">
        <v>407</v>
      </c>
      <c r="B264" s="64" t="s">
        <v>408</v>
      </c>
      <c r="C264" s="37">
        <v>4301051731</v>
      </c>
      <c r="D264" s="390">
        <v>4680115884618</v>
      </c>
      <c r="E264" s="390"/>
      <c r="F264" s="63">
        <v>0.6</v>
      </c>
      <c r="G264" s="38">
        <v>6</v>
      </c>
      <c r="H264" s="63">
        <v>3.6</v>
      </c>
      <c r="I264" s="63">
        <v>3.81</v>
      </c>
      <c r="J264" s="38">
        <v>120</v>
      </c>
      <c r="K264" s="38" t="s">
        <v>81</v>
      </c>
      <c r="L264" s="39" t="s">
        <v>80</v>
      </c>
      <c r="M264" s="39"/>
      <c r="N264" s="38">
        <v>45</v>
      </c>
      <c r="O264" s="5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92"/>
      <c r="Q264" s="392"/>
      <c r="R264" s="392"/>
      <c r="S264" s="393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IFERROR(IF(X264=0,"",ROUNDUP(X264/H264,0)*0.00937),"")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customHeight="1" x14ac:dyDescent="0.25">
      <c r="A265" s="64" t="s">
        <v>409</v>
      </c>
      <c r="B265" s="64" t="s">
        <v>410</v>
      </c>
      <c r="C265" s="37">
        <v>4301051134</v>
      </c>
      <c r="D265" s="390">
        <v>4607091381672</v>
      </c>
      <c r="E265" s="390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2"/>
      <c r="Q265" s="392"/>
      <c r="R265" s="392"/>
      <c r="S265" s="393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4301051130</v>
      </c>
      <c r="D266" s="390">
        <v>4607091387537</v>
      </c>
      <c r="E266" s="390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2"/>
      <c r="Q266" s="392"/>
      <c r="R266" s="392"/>
      <c r="S266" s="393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4301051132</v>
      </c>
      <c r="D267" s="390">
        <v>4607091387513</v>
      </c>
      <c r="E267" s="390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2"/>
      <c r="Q267" s="392"/>
      <c r="R267" s="392"/>
      <c r="S267" s="393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4301051277</v>
      </c>
      <c r="D268" s="390">
        <v>4680115880511</v>
      </c>
      <c r="E268" s="390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136</v>
      </c>
      <c r="M268" s="39"/>
      <c r="N268" s="38">
        <v>40</v>
      </c>
      <c r="O268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2"/>
      <c r="Q268" s="392"/>
      <c r="R268" s="392"/>
      <c r="S268" s="393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4301051344</v>
      </c>
      <c r="D269" s="390">
        <v>4680115880412</v>
      </c>
      <c r="E269" s="390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136</v>
      </c>
      <c r="M269" s="39"/>
      <c r="N269" s="38">
        <v>45</v>
      </c>
      <c r="O269" s="55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2"/>
      <c r="Q269" s="392"/>
      <c r="R269" s="392"/>
      <c r="S269" s="393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x14ac:dyDescent="0.2">
      <c r="A270" s="398"/>
      <c r="B270" s="398"/>
      <c r="C270" s="398"/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9"/>
      <c r="O270" s="395" t="s">
        <v>43</v>
      </c>
      <c r="P270" s="396"/>
      <c r="Q270" s="396"/>
      <c r="R270" s="396"/>
      <c r="S270" s="396"/>
      <c r="T270" s="396"/>
      <c r="U270" s="397"/>
      <c r="V270" s="43" t="s">
        <v>42</v>
      </c>
      <c r="W270" s="44">
        <f>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398"/>
      <c r="B271" s="398"/>
      <c r="C271" s="398"/>
      <c r="D271" s="398"/>
      <c r="E271" s="398"/>
      <c r="F271" s="398"/>
      <c r="G271" s="398"/>
      <c r="H271" s="398"/>
      <c r="I271" s="398"/>
      <c r="J271" s="398"/>
      <c r="K271" s="398"/>
      <c r="L271" s="398"/>
      <c r="M271" s="398"/>
      <c r="N271" s="399"/>
      <c r="O271" s="395" t="s">
        <v>43</v>
      </c>
      <c r="P271" s="396"/>
      <c r="Q271" s="396"/>
      <c r="R271" s="396"/>
      <c r="S271" s="396"/>
      <c r="T271" s="396"/>
      <c r="U271" s="397"/>
      <c r="V271" s="43" t="s">
        <v>0</v>
      </c>
      <c r="W271" s="44">
        <f>IFERROR(SUM(W261:W269),"0")</f>
        <v>0</v>
      </c>
      <c r="X271" s="44">
        <f>IFERROR(SUM(X261:X269),"0")</f>
        <v>0</v>
      </c>
      <c r="Y271" s="43"/>
      <c r="Z271" s="68"/>
      <c r="AA271" s="68"/>
    </row>
    <row r="272" spans="1:67" ht="14.25" customHeight="1" x14ac:dyDescent="0.25">
      <c r="A272" s="405" t="s">
        <v>217</v>
      </c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5"/>
      <c r="P272" s="405"/>
      <c r="Q272" s="405"/>
      <c r="R272" s="405"/>
      <c r="S272" s="405"/>
      <c r="T272" s="405"/>
      <c r="U272" s="405"/>
      <c r="V272" s="405"/>
      <c r="W272" s="405"/>
      <c r="X272" s="405"/>
      <c r="Y272" s="405"/>
      <c r="Z272" s="67"/>
      <c r="AA272" s="67"/>
    </row>
    <row r="273" spans="1:67" ht="16.5" customHeight="1" x14ac:dyDescent="0.25">
      <c r="A273" s="64" t="s">
        <v>419</v>
      </c>
      <c r="B273" s="64" t="s">
        <v>420</v>
      </c>
      <c r="C273" s="37">
        <v>4301060326</v>
      </c>
      <c r="D273" s="390">
        <v>4607091380880</v>
      </c>
      <c r="E273" s="390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80</v>
      </c>
      <c r="M273" s="39"/>
      <c r="N273" s="38">
        <v>30</v>
      </c>
      <c r="O273" s="5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92"/>
      <c r="Q273" s="392"/>
      <c r="R273" s="392"/>
      <c r="S273" s="393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2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customHeight="1" x14ac:dyDescent="0.25">
      <c r="A274" s="64" t="s">
        <v>421</v>
      </c>
      <c r="B274" s="64" t="s">
        <v>422</v>
      </c>
      <c r="C274" s="37">
        <v>4301060308</v>
      </c>
      <c r="D274" s="390">
        <v>4607091384482</v>
      </c>
      <c r="E274" s="390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2"/>
      <c r="Q274" s="392"/>
      <c r="R274" s="392"/>
      <c r="S274" s="393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423</v>
      </c>
      <c r="B275" s="64" t="s">
        <v>424</v>
      </c>
      <c r="C275" s="37">
        <v>4301060325</v>
      </c>
      <c r="D275" s="390">
        <v>4607091380897</v>
      </c>
      <c r="E275" s="390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2"/>
      <c r="Q275" s="392"/>
      <c r="R275" s="392"/>
      <c r="S275" s="393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x14ac:dyDescent="0.2">
      <c r="A276" s="398"/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9"/>
      <c r="O276" s="395" t="s">
        <v>43</v>
      </c>
      <c r="P276" s="396"/>
      <c r="Q276" s="396"/>
      <c r="R276" s="396"/>
      <c r="S276" s="396"/>
      <c r="T276" s="396"/>
      <c r="U276" s="397"/>
      <c r="V276" s="43" t="s">
        <v>42</v>
      </c>
      <c r="W276" s="44">
        <f>IFERROR(W273/H273,"0")+IFERROR(W274/H274,"0")+IFERROR(W275/H275,"0")</f>
        <v>0</v>
      </c>
      <c r="X276" s="44">
        <f>IFERROR(X273/H273,"0")+IFERROR(X274/H274,"0")+IFERROR(X275/H275,"0")</f>
        <v>0</v>
      </c>
      <c r="Y276" s="44">
        <f>IFERROR(IF(Y273="",0,Y273),"0")+IFERROR(IF(Y274="",0,Y274),"0")+IFERROR(IF(Y275="",0,Y275),"0")</f>
        <v>0</v>
      </c>
      <c r="Z276" s="68"/>
      <c r="AA276" s="68"/>
    </row>
    <row r="277" spans="1:67" x14ac:dyDescent="0.2">
      <c r="A277" s="398"/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9"/>
      <c r="O277" s="395" t="s">
        <v>43</v>
      </c>
      <c r="P277" s="396"/>
      <c r="Q277" s="396"/>
      <c r="R277" s="396"/>
      <c r="S277" s="396"/>
      <c r="T277" s="396"/>
      <c r="U277" s="397"/>
      <c r="V277" s="43" t="s">
        <v>0</v>
      </c>
      <c r="W277" s="44">
        <f>IFERROR(SUM(W273:W275),"0")</f>
        <v>0</v>
      </c>
      <c r="X277" s="44">
        <f>IFERROR(SUM(X273:X275),"0")</f>
        <v>0</v>
      </c>
      <c r="Y277" s="43"/>
      <c r="Z277" s="68"/>
      <c r="AA277" s="68"/>
    </row>
    <row r="278" spans="1:67" ht="14.25" customHeight="1" x14ac:dyDescent="0.25">
      <c r="A278" s="405" t="s">
        <v>99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67"/>
      <c r="AA278" s="67"/>
    </row>
    <row r="279" spans="1:67" ht="16.5" customHeight="1" x14ac:dyDescent="0.25">
      <c r="A279" s="64" t="s">
        <v>425</v>
      </c>
      <c r="B279" s="64" t="s">
        <v>426</v>
      </c>
      <c r="C279" s="37">
        <v>4301030232</v>
      </c>
      <c r="D279" s="390">
        <v>4607091388374</v>
      </c>
      <c r="E279" s="390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543" t="s">
        <v>427</v>
      </c>
      <c r="P279" s="392"/>
      <c r="Q279" s="392"/>
      <c r="R279" s="392"/>
      <c r="S279" s="393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5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customHeight="1" x14ac:dyDescent="0.25">
      <c r="A280" s="64" t="s">
        <v>428</v>
      </c>
      <c r="B280" s="64" t="s">
        <v>429</v>
      </c>
      <c r="C280" s="37">
        <v>4301030235</v>
      </c>
      <c r="D280" s="390">
        <v>4607091388381</v>
      </c>
      <c r="E280" s="390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4" t="s">
        <v>430</v>
      </c>
      <c r="P280" s="392"/>
      <c r="Q280" s="392"/>
      <c r="R280" s="392"/>
      <c r="S280" s="393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431</v>
      </c>
      <c r="B281" s="64" t="s">
        <v>432</v>
      </c>
      <c r="C281" s="37">
        <v>4301030233</v>
      </c>
      <c r="D281" s="390">
        <v>4607091388404</v>
      </c>
      <c r="E281" s="390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2"/>
      <c r="Q281" s="392"/>
      <c r="R281" s="392"/>
      <c r="S281" s="393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x14ac:dyDescent="0.2">
      <c r="A282" s="398"/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9"/>
      <c r="O282" s="395" t="s">
        <v>43</v>
      </c>
      <c r="P282" s="396"/>
      <c r="Q282" s="396"/>
      <c r="R282" s="396"/>
      <c r="S282" s="396"/>
      <c r="T282" s="396"/>
      <c r="U282" s="397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9"/>
      <c r="O283" s="395" t="s">
        <v>43</v>
      </c>
      <c r="P283" s="396"/>
      <c r="Q283" s="396"/>
      <c r="R283" s="396"/>
      <c r="S283" s="396"/>
      <c r="T283" s="396"/>
      <c r="U283" s="397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customHeight="1" x14ac:dyDescent="0.25">
      <c r="A284" s="405" t="s">
        <v>433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67"/>
      <c r="AA284" s="67"/>
    </row>
    <row r="285" spans="1:67" ht="16.5" customHeight="1" x14ac:dyDescent="0.25">
      <c r="A285" s="64" t="s">
        <v>434</v>
      </c>
      <c r="B285" s="64" t="s">
        <v>435</v>
      </c>
      <c r="C285" s="37">
        <v>4301180007</v>
      </c>
      <c r="D285" s="390">
        <v>4680115881808</v>
      </c>
      <c r="E285" s="390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437</v>
      </c>
      <c r="L285" s="39" t="s">
        <v>436</v>
      </c>
      <c r="M285" s="39"/>
      <c r="N285" s="38">
        <v>730</v>
      </c>
      <c r="O285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2"/>
      <c r="Q285" s="392"/>
      <c r="R285" s="392"/>
      <c r="S285" s="393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48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customHeight="1" x14ac:dyDescent="0.25">
      <c r="A286" s="64" t="s">
        <v>438</v>
      </c>
      <c r="B286" s="64" t="s">
        <v>439</v>
      </c>
      <c r="C286" s="37">
        <v>4301180006</v>
      </c>
      <c r="D286" s="390">
        <v>4680115881822</v>
      </c>
      <c r="E286" s="390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437</v>
      </c>
      <c r="L286" s="39" t="s">
        <v>436</v>
      </c>
      <c r="M286" s="39"/>
      <c r="N286" s="38">
        <v>730</v>
      </c>
      <c r="O286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2"/>
      <c r="Q286" s="392"/>
      <c r="R286" s="392"/>
      <c r="S286" s="393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4301180001</v>
      </c>
      <c r="D287" s="390">
        <v>4680115880016</v>
      </c>
      <c r="E287" s="390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437</v>
      </c>
      <c r="L287" s="39" t="s">
        <v>436</v>
      </c>
      <c r="M287" s="39"/>
      <c r="N287" s="38">
        <v>730</v>
      </c>
      <c r="O287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2"/>
      <c r="Q287" s="392"/>
      <c r="R287" s="392"/>
      <c r="S287" s="393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9"/>
      <c r="O288" s="395" t="s">
        <v>43</v>
      </c>
      <c r="P288" s="396"/>
      <c r="Q288" s="396"/>
      <c r="R288" s="396"/>
      <c r="S288" s="396"/>
      <c r="T288" s="396"/>
      <c r="U288" s="397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9"/>
      <c r="O289" s="395" t="s">
        <v>43</v>
      </c>
      <c r="P289" s="396"/>
      <c r="Q289" s="396"/>
      <c r="R289" s="396"/>
      <c r="S289" s="396"/>
      <c r="T289" s="396"/>
      <c r="U289" s="397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customHeight="1" x14ac:dyDescent="0.25">
      <c r="A290" s="434" t="s">
        <v>442</v>
      </c>
      <c r="B290" s="434"/>
      <c r="C290" s="434"/>
      <c r="D290" s="434"/>
      <c r="E290" s="434"/>
      <c r="F290" s="434"/>
      <c r="G290" s="434"/>
      <c r="H290" s="434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66"/>
      <c r="AA290" s="66"/>
    </row>
    <row r="291" spans="1:67" ht="14.25" customHeight="1" x14ac:dyDescent="0.25">
      <c r="A291" s="405" t="s">
        <v>121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67"/>
      <c r="AA291" s="67"/>
    </row>
    <row r="292" spans="1:67" ht="27" customHeight="1" x14ac:dyDescent="0.25">
      <c r="A292" s="64" t="s">
        <v>443</v>
      </c>
      <c r="B292" s="64" t="s">
        <v>444</v>
      </c>
      <c r="C292" s="37">
        <v>4301011315</v>
      </c>
      <c r="D292" s="390">
        <v>4607091387421</v>
      </c>
      <c r="E292" s="390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116</v>
      </c>
      <c r="M292" s="39"/>
      <c r="N292" s="38">
        <v>55</v>
      </c>
      <c r="O292" s="5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2"/>
      <c r="Q292" s="392"/>
      <c r="R292" s="392"/>
      <c r="S292" s="393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66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ref="BL292:BL298" si="67">IFERROR(W292*I292/H292,"0")</f>
        <v>0</v>
      </c>
      <c r="BM292" s="80">
        <f t="shared" ref="BM292:BM298" si="68">IFERROR(X292*I292/H292,"0")</f>
        <v>0</v>
      </c>
      <c r="BN292" s="80">
        <f t="shared" ref="BN292:BN298" si="69">IFERROR(1/J292*(W292/H292),"0")</f>
        <v>0</v>
      </c>
      <c r="BO292" s="80">
        <f t="shared" ref="BO292:BO298" si="70">IFERROR(1/J292*(X292/H292),"0")</f>
        <v>0</v>
      </c>
    </row>
    <row r="293" spans="1:67" ht="27" customHeight="1" x14ac:dyDescent="0.25">
      <c r="A293" s="64" t="s">
        <v>443</v>
      </c>
      <c r="B293" s="64" t="s">
        <v>445</v>
      </c>
      <c r="C293" s="37">
        <v>4301011121</v>
      </c>
      <c r="D293" s="390">
        <v>4607091387421</v>
      </c>
      <c r="E293" s="390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117</v>
      </c>
      <c r="L293" s="39" t="s">
        <v>125</v>
      </c>
      <c r="M293" s="39"/>
      <c r="N293" s="38">
        <v>55</v>
      </c>
      <c r="O293" s="5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2"/>
      <c r="Q293" s="392"/>
      <c r="R293" s="392"/>
      <c r="S293" s="393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6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7"/>
        <v>0</v>
      </c>
      <c r="BM293" s="80">
        <f t="shared" si="68"/>
        <v>0</v>
      </c>
      <c r="BN293" s="80">
        <f t="shared" si="69"/>
        <v>0</v>
      </c>
      <c r="BO293" s="80">
        <f t="shared" si="70"/>
        <v>0</v>
      </c>
    </row>
    <row r="294" spans="1:67" ht="27" customHeight="1" x14ac:dyDescent="0.25">
      <c r="A294" s="64" t="s">
        <v>446</v>
      </c>
      <c r="B294" s="64" t="s">
        <v>447</v>
      </c>
      <c r="C294" s="37">
        <v>4301011322</v>
      </c>
      <c r="D294" s="390">
        <v>4607091387452</v>
      </c>
      <c r="E294" s="390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117</v>
      </c>
      <c r="L294" s="39" t="s">
        <v>136</v>
      </c>
      <c r="M294" s="39"/>
      <c r="N294" s="38">
        <v>55</v>
      </c>
      <c r="O294" s="5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2"/>
      <c r="Q294" s="392"/>
      <c r="R294" s="392"/>
      <c r="S294" s="393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446</v>
      </c>
      <c r="B295" s="64" t="s">
        <v>448</v>
      </c>
      <c r="C295" s="37">
        <v>4301011619</v>
      </c>
      <c r="D295" s="390">
        <v>4607091387452</v>
      </c>
      <c r="E295" s="390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2"/>
      <c r="Q295" s="392"/>
      <c r="R295" s="392"/>
      <c r="S295" s="393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449</v>
      </c>
      <c r="B296" s="64" t="s">
        <v>450</v>
      </c>
      <c r="C296" s="37">
        <v>4301011313</v>
      </c>
      <c r="D296" s="390">
        <v>4607091385984</v>
      </c>
      <c r="E296" s="390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116</v>
      </c>
      <c r="M296" s="39"/>
      <c r="N296" s="38">
        <v>55</v>
      </c>
      <c r="O296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2"/>
      <c r="Q296" s="392"/>
      <c r="R296" s="392"/>
      <c r="S296" s="393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4301011316</v>
      </c>
      <c r="D297" s="390">
        <v>4607091387438</v>
      </c>
      <c r="E297" s="390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81</v>
      </c>
      <c r="L297" s="39" t="s">
        <v>116</v>
      </c>
      <c r="M297" s="39"/>
      <c r="N297" s="38">
        <v>55</v>
      </c>
      <c r="O297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2"/>
      <c r="Q297" s="392"/>
      <c r="R297" s="392"/>
      <c r="S297" s="393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4301011318</v>
      </c>
      <c r="D298" s="390">
        <v>4607091387469</v>
      </c>
      <c r="E298" s="39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81</v>
      </c>
      <c r="L298" s="39" t="s">
        <v>80</v>
      </c>
      <c r="M298" s="39"/>
      <c r="N298" s="38">
        <v>55</v>
      </c>
      <c r="O298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2"/>
      <c r="Q298" s="392"/>
      <c r="R298" s="392"/>
      <c r="S298" s="393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x14ac:dyDescent="0.2">
      <c r="A299" s="398"/>
      <c r="B299" s="398"/>
      <c r="C299" s="398"/>
      <c r="D299" s="398"/>
      <c r="E299" s="398"/>
      <c r="F299" s="398"/>
      <c r="G299" s="398"/>
      <c r="H299" s="398"/>
      <c r="I299" s="398"/>
      <c r="J299" s="398"/>
      <c r="K299" s="398"/>
      <c r="L299" s="398"/>
      <c r="M299" s="398"/>
      <c r="N299" s="399"/>
      <c r="O299" s="395" t="s">
        <v>43</v>
      </c>
      <c r="P299" s="396"/>
      <c r="Q299" s="396"/>
      <c r="R299" s="396"/>
      <c r="S299" s="396"/>
      <c r="T299" s="396"/>
      <c r="U299" s="397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x14ac:dyDescent="0.2">
      <c r="A300" s="398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9"/>
      <c r="O300" s="395" t="s">
        <v>43</v>
      </c>
      <c r="P300" s="396"/>
      <c r="Q300" s="396"/>
      <c r="R300" s="396"/>
      <c r="S300" s="396"/>
      <c r="T300" s="396"/>
      <c r="U300" s="397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customHeight="1" x14ac:dyDescent="0.25">
      <c r="A301" s="405" t="s">
        <v>77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67"/>
      <c r="AA301" s="67"/>
    </row>
    <row r="302" spans="1:67" ht="27" customHeight="1" x14ac:dyDescent="0.25">
      <c r="A302" s="64" t="s">
        <v>455</v>
      </c>
      <c r="B302" s="64" t="s">
        <v>456</v>
      </c>
      <c r="C302" s="37">
        <v>4301031154</v>
      </c>
      <c r="D302" s="390">
        <v>4607091387292</v>
      </c>
      <c r="E302" s="390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81</v>
      </c>
      <c r="L302" s="39" t="s">
        <v>80</v>
      </c>
      <c r="M302" s="39"/>
      <c r="N302" s="38">
        <v>45</v>
      </c>
      <c r="O302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2"/>
      <c r="Q302" s="392"/>
      <c r="R302" s="392"/>
      <c r="S302" s="393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58" t="s">
        <v>67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customHeight="1" x14ac:dyDescent="0.25">
      <c r="A303" s="64" t="s">
        <v>457</v>
      </c>
      <c r="B303" s="64" t="s">
        <v>458</v>
      </c>
      <c r="C303" s="37">
        <v>4301031155</v>
      </c>
      <c r="D303" s="390">
        <v>4607091387315</v>
      </c>
      <c r="E303" s="390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2"/>
      <c r="Q303" s="392"/>
      <c r="R303" s="392"/>
      <c r="S303" s="393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398"/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9"/>
      <c r="O304" s="395" t="s">
        <v>43</v>
      </c>
      <c r="P304" s="396"/>
      <c r="Q304" s="396"/>
      <c r="R304" s="396"/>
      <c r="S304" s="396"/>
      <c r="T304" s="396"/>
      <c r="U304" s="397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x14ac:dyDescent="0.2">
      <c r="A305" s="398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9"/>
      <c r="O305" s="395" t="s">
        <v>43</v>
      </c>
      <c r="P305" s="396"/>
      <c r="Q305" s="396"/>
      <c r="R305" s="396"/>
      <c r="S305" s="396"/>
      <c r="T305" s="396"/>
      <c r="U305" s="397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customHeight="1" x14ac:dyDescent="0.25">
      <c r="A306" s="434" t="s">
        <v>459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66"/>
      <c r="AA306" s="66"/>
    </row>
    <row r="307" spans="1:67" ht="14.25" customHeight="1" x14ac:dyDescent="0.25">
      <c r="A307" s="405" t="s">
        <v>77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67"/>
      <c r="AA307" s="67"/>
    </row>
    <row r="308" spans="1:67" ht="27" customHeight="1" x14ac:dyDescent="0.25">
      <c r="A308" s="64" t="s">
        <v>460</v>
      </c>
      <c r="B308" s="64" t="s">
        <v>461</v>
      </c>
      <c r="C308" s="37">
        <v>4301031066</v>
      </c>
      <c r="D308" s="390">
        <v>4607091383836</v>
      </c>
      <c r="E308" s="390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2"/>
      <c r="Q308" s="392"/>
      <c r="R308" s="392"/>
      <c r="S308" s="393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0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398"/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9"/>
      <c r="O309" s="395" t="s">
        <v>43</v>
      </c>
      <c r="P309" s="396"/>
      <c r="Q309" s="396"/>
      <c r="R309" s="396"/>
      <c r="S309" s="396"/>
      <c r="T309" s="396"/>
      <c r="U309" s="397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398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9"/>
      <c r="O310" s="395" t="s">
        <v>43</v>
      </c>
      <c r="P310" s="396"/>
      <c r="Q310" s="396"/>
      <c r="R310" s="396"/>
      <c r="S310" s="396"/>
      <c r="T310" s="396"/>
      <c r="U310" s="397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05" t="s">
        <v>85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67"/>
      <c r="AA311" s="67"/>
    </row>
    <row r="312" spans="1:67" ht="27" customHeight="1" x14ac:dyDescent="0.25">
      <c r="A312" s="64" t="s">
        <v>462</v>
      </c>
      <c r="B312" s="64" t="s">
        <v>463</v>
      </c>
      <c r="C312" s="37">
        <v>4301051142</v>
      </c>
      <c r="D312" s="390">
        <v>4607091387919</v>
      </c>
      <c r="E312" s="390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117</v>
      </c>
      <c r="L312" s="39" t="s">
        <v>80</v>
      </c>
      <c r="M312" s="39"/>
      <c r="N312" s="38">
        <v>45</v>
      </c>
      <c r="O31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2"/>
      <c r="Q312" s="392"/>
      <c r="R312" s="392"/>
      <c r="S312" s="393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1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464</v>
      </c>
      <c r="B313" s="64" t="s">
        <v>465</v>
      </c>
      <c r="C313" s="37">
        <v>4301051461</v>
      </c>
      <c r="D313" s="390">
        <v>4680115883604</v>
      </c>
      <c r="E313" s="390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81</v>
      </c>
      <c r="L313" s="39" t="s">
        <v>136</v>
      </c>
      <c r="M313" s="39"/>
      <c r="N313" s="38">
        <v>45</v>
      </c>
      <c r="O313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2"/>
      <c r="Q313" s="392"/>
      <c r="R313" s="392"/>
      <c r="S313" s="393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4301051485</v>
      </c>
      <c r="D314" s="390">
        <v>4680115883567</v>
      </c>
      <c r="E314" s="390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81</v>
      </c>
      <c r="L314" s="39" t="s">
        <v>80</v>
      </c>
      <c r="M314" s="39"/>
      <c r="N314" s="38">
        <v>40</v>
      </c>
      <c r="O314" s="5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2"/>
      <c r="Q314" s="392"/>
      <c r="R314" s="392"/>
      <c r="S314" s="393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398"/>
      <c r="B315" s="398"/>
      <c r="C315" s="398"/>
      <c r="D315" s="398"/>
      <c r="E315" s="398"/>
      <c r="F315" s="398"/>
      <c r="G315" s="398"/>
      <c r="H315" s="398"/>
      <c r="I315" s="398"/>
      <c r="J315" s="398"/>
      <c r="K315" s="398"/>
      <c r="L315" s="398"/>
      <c r="M315" s="398"/>
      <c r="N315" s="399"/>
      <c r="O315" s="395" t="s">
        <v>43</v>
      </c>
      <c r="P315" s="396"/>
      <c r="Q315" s="396"/>
      <c r="R315" s="396"/>
      <c r="S315" s="396"/>
      <c r="T315" s="396"/>
      <c r="U315" s="397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398"/>
      <c r="B316" s="398"/>
      <c r="C316" s="398"/>
      <c r="D316" s="398"/>
      <c r="E316" s="398"/>
      <c r="F316" s="398"/>
      <c r="G316" s="398"/>
      <c r="H316" s="398"/>
      <c r="I316" s="398"/>
      <c r="J316" s="398"/>
      <c r="K316" s="398"/>
      <c r="L316" s="398"/>
      <c r="M316" s="398"/>
      <c r="N316" s="399"/>
      <c r="O316" s="395" t="s">
        <v>43</v>
      </c>
      <c r="P316" s="396"/>
      <c r="Q316" s="396"/>
      <c r="R316" s="396"/>
      <c r="S316" s="396"/>
      <c r="T316" s="396"/>
      <c r="U316" s="397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05" t="s">
        <v>217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67"/>
      <c r="AA317" s="67"/>
    </row>
    <row r="318" spans="1:67" ht="27" customHeight="1" x14ac:dyDescent="0.25">
      <c r="A318" s="64" t="s">
        <v>468</v>
      </c>
      <c r="B318" s="64" t="s">
        <v>469</v>
      </c>
      <c r="C318" s="37">
        <v>4301060324</v>
      </c>
      <c r="D318" s="390">
        <v>4607091388831</v>
      </c>
      <c r="E318" s="390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2"/>
      <c r="Q318" s="392"/>
      <c r="R318" s="392"/>
      <c r="S318" s="393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4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399"/>
      <c r="O319" s="395" t="s">
        <v>43</v>
      </c>
      <c r="P319" s="396"/>
      <c r="Q319" s="396"/>
      <c r="R319" s="396"/>
      <c r="S319" s="396"/>
      <c r="T319" s="396"/>
      <c r="U319" s="397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398"/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9"/>
      <c r="O320" s="395" t="s">
        <v>43</v>
      </c>
      <c r="P320" s="396"/>
      <c r="Q320" s="396"/>
      <c r="R320" s="396"/>
      <c r="S320" s="396"/>
      <c r="T320" s="396"/>
      <c r="U320" s="397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customHeight="1" x14ac:dyDescent="0.25">
      <c r="A321" s="405" t="s">
        <v>99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67"/>
      <c r="AA321" s="67"/>
    </row>
    <row r="322" spans="1:67" ht="27" customHeight="1" x14ac:dyDescent="0.25">
      <c r="A322" s="64" t="s">
        <v>470</v>
      </c>
      <c r="B322" s="64" t="s">
        <v>471</v>
      </c>
      <c r="C322" s="37">
        <v>4301032015</v>
      </c>
      <c r="D322" s="390">
        <v>4607091383102</v>
      </c>
      <c r="E322" s="390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81</v>
      </c>
      <c r="L322" s="39" t="s">
        <v>103</v>
      </c>
      <c r="M322" s="39"/>
      <c r="N322" s="38">
        <v>180</v>
      </c>
      <c r="O32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2"/>
      <c r="Q322" s="392"/>
      <c r="R322" s="392"/>
      <c r="S322" s="393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5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9"/>
      <c r="O323" s="395" t="s">
        <v>43</v>
      </c>
      <c r="P323" s="396"/>
      <c r="Q323" s="396"/>
      <c r="R323" s="396"/>
      <c r="S323" s="396"/>
      <c r="T323" s="396"/>
      <c r="U323" s="397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398"/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9"/>
      <c r="O324" s="395" t="s">
        <v>43</v>
      </c>
      <c r="P324" s="396"/>
      <c r="Q324" s="396"/>
      <c r="R324" s="396"/>
      <c r="S324" s="396"/>
      <c r="T324" s="396"/>
      <c r="U324" s="397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customHeight="1" x14ac:dyDescent="0.2">
      <c r="A325" s="433" t="s">
        <v>472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55"/>
      <c r="AA325" s="55"/>
    </row>
    <row r="326" spans="1:67" ht="16.5" customHeight="1" x14ac:dyDescent="0.25">
      <c r="A326" s="434" t="s">
        <v>473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66"/>
      <c r="AA326" s="66"/>
    </row>
    <row r="327" spans="1:67" ht="14.25" customHeight="1" x14ac:dyDescent="0.25">
      <c r="A327" s="405" t="s">
        <v>121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67"/>
      <c r="AA327" s="67"/>
    </row>
    <row r="328" spans="1:67" ht="27" customHeight="1" x14ac:dyDescent="0.25">
      <c r="A328" s="64" t="s">
        <v>474</v>
      </c>
      <c r="B328" s="64" t="s">
        <v>475</v>
      </c>
      <c r="C328" s="37">
        <v>4301011940</v>
      </c>
      <c r="D328" s="390">
        <v>4680115884076</v>
      </c>
      <c r="E328" s="39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125</v>
      </c>
      <c r="M328" s="39"/>
      <c r="N328" s="38">
        <v>60</v>
      </c>
      <c r="O328" s="522" t="s">
        <v>476</v>
      </c>
      <c r="P328" s="392"/>
      <c r="Q328" s="392"/>
      <c r="R328" s="392"/>
      <c r="S328" s="393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6" si="71">IFERROR(IF(W328="",0,CEILING((W328/$H328),1)*$H328),"")</f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6" t="s">
        <v>67</v>
      </c>
      <c r="BL328" s="80">
        <f t="shared" ref="BL328:BL336" si="72">IFERROR(W328*I328/H328,"0")</f>
        <v>0</v>
      </c>
      <c r="BM328" s="80">
        <f t="shared" ref="BM328:BM336" si="73">IFERROR(X328*I328/H328,"0")</f>
        <v>0</v>
      </c>
      <c r="BN328" s="80">
        <f t="shared" ref="BN328:BN336" si="74">IFERROR(1/J328*(W328/H328),"0")</f>
        <v>0</v>
      </c>
      <c r="BO328" s="80">
        <f t="shared" ref="BO328:BO336" si="75">IFERROR(1/J328*(X328/H328),"0")</f>
        <v>0</v>
      </c>
    </row>
    <row r="329" spans="1:67" ht="27" customHeight="1" x14ac:dyDescent="0.25">
      <c r="A329" s="64" t="s">
        <v>474</v>
      </c>
      <c r="B329" s="64" t="s">
        <v>477</v>
      </c>
      <c r="C329" s="37">
        <v>4301011865</v>
      </c>
      <c r="D329" s="390">
        <v>4680115884076</v>
      </c>
      <c r="E329" s="39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80</v>
      </c>
      <c r="M329" s="39"/>
      <c r="N329" s="38">
        <v>60</v>
      </c>
      <c r="O329" s="52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2"/>
      <c r="Q329" s="392"/>
      <c r="R329" s="392"/>
      <c r="S329" s="393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1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si="72"/>
        <v>0</v>
      </c>
      <c r="BM329" s="80">
        <f t="shared" si="73"/>
        <v>0</v>
      </c>
      <c r="BN329" s="80">
        <f t="shared" si="74"/>
        <v>0</v>
      </c>
      <c r="BO329" s="80">
        <f t="shared" si="75"/>
        <v>0</v>
      </c>
    </row>
    <row r="330" spans="1:67" ht="27" customHeight="1" x14ac:dyDescent="0.25">
      <c r="A330" s="64" t="s">
        <v>478</v>
      </c>
      <c r="B330" s="64" t="s">
        <v>479</v>
      </c>
      <c r="C330" s="37">
        <v>4301011326</v>
      </c>
      <c r="D330" s="390">
        <v>4607091384130</v>
      </c>
      <c r="E330" s="39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92"/>
      <c r="Q330" s="392"/>
      <c r="R330" s="392"/>
      <c r="S330" s="393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1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0</v>
      </c>
      <c r="BM330" s="80">
        <f t="shared" si="73"/>
        <v>0</v>
      </c>
      <c r="BN330" s="80">
        <f t="shared" si="74"/>
        <v>0</v>
      </c>
      <c r="BO330" s="80">
        <f t="shared" si="75"/>
        <v>0</v>
      </c>
    </row>
    <row r="331" spans="1:67" ht="27" customHeight="1" x14ac:dyDescent="0.25">
      <c r="A331" s="64" t="s">
        <v>478</v>
      </c>
      <c r="B331" s="64" t="s">
        <v>480</v>
      </c>
      <c r="C331" s="37">
        <v>4301011240</v>
      </c>
      <c r="D331" s="390">
        <v>4607091384130</v>
      </c>
      <c r="E331" s="39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125</v>
      </c>
      <c r="M331" s="39"/>
      <c r="N331" s="38">
        <v>60</v>
      </c>
      <c r="O331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2"/>
      <c r="Q331" s="392"/>
      <c r="R331" s="392"/>
      <c r="S331" s="39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481</v>
      </c>
      <c r="B332" s="64" t="s">
        <v>482</v>
      </c>
      <c r="C332" s="37">
        <v>4301011947</v>
      </c>
      <c r="D332" s="390">
        <v>4680115884854</v>
      </c>
      <c r="E332" s="39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2"/>
      <c r="Q332" s="392"/>
      <c r="R332" s="392"/>
      <c r="S332" s="39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481</v>
      </c>
      <c r="B333" s="64" t="s">
        <v>483</v>
      </c>
      <c r="C333" s="37">
        <v>4301011870</v>
      </c>
      <c r="D333" s="390">
        <v>4680115884854</v>
      </c>
      <c r="E333" s="39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80</v>
      </c>
      <c r="M333" s="39"/>
      <c r="N333" s="38">
        <v>60</v>
      </c>
      <c r="O333" s="519" t="s">
        <v>484</v>
      </c>
      <c r="P333" s="392"/>
      <c r="Q333" s="392"/>
      <c r="R333" s="392"/>
      <c r="S333" s="39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485</v>
      </c>
      <c r="B334" s="64" t="s">
        <v>486</v>
      </c>
      <c r="C334" s="37">
        <v>4301011327</v>
      </c>
      <c r="D334" s="390">
        <v>4607091384154</v>
      </c>
      <c r="E334" s="390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92"/>
      <c r="Q334" s="392"/>
      <c r="R334" s="392"/>
      <c r="S334" s="39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487</v>
      </c>
      <c r="B335" s="64" t="s">
        <v>488</v>
      </c>
      <c r="C335" s="37">
        <v>4301011952</v>
      </c>
      <c r="D335" s="390">
        <v>4680115884922</v>
      </c>
      <c r="E335" s="39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1" t="s">
        <v>489</v>
      </c>
      <c r="P335" s="392"/>
      <c r="Q335" s="392"/>
      <c r="R335" s="392"/>
      <c r="S335" s="39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490</v>
      </c>
      <c r="B336" s="64" t="s">
        <v>491</v>
      </c>
      <c r="C336" s="37">
        <v>4301011433</v>
      </c>
      <c r="D336" s="390">
        <v>4680115882638</v>
      </c>
      <c r="E336" s="390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116</v>
      </c>
      <c r="M336" s="39"/>
      <c r="N336" s="38">
        <v>90</v>
      </c>
      <c r="O336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92"/>
      <c r="Q336" s="392"/>
      <c r="R336" s="392"/>
      <c r="S336" s="393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x14ac:dyDescent="0.2">
      <c r="A337" s="398"/>
      <c r="B337" s="398"/>
      <c r="C337" s="398"/>
      <c r="D337" s="398"/>
      <c r="E337" s="398"/>
      <c r="F337" s="398"/>
      <c r="G337" s="398"/>
      <c r="H337" s="398"/>
      <c r="I337" s="398"/>
      <c r="J337" s="398"/>
      <c r="K337" s="398"/>
      <c r="L337" s="398"/>
      <c r="M337" s="398"/>
      <c r="N337" s="399"/>
      <c r="O337" s="395" t="s">
        <v>43</v>
      </c>
      <c r="P337" s="396"/>
      <c r="Q337" s="396"/>
      <c r="R337" s="396"/>
      <c r="S337" s="396"/>
      <c r="T337" s="396"/>
      <c r="U337" s="397"/>
      <c r="V337" s="43" t="s">
        <v>42</v>
      </c>
      <c r="W337" s="44">
        <f>IFERROR(W328/H328,"0")+IFERROR(W329/H329,"0")+IFERROR(W330/H330,"0")+IFERROR(W331/H331,"0")+IFERROR(W332/H332,"0")+IFERROR(W333/H333,"0")+IFERROR(W334/H334,"0")+IFERROR(W335/H335,"0")+IFERROR(W336/H336,"0")</f>
        <v>0</v>
      </c>
      <c r="X337" s="44">
        <f>IFERROR(X328/H328,"0")+IFERROR(X329/H329,"0")+IFERROR(X330/H330,"0")+IFERROR(X331/H331,"0")+IFERROR(X332/H332,"0")+IFERROR(X333/H333,"0")+IFERROR(X334/H334,"0")+IFERROR(X335/H335,"0")+IFERROR(X336/H336,"0")</f>
        <v>0</v>
      </c>
      <c r="Y337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0</v>
      </c>
      <c r="Z337" s="68"/>
      <c r="AA337" s="68"/>
    </row>
    <row r="338" spans="1:67" x14ac:dyDescent="0.2">
      <c r="A338" s="398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9"/>
      <c r="O338" s="395" t="s">
        <v>43</v>
      </c>
      <c r="P338" s="396"/>
      <c r="Q338" s="396"/>
      <c r="R338" s="396"/>
      <c r="S338" s="396"/>
      <c r="T338" s="396"/>
      <c r="U338" s="397"/>
      <c r="V338" s="43" t="s">
        <v>0</v>
      </c>
      <c r="W338" s="44">
        <f>IFERROR(SUM(W328:W336),"0")</f>
        <v>0</v>
      </c>
      <c r="X338" s="44">
        <f>IFERROR(SUM(X328:X336),"0")</f>
        <v>0</v>
      </c>
      <c r="Y338" s="43"/>
      <c r="Z338" s="68"/>
      <c r="AA338" s="68"/>
    </row>
    <row r="339" spans="1:67" ht="14.25" customHeight="1" x14ac:dyDescent="0.25">
      <c r="A339" s="405" t="s">
        <v>113</v>
      </c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05"/>
      <c r="P339" s="405"/>
      <c r="Q339" s="405"/>
      <c r="R339" s="405"/>
      <c r="S339" s="405"/>
      <c r="T339" s="405"/>
      <c r="U339" s="405"/>
      <c r="V339" s="405"/>
      <c r="W339" s="405"/>
      <c r="X339" s="405"/>
      <c r="Y339" s="405"/>
      <c r="Z339" s="67"/>
      <c r="AA339" s="67"/>
    </row>
    <row r="340" spans="1:67" ht="27" customHeight="1" x14ac:dyDescent="0.25">
      <c r="A340" s="64" t="s">
        <v>492</v>
      </c>
      <c r="B340" s="64" t="s">
        <v>493</v>
      </c>
      <c r="C340" s="37">
        <v>4301020178</v>
      </c>
      <c r="D340" s="390">
        <v>4607091383980</v>
      </c>
      <c r="E340" s="390"/>
      <c r="F340" s="63">
        <v>2.5</v>
      </c>
      <c r="G340" s="38">
        <v>6</v>
      </c>
      <c r="H340" s="63">
        <v>15</v>
      </c>
      <c r="I340" s="63">
        <v>15.48</v>
      </c>
      <c r="J340" s="38">
        <v>48</v>
      </c>
      <c r="K340" s="38" t="s">
        <v>117</v>
      </c>
      <c r="L340" s="39" t="s">
        <v>116</v>
      </c>
      <c r="M340" s="39"/>
      <c r="N340" s="38">
        <v>50</v>
      </c>
      <c r="O340" s="5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92"/>
      <c r="Q340" s="392"/>
      <c r="R340" s="392"/>
      <c r="S340" s="393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16.5" customHeight="1" x14ac:dyDescent="0.25">
      <c r="A341" s="64" t="s">
        <v>494</v>
      </c>
      <c r="B341" s="64" t="s">
        <v>495</v>
      </c>
      <c r="C341" s="37">
        <v>4301020270</v>
      </c>
      <c r="D341" s="390">
        <v>4680115883314</v>
      </c>
      <c r="E341" s="390"/>
      <c r="F341" s="63">
        <v>1.35</v>
      </c>
      <c r="G341" s="38">
        <v>8</v>
      </c>
      <c r="H341" s="63">
        <v>10.8</v>
      </c>
      <c r="I341" s="63">
        <v>11.28</v>
      </c>
      <c r="J341" s="38">
        <v>56</v>
      </c>
      <c r="K341" s="38" t="s">
        <v>117</v>
      </c>
      <c r="L341" s="39" t="s">
        <v>136</v>
      </c>
      <c r="M341" s="39"/>
      <c r="N341" s="38">
        <v>50</v>
      </c>
      <c r="O341" s="51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92"/>
      <c r="Q341" s="392"/>
      <c r="R341" s="392"/>
      <c r="S341" s="393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496</v>
      </c>
      <c r="B342" s="64" t="s">
        <v>497</v>
      </c>
      <c r="C342" s="37">
        <v>4301020179</v>
      </c>
      <c r="D342" s="390">
        <v>4607091384178</v>
      </c>
      <c r="E342" s="390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116</v>
      </c>
      <c r="M342" s="39"/>
      <c r="N342" s="38">
        <v>50</v>
      </c>
      <c r="O342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2"/>
      <c r="Q342" s="392"/>
      <c r="R342" s="392"/>
      <c r="S342" s="393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4301020254</v>
      </c>
      <c r="D343" s="390">
        <v>4680115881914</v>
      </c>
      <c r="E343" s="390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90</v>
      </c>
      <c r="O343" s="5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92"/>
      <c r="Q343" s="392"/>
      <c r="R343" s="392"/>
      <c r="S343" s="393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x14ac:dyDescent="0.2">
      <c r="A344" s="398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9"/>
      <c r="O344" s="395" t="s">
        <v>43</v>
      </c>
      <c r="P344" s="396"/>
      <c r="Q344" s="396"/>
      <c r="R344" s="396"/>
      <c r="S344" s="396"/>
      <c r="T344" s="396"/>
      <c r="U344" s="397"/>
      <c r="V344" s="43" t="s">
        <v>42</v>
      </c>
      <c r="W344" s="44">
        <f>IFERROR(W340/H340,"0")+IFERROR(W341/H341,"0")+IFERROR(W342/H342,"0")+IFERROR(W343/H343,"0")</f>
        <v>0</v>
      </c>
      <c r="X344" s="44">
        <f>IFERROR(X340/H340,"0")+IFERROR(X341/H341,"0")+IFERROR(X342/H342,"0")+IFERROR(X343/H343,"0")</f>
        <v>0</v>
      </c>
      <c r="Y344" s="44">
        <f>IFERROR(IF(Y340="",0,Y340),"0")+IFERROR(IF(Y341="",0,Y341),"0")+IFERROR(IF(Y342="",0,Y342),"0")+IFERROR(IF(Y343="",0,Y343),"0")</f>
        <v>0</v>
      </c>
      <c r="Z344" s="68"/>
      <c r="AA344" s="68"/>
    </row>
    <row r="345" spans="1:67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9"/>
      <c r="O345" s="395" t="s">
        <v>43</v>
      </c>
      <c r="P345" s="396"/>
      <c r="Q345" s="396"/>
      <c r="R345" s="396"/>
      <c r="S345" s="396"/>
      <c r="T345" s="396"/>
      <c r="U345" s="397"/>
      <c r="V345" s="43" t="s">
        <v>0</v>
      </c>
      <c r="W345" s="44">
        <f>IFERROR(SUM(W340:W343),"0")</f>
        <v>0</v>
      </c>
      <c r="X345" s="44">
        <f>IFERROR(SUM(X340:X343),"0")</f>
        <v>0</v>
      </c>
      <c r="Y345" s="43"/>
      <c r="Z345" s="68"/>
      <c r="AA345" s="68"/>
    </row>
    <row r="346" spans="1:67" ht="14.25" customHeight="1" x14ac:dyDescent="0.25">
      <c r="A346" s="405" t="s">
        <v>85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67"/>
      <c r="AA346" s="67"/>
    </row>
    <row r="347" spans="1:67" ht="27" customHeight="1" x14ac:dyDescent="0.25">
      <c r="A347" s="64" t="s">
        <v>500</v>
      </c>
      <c r="B347" s="64" t="s">
        <v>501</v>
      </c>
      <c r="C347" s="37">
        <v>4301051560</v>
      </c>
      <c r="D347" s="390">
        <v>4607091383928</v>
      </c>
      <c r="E347" s="390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117</v>
      </c>
      <c r="L347" s="39" t="s">
        <v>136</v>
      </c>
      <c r="M347" s="39"/>
      <c r="N347" s="38">
        <v>40</v>
      </c>
      <c r="O347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2"/>
      <c r="Q347" s="392"/>
      <c r="R347" s="392"/>
      <c r="S347" s="393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500</v>
      </c>
      <c r="B348" s="64" t="s">
        <v>502</v>
      </c>
      <c r="C348" s="37">
        <v>4301051639</v>
      </c>
      <c r="D348" s="390">
        <v>4607091383928</v>
      </c>
      <c r="E348" s="390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80</v>
      </c>
      <c r="M348" s="39"/>
      <c r="N348" s="38">
        <v>40</v>
      </c>
      <c r="O348" s="508" t="s">
        <v>503</v>
      </c>
      <c r="P348" s="392"/>
      <c r="Q348" s="392"/>
      <c r="R348" s="392"/>
      <c r="S348" s="393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504</v>
      </c>
      <c r="B349" s="64" t="s">
        <v>505</v>
      </c>
      <c r="C349" s="37">
        <v>4301051298</v>
      </c>
      <c r="D349" s="390">
        <v>4607091384260</v>
      </c>
      <c r="E349" s="390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117</v>
      </c>
      <c r="L349" s="39" t="s">
        <v>80</v>
      </c>
      <c r="M349" s="39"/>
      <c r="N349" s="38">
        <v>35</v>
      </c>
      <c r="O349" s="5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92"/>
      <c r="Q349" s="392"/>
      <c r="R349" s="392"/>
      <c r="S349" s="393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398"/>
      <c r="B350" s="398"/>
      <c r="C350" s="398"/>
      <c r="D350" s="398"/>
      <c r="E350" s="398"/>
      <c r="F350" s="398"/>
      <c r="G350" s="398"/>
      <c r="H350" s="398"/>
      <c r="I350" s="398"/>
      <c r="J350" s="398"/>
      <c r="K350" s="398"/>
      <c r="L350" s="398"/>
      <c r="M350" s="398"/>
      <c r="N350" s="399"/>
      <c r="O350" s="395" t="s">
        <v>43</v>
      </c>
      <c r="P350" s="396"/>
      <c r="Q350" s="396"/>
      <c r="R350" s="396"/>
      <c r="S350" s="396"/>
      <c r="T350" s="396"/>
      <c r="U350" s="397"/>
      <c r="V350" s="43" t="s">
        <v>42</v>
      </c>
      <c r="W350" s="44">
        <f>IFERROR(W347/H347,"0")+IFERROR(W348/H348,"0")+IFERROR(W349/H349,"0")</f>
        <v>0</v>
      </c>
      <c r="X350" s="44">
        <f>IFERROR(X347/H347,"0")+IFERROR(X348/H348,"0")+IFERROR(X349/H349,"0")</f>
        <v>0</v>
      </c>
      <c r="Y350" s="44">
        <f>IFERROR(IF(Y347="",0,Y347),"0")+IFERROR(IF(Y348="",0,Y348),"0")+IFERROR(IF(Y349="",0,Y349),"0")</f>
        <v>0</v>
      </c>
      <c r="Z350" s="68"/>
      <c r="AA350" s="68"/>
    </row>
    <row r="351" spans="1:67" x14ac:dyDescent="0.2">
      <c r="A351" s="398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9"/>
      <c r="O351" s="395" t="s">
        <v>43</v>
      </c>
      <c r="P351" s="396"/>
      <c r="Q351" s="396"/>
      <c r="R351" s="396"/>
      <c r="S351" s="396"/>
      <c r="T351" s="396"/>
      <c r="U351" s="397"/>
      <c r="V351" s="43" t="s">
        <v>0</v>
      </c>
      <c r="W351" s="44">
        <f>IFERROR(SUM(W347:W349),"0")</f>
        <v>0</v>
      </c>
      <c r="X351" s="44">
        <f>IFERROR(SUM(X347:X349),"0")</f>
        <v>0</v>
      </c>
      <c r="Y351" s="43"/>
      <c r="Z351" s="68"/>
      <c r="AA351" s="68"/>
    </row>
    <row r="352" spans="1:67" ht="14.25" customHeight="1" x14ac:dyDescent="0.25">
      <c r="A352" s="405" t="s">
        <v>217</v>
      </c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5"/>
      <c r="N352" s="405"/>
      <c r="O352" s="405"/>
      <c r="P352" s="405"/>
      <c r="Q352" s="405"/>
      <c r="R352" s="405"/>
      <c r="S352" s="405"/>
      <c r="T352" s="405"/>
      <c r="U352" s="405"/>
      <c r="V352" s="405"/>
      <c r="W352" s="405"/>
      <c r="X352" s="405"/>
      <c r="Y352" s="405"/>
      <c r="Z352" s="67"/>
      <c r="AA352" s="67"/>
    </row>
    <row r="353" spans="1:67" ht="16.5" customHeight="1" x14ac:dyDescent="0.25">
      <c r="A353" s="64" t="s">
        <v>506</v>
      </c>
      <c r="B353" s="64" t="s">
        <v>507</v>
      </c>
      <c r="C353" s="37">
        <v>4301060314</v>
      </c>
      <c r="D353" s="390">
        <v>4607091384673</v>
      </c>
      <c r="E353" s="390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117</v>
      </c>
      <c r="L353" s="39" t="s">
        <v>80</v>
      </c>
      <c r="M353" s="39"/>
      <c r="N353" s="38">
        <v>30</v>
      </c>
      <c r="O353" s="5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2"/>
      <c r="Q353" s="392"/>
      <c r="R353" s="392"/>
      <c r="S353" s="393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2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398"/>
      <c r="B354" s="398"/>
      <c r="C354" s="398"/>
      <c r="D354" s="398"/>
      <c r="E354" s="398"/>
      <c r="F354" s="398"/>
      <c r="G354" s="398"/>
      <c r="H354" s="398"/>
      <c r="I354" s="398"/>
      <c r="J354" s="398"/>
      <c r="K354" s="398"/>
      <c r="L354" s="398"/>
      <c r="M354" s="398"/>
      <c r="N354" s="399"/>
      <c r="O354" s="395" t="s">
        <v>43</v>
      </c>
      <c r="P354" s="396"/>
      <c r="Q354" s="396"/>
      <c r="R354" s="396"/>
      <c r="S354" s="396"/>
      <c r="T354" s="396"/>
      <c r="U354" s="397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398"/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399"/>
      <c r="O355" s="395" t="s">
        <v>43</v>
      </c>
      <c r="P355" s="396"/>
      <c r="Q355" s="396"/>
      <c r="R355" s="396"/>
      <c r="S355" s="396"/>
      <c r="T355" s="396"/>
      <c r="U355" s="397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34" t="s">
        <v>508</v>
      </c>
      <c r="B356" s="434"/>
      <c r="C356" s="434"/>
      <c r="D356" s="434"/>
      <c r="E356" s="434"/>
      <c r="F356" s="434"/>
      <c r="G356" s="434"/>
      <c r="H356" s="434"/>
      <c r="I356" s="434"/>
      <c r="J356" s="434"/>
      <c r="K356" s="434"/>
      <c r="L356" s="434"/>
      <c r="M356" s="434"/>
      <c r="N356" s="434"/>
      <c r="O356" s="434"/>
      <c r="P356" s="434"/>
      <c r="Q356" s="434"/>
      <c r="R356" s="434"/>
      <c r="S356" s="434"/>
      <c r="T356" s="434"/>
      <c r="U356" s="434"/>
      <c r="V356" s="434"/>
      <c r="W356" s="434"/>
      <c r="X356" s="434"/>
      <c r="Y356" s="434"/>
      <c r="Z356" s="66"/>
      <c r="AA356" s="66"/>
    </row>
    <row r="357" spans="1:67" ht="14.25" customHeight="1" x14ac:dyDescent="0.25">
      <c r="A357" s="405" t="s">
        <v>121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67"/>
      <c r="AA357" s="67"/>
    </row>
    <row r="358" spans="1:67" ht="37.5" customHeight="1" x14ac:dyDescent="0.25">
      <c r="A358" s="64" t="s">
        <v>509</v>
      </c>
      <c r="B358" s="64" t="s">
        <v>510</v>
      </c>
      <c r="C358" s="37">
        <v>4301011324</v>
      </c>
      <c r="D358" s="390">
        <v>4607091384185</v>
      </c>
      <c r="E358" s="390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117</v>
      </c>
      <c r="L358" s="39" t="s">
        <v>80</v>
      </c>
      <c r="M358" s="39"/>
      <c r="N358" s="38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92"/>
      <c r="Q358" s="392"/>
      <c r="R358" s="392"/>
      <c r="S358" s="393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3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511</v>
      </c>
      <c r="B359" s="64" t="s">
        <v>512</v>
      </c>
      <c r="C359" s="37">
        <v>4301011312</v>
      </c>
      <c r="D359" s="390">
        <v>4607091384192</v>
      </c>
      <c r="E359" s="390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117</v>
      </c>
      <c r="L359" s="39" t="s">
        <v>116</v>
      </c>
      <c r="M359" s="39"/>
      <c r="N359" s="38">
        <v>60</v>
      </c>
      <c r="O359" s="5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92"/>
      <c r="Q359" s="392"/>
      <c r="R359" s="392"/>
      <c r="S359" s="393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513</v>
      </c>
      <c r="B360" s="64" t="s">
        <v>514</v>
      </c>
      <c r="C360" s="37">
        <v>4301011483</v>
      </c>
      <c r="D360" s="390">
        <v>4680115881907</v>
      </c>
      <c r="E360" s="390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80</v>
      </c>
      <c r="M360" s="39"/>
      <c r="N360" s="38">
        <v>60</v>
      </c>
      <c r="O360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92"/>
      <c r="Q360" s="392"/>
      <c r="R360" s="392"/>
      <c r="S360" s="393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4301011655</v>
      </c>
      <c r="D361" s="390">
        <v>4680115883925</v>
      </c>
      <c r="E361" s="390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117</v>
      </c>
      <c r="L361" s="39" t="s">
        <v>80</v>
      </c>
      <c r="M361" s="39"/>
      <c r="N361" s="38">
        <v>60</v>
      </c>
      <c r="O361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92"/>
      <c r="Q361" s="392"/>
      <c r="R361" s="392"/>
      <c r="S361" s="393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517</v>
      </c>
      <c r="B362" s="64" t="s">
        <v>518</v>
      </c>
      <c r="C362" s="37">
        <v>4301011303</v>
      </c>
      <c r="D362" s="390">
        <v>4607091384680</v>
      </c>
      <c r="E362" s="390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81</v>
      </c>
      <c r="L362" s="39" t="s">
        <v>80</v>
      </c>
      <c r="M362" s="39"/>
      <c r="N362" s="38">
        <v>60</v>
      </c>
      <c r="O362" s="5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92"/>
      <c r="Q362" s="392"/>
      <c r="R362" s="392"/>
      <c r="S362" s="393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9"/>
      <c r="O363" s="395" t="s">
        <v>43</v>
      </c>
      <c r="P363" s="396"/>
      <c r="Q363" s="396"/>
      <c r="R363" s="396"/>
      <c r="S363" s="396"/>
      <c r="T363" s="396"/>
      <c r="U363" s="397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398"/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9"/>
      <c r="O364" s="395" t="s">
        <v>43</v>
      </c>
      <c r="P364" s="396"/>
      <c r="Q364" s="396"/>
      <c r="R364" s="396"/>
      <c r="S364" s="396"/>
      <c r="T364" s="396"/>
      <c r="U364" s="397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405" t="s">
        <v>77</v>
      </c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05"/>
      <c r="O365" s="405"/>
      <c r="P365" s="405"/>
      <c r="Q365" s="405"/>
      <c r="R365" s="405"/>
      <c r="S365" s="405"/>
      <c r="T365" s="405"/>
      <c r="U365" s="405"/>
      <c r="V365" s="405"/>
      <c r="W365" s="405"/>
      <c r="X365" s="405"/>
      <c r="Y365" s="405"/>
      <c r="Z365" s="67"/>
      <c r="AA365" s="67"/>
    </row>
    <row r="366" spans="1:67" ht="27" customHeight="1" x14ac:dyDescent="0.25">
      <c r="A366" s="64" t="s">
        <v>519</v>
      </c>
      <c r="B366" s="64" t="s">
        <v>520</v>
      </c>
      <c r="C366" s="37">
        <v>4301031139</v>
      </c>
      <c r="D366" s="390">
        <v>4607091384802</v>
      </c>
      <c r="E366" s="390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81</v>
      </c>
      <c r="L366" s="39" t="s">
        <v>80</v>
      </c>
      <c r="M366" s="39"/>
      <c r="N366" s="38">
        <v>35</v>
      </c>
      <c r="O366" s="5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92"/>
      <c r="Q366" s="392"/>
      <c r="R366" s="392"/>
      <c r="S366" s="393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521</v>
      </c>
      <c r="B367" s="64" t="s">
        <v>522</v>
      </c>
      <c r="C367" s="37">
        <v>4301031140</v>
      </c>
      <c r="D367" s="390">
        <v>4607091384826</v>
      </c>
      <c r="E367" s="390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84</v>
      </c>
      <c r="L367" s="39" t="s">
        <v>80</v>
      </c>
      <c r="M367" s="39"/>
      <c r="N367" s="38">
        <v>35</v>
      </c>
      <c r="O367" s="5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92"/>
      <c r="Q367" s="392"/>
      <c r="R367" s="392"/>
      <c r="S367" s="393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398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9"/>
      <c r="O368" s="395" t="s">
        <v>43</v>
      </c>
      <c r="P368" s="396"/>
      <c r="Q368" s="396"/>
      <c r="R368" s="396"/>
      <c r="S368" s="396"/>
      <c r="T368" s="396"/>
      <c r="U368" s="397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9"/>
      <c r="O369" s="395" t="s">
        <v>43</v>
      </c>
      <c r="P369" s="396"/>
      <c r="Q369" s="396"/>
      <c r="R369" s="396"/>
      <c r="S369" s="396"/>
      <c r="T369" s="396"/>
      <c r="U369" s="397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405" t="s">
        <v>85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67"/>
      <c r="AA370" s="67"/>
    </row>
    <row r="371" spans="1:67" ht="27" customHeight="1" x14ac:dyDescent="0.25">
      <c r="A371" s="64" t="s">
        <v>523</v>
      </c>
      <c r="B371" s="64" t="s">
        <v>524</v>
      </c>
      <c r="C371" s="37">
        <v>4301051303</v>
      </c>
      <c r="D371" s="390">
        <v>4607091384246</v>
      </c>
      <c r="E371" s="390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117</v>
      </c>
      <c r="L371" s="39" t="s">
        <v>80</v>
      </c>
      <c r="M371" s="39"/>
      <c r="N371" s="38">
        <v>40</v>
      </c>
      <c r="O371" s="4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92"/>
      <c r="Q371" s="392"/>
      <c r="R371" s="392"/>
      <c r="S371" s="393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90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525</v>
      </c>
      <c r="B372" s="64" t="s">
        <v>526</v>
      </c>
      <c r="C372" s="37">
        <v>4301051445</v>
      </c>
      <c r="D372" s="390">
        <v>4680115881976</v>
      </c>
      <c r="E372" s="390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92"/>
      <c r="Q372" s="392"/>
      <c r="R372" s="392"/>
      <c r="S372" s="393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4301051297</v>
      </c>
      <c r="D373" s="390">
        <v>4607091384253</v>
      </c>
      <c r="E373" s="390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4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92"/>
      <c r="Q373" s="392"/>
      <c r="R373" s="392"/>
      <c r="S373" s="393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4301051444</v>
      </c>
      <c r="D374" s="390">
        <v>4680115881969</v>
      </c>
      <c r="E374" s="390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92"/>
      <c r="Q374" s="392"/>
      <c r="R374" s="392"/>
      <c r="S374" s="393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8"/>
      <c r="B375" s="398"/>
      <c r="C375" s="398"/>
      <c r="D375" s="398"/>
      <c r="E375" s="398"/>
      <c r="F375" s="398"/>
      <c r="G375" s="398"/>
      <c r="H375" s="398"/>
      <c r="I375" s="398"/>
      <c r="J375" s="398"/>
      <c r="K375" s="398"/>
      <c r="L375" s="398"/>
      <c r="M375" s="398"/>
      <c r="N375" s="399"/>
      <c r="O375" s="395" t="s">
        <v>43</v>
      </c>
      <c r="P375" s="396"/>
      <c r="Q375" s="396"/>
      <c r="R375" s="396"/>
      <c r="S375" s="396"/>
      <c r="T375" s="396"/>
      <c r="U375" s="397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398"/>
      <c r="B376" s="398"/>
      <c r="C376" s="398"/>
      <c r="D376" s="398"/>
      <c r="E376" s="398"/>
      <c r="F376" s="398"/>
      <c r="G376" s="398"/>
      <c r="H376" s="398"/>
      <c r="I376" s="398"/>
      <c r="J376" s="398"/>
      <c r="K376" s="398"/>
      <c r="L376" s="398"/>
      <c r="M376" s="398"/>
      <c r="N376" s="399"/>
      <c r="O376" s="395" t="s">
        <v>43</v>
      </c>
      <c r="P376" s="396"/>
      <c r="Q376" s="396"/>
      <c r="R376" s="396"/>
      <c r="S376" s="396"/>
      <c r="T376" s="396"/>
      <c r="U376" s="397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405" t="s">
        <v>217</v>
      </c>
      <c r="B377" s="405"/>
      <c r="C377" s="405"/>
      <c r="D377" s="405"/>
      <c r="E377" s="405"/>
      <c r="F377" s="405"/>
      <c r="G377" s="405"/>
      <c r="H377" s="405"/>
      <c r="I377" s="405"/>
      <c r="J377" s="405"/>
      <c r="K377" s="405"/>
      <c r="L377" s="405"/>
      <c r="M377" s="405"/>
      <c r="N377" s="405"/>
      <c r="O377" s="405"/>
      <c r="P377" s="405"/>
      <c r="Q377" s="405"/>
      <c r="R377" s="405"/>
      <c r="S377" s="405"/>
      <c r="T377" s="405"/>
      <c r="U377" s="405"/>
      <c r="V377" s="405"/>
      <c r="W377" s="405"/>
      <c r="X377" s="405"/>
      <c r="Y377" s="405"/>
      <c r="Z377" s="67"/>
      <c r="AA377" s="67"/>
    </row>
    <row r="378" spans="1:67" ht="27" customHeight="1" x14ac:dyDescent="0.25">
      <c r="A378" s="64" t="s">
        <v>531</v>
      </c>
      <c r="B378" s="64" t="s">
        <v>532</v>
      </c>
      <c r="C378" s="37">
        <v>4301060322</v>
      </c>
      <c r="D378" s="390">
        <v>4607091389357</v>
      </c>
      <c r="E378" s="390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117</v>
      </c>
      <c r="L378" s="39" t="s">
        <v>80</v>
      </c>
      <c r="M378" s="39"/>
      <c r="N378" s="38">
        <v>40</v>
      </c>
      <c r="O378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2"/>
      <c r="Q378" s="392"/>
      <c r="R378" s="392"/>
      <c r="S378" s="393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4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398"/>
      <c r="B379" s="398"/>
      <c r="C379" s="398"/>
      <c r="D379" s="398"/>
      <c r="E379" s="398"/>
      <c r="F379" s="398"/>
      <c r="G379" s="398"/>
      <c r="H379" s="398"/>
      <c r="I379" s="398"/>
      <c r="J379" s="398"/>
      <c r="K379" s="398"/>
      <c r="L379" s="398"/>
      <c r="M379" s="398"/>
      <c r="N379" s="399"/>
      <c r="O379" s="395" t="s">
        <v>43</v>
      </c>
      <c r="P379" s="396"/>
      <c r="Q379" s="396"/>
      <c r="R379" s="396"/>
      <c r="S379" s="396"/>
      <c r="T379" s="396"/>
      <c r="U379" s="397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398"/>
      <c r="B380" s="398"/>
      <c r="C380" s="398"/>
      <c r="D380" s="398"/>
      <c r="E380" s="398"/>
      <c r="F380" s="398"/>
      <c r="G380" s="398"/>
      <c r="H380" s="398"/>
      <c r="I380" s="398"/>
      <c r="J380" s="398"/>
      <c r="K380" s="398"/>
      <c r="L380" s="398"/>
      <c r="M380" s="398"/>
      <c r="N380" s="399"/>
      <c r="O380" s="395" t="s">
        <v>43</v>
      </c>
      <c r="P380" s="396"/>
      <c r="Q380" s="396"/>
      <c r="R380" s="396"/>
      <c r="S380" s="396"/>
      <c r="T380" s="396"/>
      <c r="U380" s="397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33" t="s">
        <v>533</v>
      </c>
      <c r="B381" s="433"/>
      <c r="C381" s="433"/>
      <c r="D381" s="433"/>
      <c r="E381" s="433"/>
      <c r="F381" s="433"/>
      <c r="G381" s="433"/>
      <c r="H381" s="433"/>
      <c r="I381" s="433"/>
      <c r="J381" s="433"/>
      <c r="K381" s="433"/>
      <c r="L381" s="433"/>
      <c r="M381" s="433"/>
      <c r="N381" s="433"/>
      <c r="O381" s="433"/>
      <c r="P381" s="433"/>
      <c r="Q381" s="433"/>
      <c r="R381" s="433"/>
      <c r="S381" s="433"/>
      <c r="T381" s="433"/>
      <c r="U381" s="433"/>
      <c r="V381" s="433"/>
      <c r="W381" s="433"/>
      <c r="X381" s="433"/>
      <c r="Y381" s="433"/>
      <c r="Z381" s="55"/>
      <c r="AA381" s="55"/>
    </row>
    <row r="382" spans="1:67" ht="16.5" customHeight="1" x14ac:dyDescent="0.25">
      <c r="A382" s="434" t="s">
        <v>534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66"/>
      <c r="AA382" s="66"/>
    </row>
    <row r="383" spans="1:67" ht="14.25" customHeight="1" x14ac:dyDescent="0.25">
      <c r="A383" s="405" t="s">
        <v>121</v>
      </c>
      <c r="B383" s="405"/>
      <c r="C383" s="405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5"/>
      <c r="P383" s="405"/>
      <c r="Q383" s="405"/>
      <c r="R383" s="405"/>
      <c r="S383" s="405"/>
      <c r="T383" s="405"/>
      <c r="U383" s="405"/>
      <c r="V383" s="405"/>
      <c r="W383" s="405"/>
      <c r="X383" s="405"/>
      <c r="Y383" s="405"/>
      <c r="Z383" s="67"/>
      <c r="AA383" s="67"/>
    </row>
    <row r="384" spans="1:67" ht="27" customHeight="1" x14ac:dyDescent="0.25">
      <c r="A384" s="64" t="s">
        <v>535</v>
      </c>
      <c r="B384" s="64" t="s">
        <v>536</v>
      </c>
      <c r="C384" s="37">
        <v>4301011428</v>
      </c>
      <c r="D384" s="390">
        <v>4607091389708</v>
      </c>
      <c r="E384" s="390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116</v>
      </c>
      <c r="M384" s="39"/>
      <c r="N384" s="38">
        <v>50</v>
      </c>
      <c r="O384" s="4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2"/>
      <c r="Q384" s="392"/>
      <c r="R384" s="392"/>
      <c r="S384" s="393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5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537</v>
      </c>
      <c r="B385" s="64" t="s">
        <v>538</v>
      </c>
      <c r="C385" s="37">
        <v>4301011427</v>
      </c>
      <c r="D385" s="390">
        <v>4607091389692</v>
      </c>
      <c r="E385" s="390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4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2"/>
      <c r="Q385" s="392"/>
      <c r="R385" s="392"/>
      <c r="S385" s="393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398"/>
      <c r="B386" s="398"/>
      <c r="C386" s="398"/>
      <c r="D386" s="398"/>
      <c r="E386" s="398"/>
      <c r="F386" s="398"/>
      <c r="G386" s="398"/>
      <c r="H386" s="398"/>
      <c r="I386" s="398"/>
      <c r="J386" s="398"/>
      <c r="K386" s="398"/>
      <c r="L386" s="398"/>
      <c r="M386" s="398"/>
      <c r="N386" s="399"/>
      <c r="O386" s="395" t="s">
        <v>43</v>
      </c>
      <c r="P386" s="396"/>
      <c r="Q386" s="396"/>
      <c r="R386" s="396"/>
      <c r="S386" s="396"/>
      <c r="T386" s="396"/>
      <c r="U386" s="397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398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9"/>
      <c r="O387" s="395" t="s">
        <v>43</v>
      </c>
      <c r="P387" s="396"/>
      <c r="Q387" s="396"/>
      <c r="R387" s="396"/>
      <c r="S387" s="396"/>
      <c r="T387" s="396"/>
      <c r="U387" s="397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405" t="s">
        <v>77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67"/>
      <c r="AA388" s="67"/>
    </row>
    <row r="389" spans="1:67" ht="27" customHeight="1" x14ac:dyDescent="0.25">
      <c r="A389" s="64" t="s">
        <v>539</v>
      </c>
      <c r="B389" s="64" t="s">
        <v>540</v>
      </c>
      <c r="C389" s="37">
        <v>4301031177</v>
      </c>
      <c r="D389" s="390">
        <v>4607091389753</v>
      </c>
      <c r="E389" s="390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2"/>
      <c r="Q389" s="392"/>
      <c r="R389" s="392"/>
      <c r="S389" s="393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6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7" t="s">
        <v>67</v>
      </c>
      <c r="BL389" s="80">
        <f t="shared" ref="BL389:BL401" si="77">IFERROR(W389*I389/H389,"0")</f>
        <v>0</v>
      </c>
      <c r="BM389" s="80">
        <f t="shared" ref="BM389:BM401" si="78">IFERROR(X389*I389/H389,"0")</f>
        <v>0</v>
      </c>
      <c r="BN389" s="80">
        <f t="shared" ref="BN389:BN401" si="79">IFERROR(1/J389*(W389/H389),"0")</f>
        <v>0</v>
      </c>
      <c r="BO389" s="80">
        <f t="shared" ref="BO389:BO401" si="80">IFERROR(1/J389*(X389/H389),"0")</f>
        <v>0</v>
      </c>
    </row>
    <row r="390" spans="1:67" ht="27" customHeight="1" x14ac:dyDescent="0.25">
      <c r="A390" s="64" t="s">
        <v>541</v>
      </c>
      <c r="B390" s="64" t="s">
        <v>542</v>
      </c>
      <c r="C390" s="37">
        <v>4301031174</v>
      </c>
      <c r="D390" s="390">
        <v>4607091389760</v>
      </c>
      <c r="E390" s="390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92"/>
      <c r="Q390" s="392"/>
      <c r="R390" s="392"/>
      <c r="S390" s="393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6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si="77"/>
        <v>0</v>
      </c>
      <c r="BM390" s="80">
        <f t="shared" si="78"/>
        <v>0</v>
      </c>
      <c r="BN390" s="80">
        <f t="shared" si="79"/>
        <v>0</v>
      </c>
      <c r="BO390" s="80">
        <f t="shared" si="80"/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4301031175</v>
      </c>
      <c r="D391" s="390">
        <v>4607091389746</v>
      </c>
      <c r="E391" s="390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92"/>
      <c r="Q391" s="392"/>
      <c r="R391" s="392"/>
      <c r="S391" s="393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37.5" customHeight="1" x14ac:dyDescent="0.25">
      <c r="A392" s="64" t="s">
        <v>545</v>
      </c>
      <c r="B392" s="64" t="s">
        <v>546</v>
      </c>
      <c r="C392" s="37">
        <v>4301031236</v>
      </c>
      <c r="D392" s="390">
        <v>4680115882928</v>
      </c>
      <c r="E392" s="390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81</v>
      </c>
      <c r="L392" s="39" t="s">
        <v>80</v>
      </c>
      <c r="M392" s="39"/>
      <c r="N392" s="38">
        <v>35</v>
      </c>
      <c r="O392" s="4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92"/>
      <c r="Q392" s="392"/>
      <c r="R392" s="392"/>
      <c r="S392" s="393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27" customHeight="1" x14ac:dyDescent="0.25">
      <c r="A393" s="64" t="s">
        <v>547</v>
      </c>
      <c r="B393" s="64" t="s">
        <v>548</v>
      </c>
      <c r="C393" s="37">
        <v>4301031257</v>
      </c>
      <c r="D393" s="390">
        <v>4680115883147</v>
      </c>
      <c r="E393" s="39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4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 t="shared" ref="Y393:Y401" si="81">IFERROR(IF(X393=0,"",ROUNDUP(X393/H393,0)*0.00502),"")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4301031178</v>
      </c>
      <c r="D394" s="390">
        <v>4607091384338</v>
      </c>
      <c r="E394" s="39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3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si="81"/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37.5" customHeight="1" x14ac:dyDescent="0.25">
      <c r="A395" s="64" t="s">
        <v>551</v>
      </c>
      <c r="B395" s="64" t="s">
        <v>552</v>
      </c>
      <c r="C395" s="37">
        <v>4301031254</v>
      </c>
      <c r="D395" s="390">
        <v>4680115883154</v>
      </c>
      <c r="E395" s="39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92"/>
      <c r="Q395" s="392"/>
      <c r="R395" s="392"/>
      <c r="S395" s="393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4301031171</v>
      </c>
      <c r="D396" s="390">
        <v>4607091389524</v>
      </c>
      <c r="E396" s="39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92"/>
      <c r="Q396" s="392"/>
      <c r="R396" s="392"/>
      <c r="S396" s="393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27" customHeight="1" x14ac:dyDescent="0.25">
      <c r="A397" s="64" t="s">
        <v>555</v>
      </c>
      <c r="B397" s="64" t="s">
        <v>556</v>
      </c>
      <c r="C397" s="37">
        <v>4301031258</v>
      </c>
      <c r="D397" s="390">
        <v>4680115883161</v>
      </c>
      <c r="E397" s="390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92"/>
      <c r="Q397" s="392"/>
      <c r="R397" s="392"/>
      <c r="S397" s="39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4301031170</v>
      </c>
      <c r="D398" s="390">
        <v>4607091384345</v>
      </c>
      <c r="E398" s="390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92"/>
      <c r="Q398" s="392"/>
      <c r="R398" s="392"/>
      <c r="S398" s="39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4301031256</v>
      </c>
      <c r="D399" s="390">
        <v>4680115883178</v>
      </c>
      <c r="E399" s="390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92"/>
      <c r="Q399" s="392"/>
      <c r="R399" s="392"/>
      <c r="S399" s="393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4301031172</v>
      </c>
      <c r="D400" s="390">
        <v>4607091389531</v>
      </c>
      <c r="E400" s="390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92"/>
      <c r="Q400" s="392"/>
      <c r="R400" s="392"/>
      <c r="S400" s="393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4301031255</v>
      </c>
      <c r="D401" s="390">
        <v>4680115883185</v>
      </c>
      <c r="E401" s="390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92"/>
      <c r="Q401" s="392"/>
      <c r="R401" s="392"/>
      <c r="S401" s="393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x14ac:dyDescent="0.2">
      <c r="A402" s="398"/>
      <c r="B402" s="398"/>
      <c r="C402" s="398"/>
      <c r="D402" s="398"/>
      <c r="E402" s="398"/>
      <c r="F402" s="398"/>
      <c r="G402" s="398"/>
      <c r="H402" s="398"/>
      <c r="I402" s="398"/>
      <c r="J402" s="398"/>
      <c r="K402" s="398"/>
      <c r="L402" s="398"/>
      <c r="M402" s="398"/>
      <c r="N402" s="399"/>
      <c r="O402" s="395" t="s">
        <v>43</v>
      </c>
      <c r="P402" s="396"/>
      <c r="Q402" s="396"/>
      <c r="R402" s="396"/>
      <c r="S402" s="396"/>
      <c r="T402" s="396"/>
      <c r="U402" s="397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398"/>
      <c r="B403" s="398"/>
      <c r="C403" s="398"/>
      <c r="D403" s="398"/>
      <c r="E403" s="398"/>
      <c r="F403" s="398"/>
      <c r="G403" s="398"/>
      <c r="H403" s="398"/>
      <c r="I403" s="398"/>
      <c r="J403" s="398"/>
      <c r="K403" s="398"/>
      <c r="L403" s="398"/>
      <c r="M403" s="398"/>
      <c r="N403" s="399"/>
      <c r="O403" s="395" t="s">
        <v>43</v>
      </c>
      <c r="P403" s="396"/>
      <c r="Q403" s="396"/>
      <c r="R403" s="396"/>
      <c r="S403" s="396"/>
      <c r="T403" s="396"/>
      <c r="U403" s="397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405" t="s">
        <v>85</v>
      </c>
      <c r="B404" s="405"/>
      <c r="C404" s="405"/>
      <c r="D404" s="405"/>
      <c r="E404" s="405"/>
      <c r="F404" s="405"/>
      <c r="G404" s="405"/>
      <c r="H404" s="405"/>
      <c r="I404" s="405"/>
      <c r="J404" s="405"/>
      <c r="K404" s="405"/>
      <c r="L404" s="405"/>
      <c r="M404" s="405"/>
      <c r="N404" s="405"/>
      <c r="O404" s="405"/>
      <c r="P404" s="405"/>
      <c r="Q404" s="405"/>
      <c r="R404" s="405"/>
      <c r="S404" s="405"/>
      <c r="T404" s="405"/>
      <c r="U404" s="405"/>
      <c r="V404" s="405"/>
      <c r="W404" s="405"/>
      <c r="X404" s="405"/>
      <c r="Y404" s="405"/>
      <c r="Z404" s="67"/>
      <c r="AA404" s="67"/>
    </row>
    <row r="405" spans="1:67" ht="27" customHeight="1" x14ac:dyDescent="0.25">
      <c r="A405" s="64" t="s">
        <v>565</v>
      </c>
      <c r="B405" s="64" t="s">
        <v>566</v>
      </c>
      <c r="C405" s="37">
        <v>4301051258</v>
      </c>
      <c r="D405" s="390">
        <v>4607091389685</v>
      </c>
      <c r="E405" s="390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117</v>
      </c>
      <c r="L405" s="39" t="s">
        <v>136</v>
      </c>
      <c r="M405" s="39"/>
      <c r="N405" s="38">
        <v>45</v>
      </c>
      <c r="O405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92"/>
      <c r="Q405" s="392"/>
      <c r="R405" s="392"/>
      <c r="S405" s="393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10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567</v>
      </c>
      <c r="B406" s="64" t="s">
        <v>568</v>
      </c>
      <c r="C406" s="37">
        <v>4301051431</v>
      </c>
      <c r="D406" s="390">
        <v>4607091389654</v>
      </c>
      <c r="E406" s="390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81</v>
      </c>
      <c r="L406" s="39" t="s">
        <v>136</v>
      </c>
      <c r="M406" s="39"/>
      <c r="N406" s="38">
        <v>45</v>
      </c>
      <c r="O406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92"/>
      <c r="Q406" s="392"/>
      <c r="R406" s="392"/>
      <c r="S406" s="393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4301051284</v>
      </c>
      <c r="D407" s="390">
        <v>4607091384352</v>
      </c>
      <c r="E407" s="390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81</v>
      </c>
      <c r="L407" s="39" t="s">
        <v>136</v>
      </c>
      <c r="M407" s="39"/>
      <c r="N407" s="38">
        <v>45</v>
      </c>
      <c r="O407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92"/>
      <c r="Q407" s="392"/>
      <c r="R407" s="392"/>
      <c r="S407" s="393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398"/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9"/>
      <c r="O408" s="395" t="s">
        <v>43</v>
      </c>
      <c r="P408" s="396"/>
      <c r="Q408" s="396"/>
      <c r="R408" s="396"/>
      <c r="S408" s="396"/>
      <c r="T408" s="396"/>
      <c r="U408" s="397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398"/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9"/>
      <c r="O409" s="395" t="s">
        <v>43</v>
      </c>
      <c r="P409" s="396"/>
      <c r="Q409" s="396"/>
      <c r="R409" s="396"/>
      <c r="S409" s="396"/>
      <c r="T409" s="396"/>
      <c r="U409" s="397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405" t="s">
        <v>217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67"/>
      <c r="AA410" s="67"/>
    </row>
    <row r="411" spans="1:67" ht="27" customHeight="1" x14ac:dyDescent="0.25">
      <c r="A411" s="64" t="s">
        <v>571</v>
      </c>
      <c r="B411" s="64" t="s">
        <v>572</v>
      </c>
      <c r="C411" s="37">
        <v>4301060352</v>
      </c>
      <c r="D411" s="390">
        <v>4680115881648</v>
      </c>
      <c r="E411" s="390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117</v>
      </c>
      <c r="L411" s="39" t="s">
        <v>80</v>
      </c>
      <c r="M411" s="39"/>
      <c r="N411" s="38">
        <v>35</v>
      </c>
      <c r="O411" s="4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92"/>
      <c r="Q411" s="392"/>
      <c r="R411" s="392"/>
      <c r="S411" s="393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3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9"/>
      <c r="O412" s="395" t="s">
        <v>43</v>
      </c>
      <c r="P412" s="396"/>
      <c r="Q412" s="396"/>
      <c r="R412" s="396"/>
      <c r="S412" s="396"/>
      <c r="T412" s="396"/>
      <c r="U412" s="397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398"/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9"/>
      <c r="O413" s="395" t="s">
        <v>43</v>
      </c>
      <c r="P413" s="396"/>
      <c r="Q413" s="396"/>
      <c r="R413" s="396"/>
      <c r="S413" s="396"/>
      <c r="T413" s="396"/>
      <c r="U413" s="397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405" t="s">
        <v>99</v>
      </c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05"/>
      <c r="O414" s="405"/>
      <c r="P414" s="405"/>
      <c r="Q414" s="405"/>
      <c r="R414" s="405"/>
      <c r="S414" s="405"/>
      <c r="T414" s="405"/>
      <c r="U414" s="405"/>
      <c r="V414" s="405"/>
      <c r="W414" s="405"/>
      <c r="X414" s="405"/>
      <c r="Y414" s="405"/>
      <c r="Z414" s="67"/>
      <c r="AA414" s="67"/>
    </row>
    <row r="415" spans="1:67" ht="27" customHeight="1" x14ac:dyDescent="0.25">
      <c r="A415" s="64" t="s">
        <v>573</v>
      </c>
      <c r="B415" s="64" t="s">
        <v>574</v>
      </c>
      <c r="C415" s="37">
        <v>4301032045</v>
      </c>
      <c r="D415" s="390">
        <v>4680115884335</v>
      </c>
      <c r="E415" s="390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576</v>
      </c>
      <c r="L415" s="39" t="s">
        <v>575</v>
      </c>
      <c r="M415" s="39"/>
      <c r="N415" s="38">
        <v>60</v>
      </c>
      <c r="O415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2"/>
      <c r="Q415" s="392"/>
      <c r="R415" s="392"/>
      <c r="S415" s="393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4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577</v>
      </c>
      <c r="B416" s="64" t="s">
        <v>578</v>
      </c>
      <c r="C416" s="37">
        <v>4301032047</v>
      </c>
      <c r="D416" s="390">
        <v>4680115884342</v>
      </c>
      <c r="E416" s="390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576</v>
      </c>
      <c r="L416" s="39" t="s">
        <v>575</v>
      </c>
      <c r="M416" s="39"/>
      <c r="N416" s="38">
        <v>60</v>
      </c>
      <c r="O416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2"/>
      <c r="Q416" s="392"/>
      <c r="R416" s="392"/>
      <c r="S416" s="393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4301170011</v>
      </c>
      <c r="D417" s="390">
        <v>4680115884113</v>
      </c>
      <c r="E417" s="390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576</v>
      </c>
      <c r="L417" s="39" t="s">
        <v>575</v>
      </c>
      <c r="M417" s="39"/>
      <c r="N417" s="38">
        <v>150</v>
      </c>
      <c r="O417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2"/>
      <c r="Q417" s="392"/>
      <c r="R417" s="392"/>
      <c r="S417" s="393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398"/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9"/>
      <c r="O418" s="395" t="s">
        <v>43</v>
      </c>
      <c r="P418" s="396"/>
      <c r="Q418" s="396"/>
      <c r="R418" s="396"/>
      <c r="S418" s="396"/>
      <c r="T418" s="396"/>
      <c r="U418" s="397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398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9"/>
      <c r="O419" s="395" t="s">
        <v>43</v>
      </c>
      <c r="P419" s="396"/>
      <c r="Q419" s="396"/>
      <c r="R419" s="396"/>
      <c r="S419" s="396"/>
      <c r="T419" s="396"/>
      <c r="U419" s="397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34" t="s">
        <v>581</v>
      </c>
      <c r="B420" s="434"/>
      <c r="C420" s="434"/>
      <c r="D420" s="434"/>
      <c r="E420" s="434"/>
      <c r="F420" s="434"/>
      <c r="G420" s="434"/>
      <c r="H420" s="434"/>
      <c r="I420" s="434"/>
      <c r="J420" s="434"/>
      <c r="K420" s="434"/>
      <c r="L420" s="434"/>
      <c r="M420" s="434"/>
      <c r="N420" s="434"/>
      <c r="O420" s="434"/>
      <c r="P420" s="434"/>
      <c r="Q420" s="434"/>
      <c r="R420" s="434"/>
      <c r="S420" s="434"/>
      <c r="T420" s="434"/>
      <c r="U420" s="434"/>
      <c r="V420" s="434"/>
      <c r="W420" s="434"/>
      <c r="X420" s="434"/>
      <c r="Y420" s="434"/>
      <c r="Z420" s="66"/>
      <c r="AA420" s="66"/>
    </row>
    <row r="421" spans="1:67" ht="14.25" customHeight="1" x14ac:dyDescent="0.25">
      <c r="A421" s="405" t="s">
        <v>113</v>
      </c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5"/>
      <c r="N421" s="405"/>
      <c r="O421" s="405"/>
      <c r="P421" s="405"/>
      <c r="Q421" s="405"/>
      <c r="R421" s="405"/>
      <c r="S421" s="405"/>
      <c r="T421" s="405"/>
      <c r="U421" s="405"/>
      <c r="V421" s="405"/>
      <c r="W421" s="405"/>
      <c r="X421" s="405"/>
      <c r="Y421" s="405"/>
      <c r="Z421" s="67"/>
      <c r="AA421" s="67"/>
    </row>
    <row r="422" spans="1:67" ht="27" customHeight="1" x14ac:dyDescent="0.25">
      <c r="A422" s="64" t="s">
        <v>582</v>
      </c>
      <c r="B422" s="64" t="s">
        <v>583</v>
      </c>
      <c r="C422" s="37">
        <v>4301020214</v>
      </c>
      <c r="D422" s="390">
        <v>4607091389388</v>
      </c>
      <c r="E422" s="390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117</v>
      </c>
      <c r="L422" s="39" t="s">
        <v>116</v>
      </c>
      <c r="M422" s="39"/>
      <c r="N422" s="38">
        <v>35</v>
      </c>
      <c r="O422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2"/>
      <c r="Q422" s="392"/>
      <c r="R422" s="392"/>
      <c r="S422" s="393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7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584</v>
      </c>
      <c r="B423" s="64" t="s">
        <v>585</v>
      </c>
      <c r="C423" s="37">
        <v>4301020185</v>
      </c>
      <c r="D423" s="390">
        <v>4607091389364</v>
      </c>
      <c r="E423" s="390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81</v>
      </c>
      <c r="L423" s="39" t="s">
        <v>136</v>
      </c>
      <c r="M423" s="39"/>
      <c r="N423" s="38">
        <v>35</v>
      </c>
      <c r="O423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92"/>
      <c r="Q423" s="392"/>
      <c r="R423" s="392"/>
      <c r="S423" s="393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9"/>
      <c r="O424" s="395" t="s">
        <v>43</v>
      </c>
      <c r="P424" s="396"/>
      <c r="Q424" s="396"/>
      <c r="R424" s="396"/>
      <c r="S424" s="396"/>
      <c r="T424" s="396"/>
      <c r="U424" s="397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398"/>
      <c r="B425" s="398"/>
      <c r="C425" s="398"/>
      <c r="D425" s="398"/>
      <c r="E425" s="398"/>
      <c r="F425" s="398"/>
      <c r="G425" s="398"/>
      <c r="H425" s="398"/>
      <c r="I425" s="398"/>
      <c r="J425" s="398"/>
      <c r="K425" s="398"/>
      <c r="L425" s="398"/>
      <c r="M425" s="398"/>
      <c r="N425" s="399"/>
      <c r="O425" s="395" t="s">
        <v>43</v>
      </c>
      <c r="P425" s="396"/>
      <c r="Q425" s="396"/>
      <c r="R425" s="396"/>
      <c r="S425" s="396"/>
      <c r="T425" s="396"/>
      <c r="U425" s="397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05" t="s">
        <v>77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67"/>
      <c r="AA426" s="67"/>
    </row>
    <row r="427" spans="1:67" ht="27" customHeight="1" x14ac:dyDescent="0.25">
      <c r="A427" s="64" t="s">
        <v>586</v>
      </c>
      <c r="B427" s="64" t="s">
        <v>587</v>
      </c>
      <c r="C427" s="37">
        <v>4301031212</v>
      </c>
      <c r="D427" s="390">
        <v>4607091389739</v>
      </c>
      <c r="E427" s="390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81</v>
      </c>
      <c r="L427" s="39" t="s">
        <v>116</v>
      </c>
      <c r="M427" s="39"/>
      <c r="N427" s="38">
        <v>45</v>
      </c>
      <c r="O427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92"/>
      <c r="Q427" s="392"/>
      <c r="R427" s="392"/>
      <c r="S427" s="393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82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9" t="s">
        <v>67</v>
      </c>
      <c r="BL427" s="80">
        <f t="shared" ref="BL427:BL433" si="83">IFERROR(W427*I427/H427,"0")</f>
        <v>0</v>
      </c>
      <c r="BM427" s="80">
        <f t="shared" ref="BM427:BM433" si="84">IFERROR(X427*I427/H427,"0")</f>
        <v>0</v>
      </c>
      <c r="BN427" s="80">
        <f t="shared" ref="BN427:BN433" si="85">IFERROR(1/J427*(W427/H427),"0")</f>
        <v>0</v>
      </c>
      <c r="BO427" s="80">
        <f t="shared" ref="BO427:BO433" si="86">IFERROR(1/J427*(X427/H427),"0")</f>
        <v>0</v>
      </c>
    </row>
    <row r="428" spans="1:67" ht="27" customHeight="1" x14ac:dyDescent="0.25">
      <c r="A428" s="64" t="s">
        <v>588</v>
      </c>
      <c r="B428" s="64" t="s">
        <v>589</v>
      </c>
      <c r="C428" s="37">
        <v>4301031247</v>
      </c>
      <c r="D428" s="390">
        <v>4680115883048</v>
      </c>
      <c r="E428" s="390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81</v>
      </c>
      <c r="L428" s="39" t="s">
        <v>80</v>
      </c>
      <c r="M428" s="39"/>
      <c r="N428" s="38">
        <v>40</v>
      </c>
      <c r="O428" s="4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92"/>
      <c r="Q428" s="392"/>
      <c r="R428" s="392"/>
      <c r="S428" s="393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82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si="83"/>
        <v>0</v>
      </c>
      <c r="BM428" s="80">
        <f t="shared" si="84"/>
        <v>0</v>
      </c>
      <c r="BN428" s="80">
        <f t="shared" si="85"/>
        <v>0</v>
      </c>
      <c r="BO428" s="80">
        <f t="shared" si="86"/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4301031176</v>
      </c>
      <c r="D429" s="390">
        <v>4607091389425</v>
      </c>
      <c r="E429" s="390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84</v>
      </c>
      <c r="L429" s="39" t="s">
        <v>80</v>
      </c>
      <c r="M429" s="39"/>
      <c r="N429" s="38">
        <v>45</v>
      </c>
      <c r="O429" s="4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92"/>
      <c r="Q429" s="392"/>
      <c r="R429" s="392"/>
      <c r="S429" s="393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4301031215</v>
      </c>
      <c r="D430" s="390">
        <v>4680115882911</v>
      </c>
      <c r="E430" s="390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84</v>
      </c>
      <c r="L430" s="39" t="s">
        <v>80</v>
      </c>
      <c r="M430" s="39"/>
      <c r="N430" s="38">
        <v>40</v>
      </c>
      <c r="O430" s="46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2"/>
      <c r="Q430" s="392"/>
      <c r="R430" s="392"/>
      <c r="S430" s="393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4301031167</v>
      </c>
      <c r="D431" s="390">
        <v>4680115880771</v>
      </c>
      <c r="E431" s="390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92"/>
      <c r="Q431" s="392"/>
      <c r="R431" s="392"/>
      <c r="S431" s="393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4301031173</v>
      </c>
      <c r="D432" s="390">
        <v>4607091389500</v>
      </c>
      <c r="E432" s="390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92"/>
      <c r="Q432" s="392"/>
      <c r="R432" s="392"/>
      <c r="S432" s="393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4301031103</v>
      </c>
      <c r="D433" s="390">
        <v>4680115881983</v>
      </c>
      <c r="E433" s="390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84</v>
      </c>
      <c r="L433" s="39" t="s">
        <v>80</v>
      </c>
      <c r="M433" s="39"/>
      <c r="N433" s="38">
        <v>40</v>
      </c>
      <c r="O433" s="4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92"/>
      <c r="Q433" s="392"/>
      <c r="R433" s="392"/>
      <c r="S433" s="393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x14ac:dyDescent="0.2">
      <c r="A434" s="398"/>
      <c r="B434" s="398"/>
      <c r="C434" s="398"/>
      <c r="D434" s="398"/>
      <c r="E434" s="398"/>
      <c r="F434" s="398"/>
      <c r="G434" s="398"/>
      <c r="H434" s="398"/>
      <c r="I434" s="398"/>
      <c r="J434" s="398"/>
      <c r="K434" s="398"/>
      <c r="L434" s="398"/>
      <c r="M434" s="398"/>
      <c r="N434" s="399"/>
      <c r="O434" s="395" t="s">
        <v>43</v>
      </c>
      <c r="P434" s="396"/>
      <c r="Q434" s="396"/>
      <c r="R434" s="396"/>
      <c r="S434" s="396"/>
      <c r="T434" s="396"/>
      <c r="U434" s="397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398"/>
      <c r="B435" s="398"/>
      <c r="C435" s="398"/>
      <c r="D435" s="398"/>
      <c r="E435" s="398"/>
      <c r="F435" s="398"/>
      <c r="G435" s="398"/>
      <c r="H435" s="398"/>
      <c r="I435" s="398"/>
      <c r="J435" s="398"/>
      <c r="K435" s="398"/>
      <c r="L435" s="398"/>
      <c r="M435" s="398"/>
      <c r="N435" s="399"/>
      <c r="O435" s="395" t="s">
        <v>43</v>
      </c>
      <c r="P435" s="396"/>
      <c r="Q435" s="396"/>
      <c r="R435" s="396"/>
      <c r="S435" s="396"/>
      <c r="T435" s="396"/>
      <c r="U435" s="397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405" t="s">
        <v>99</v>
      </c>
      <c r="B436" s="405"/>
      <c r="C436" s="405"/>
      <c r="D436" s="405"/>
      <c r="E436" s="405"/>
      <c r="F436" s="405"/>
      <c r="G436" s="405"/>
      <c r="H436" s="405"/>
      <c r="I436" s="405"/>
      <c r="J436" s="405"/>
      <c r="K436" s="405"/>
      <c r="L436" s="405"/>
      <c r="M436" s="405"/>
      <c r="N436" s="405"/>
      <c r="O436" s="405"/>
      <c r="P436" s="405"/>
      <c r="Q436" s="405"/>
      <c r="R436" s="405"/>
      <c r="S436" s="405"/>
      <c r="T436" s="405"/>
      <c r="U436" s="405"/>
      <c r="V436" s="405"/>
      <c r="W436" s="405"/>
      <c r="X436" s="405"/>
      <c r="Y436" s="405"/>
      <c r="Z436" s="67"/>
      <c r="AA436" s="67"/>
    </row>
    <row r="437" spans="1:67" ht="27" customHeight="1" x14ac:dyDescent="0.25">
      <c r="A437" s="64" t="s">
        <v>600</v>
      </c>
      <c r="B437" s="64" t="s">
        <v>601</v>
      </c>
      <c r="C437" s="37">
        <v>4301032046</v>
      </c>
      <c r="D437" s="390">
        <v>4680115884359</v>
      </c>
      <c r="E437" s="390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576</v>
      </c>
      <c r="L437" s="39" t="s">
        <v>575</v>
      </c>
      <c r="M437" s="39"/>
      <c r="N437" s="38">
        <v>60</v>
      </c>
      <c r="O437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92"/>
      <c r="Q437" s="392"/>
      <c r="R437" s="392"/>
      <c r="S437" s="393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602</v>
      </c>
      <c r="B438" s="64" t="s">
        <v>603</v>
      </c>
      <c r="C438" s="37">
        <v>4301040358</v>
      </c>
      <c r="D438" s="390">
        <v>4680115884571</v>
      </c>
      <c r="E438" s="390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576</v>
      </c>
      <c r="L438" s="39" t="s">
        <v>575</v>
      </c>
      <c r="M438" s="39"/>
      <c r="N438" s="38">
        <v>60</v>
      </c>
      <c r="O438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92"/>
      <c r="Q438" s="392"/>
      <c r="R438" s="392"/>
      <c r="S438" s="393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398"/>
      <c r="B439" s="398"/>
      <c r="C439" s="398"/>
      <c r="D439" s="398"/>
      <c r="E439" s="398"/>
      <c r="F439" s="398"/>
      <c r="G439" s="398"/>
      <c r="H439" s="398"/>
      <c r="I439" s="398"/>
      <c r="J439" s="398"/>
      <c r="K439" s="398"/>
      <c r="L439" s="398"/>
      <c r="M439" s="398"/>
      <c r="N439" s="399"/>
      <c r="O439" s="395" t="s">
        <v>43</v>
      </c>
      <c r="P439" s="396"/>
      <c r="Q439" s="396"/>
      <c r="R439" s="396"/>
      <c r="S439" s="396"/>
      <c r="T439" s="396"/>
      <c r="U439" s="397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398"/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9"/>
      <c r="O440" s="395" t="s">
        <v>43</v>
      </c>
      <c r="P440" s="396"/>
      <c r="Q440" s="396"/>
      <c r="R440" s="396"/>
      <c r="S440" s="396"/>
      <c r="T440" s="396"/>
      <c r="U440" s="397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405" t="s">
        <v>604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67"/>
      <c r="AA441" s="67"/>
    </row>
    <row r="442" spans="1:67" ht="27" customHeight="1" x14ac:dyDescent="0.25">
      <c r="A442" s="64" t="s">
        <v>605</v>
      </c>
      <c r="B442" s="64" t="s">
        <v>606</v>
      </c>
      <c r="C442" s="37">
        <v>4301040357</v>
      </c>
      <c r="D442" s="390">
        <v>4680115884564</v>
      </c>
      <c r="E442" s="390"/>
      <c r="F442" s="63">
        <v>0.15</v>
      </c>
      <c r="G442" s="38">
        <v>20</v>
      </c>
      <c r="H442" s="63">
        <v>3</v>
      </c>
      <c r="I442" s="63">
        <v>3.6</v>
      </c>
      <c r="J442" s="38">
        <v>200</v>
      </c>
      <c r="K442" s="38" t="s">
        <v>576</v>
      </c>
      <c r="L442" s="39" t="s">
        <v>575</v>
      </c>
      <c r="M442" s="39"/>
      <c r="N442" s="38">
        <v>60</v>
      </c>
      <c r="O442" s="4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92"/>
      <c r="Q442" s="392"/>
      <c r="R442" s="392"/>
      <c r="S442" s="393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8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398"/>
      <c r="B443" s="398"/>
      <c r="C443" s="398"/>
      <c r="D443" s="398"/>
      <c r="E443" s="398"/>
      <c r="F443" s="398"/>
      <c r="G443" s="398"/>
      <c r="H443" s="398"/>
      <c r="I443" s="398"/>
      <c r="J443" s="398"/>
      <c r="K443" s="398"/>
      <c r="L443" s="398"/>
      <c r="M443" s="398"/>
      <c r="N443" s="399"/>
      <c r="O443" s="395" t="s">
        <v>43</v>
      </c>
      <c r="P443" s="396"/>
      <c r="Q443" s="396"/>
      <c r="R443" s="396"/>
      <c r="S443" s="396"/>
      <c r="T443" s="396"/>
      <c r="U443" s="397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398"/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9"/>
      <c r="O444" s="395" t="s">
        <v>43</v>
      </c>
      <c r="P444" s="396"/>
      <c r="Q444" s="396"/>
      <c r="R444" s="396"/>
      <c r="S444" s="396"/>
      <c r="T444" s="396"/>
      <c r="U444" s="397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6.5" customHeight="1" x14ac:dyDescent="0.25">
      <c r="A445" s="434" t="s">
        <v>607</v>
      </c>
      <c r="B445" s="434"/>
      <c r="C445" s="434"/>
      <c r="D445" s="434"/>
      <c r="E445" s="434"/>
      <c r="F445" s="434"/>
      <c r="G445" s="434"/>
      <c r="H445" s="434"/>
      <c r="I445" s="434"/>
      <c r="J445" s="434"/>
      <c r="K445" s="434"/>
      <c r="L445" s="434"/>
      <c r="M445" s="434"/>
      <c r="N445" s="434"/>
      <c r="O445" s="434"/>
      <c r="P445" s="434"/>
      <c r="Q445" s="434"/>
      <c r="R445" s="434"/>
      <c r="S445" s="434"/>
      <c r="T445" s="434"/>
      <c r="U445" s="434"/>
      <c r="V445" s="434"/>
      <c r="W445" s="434"/>
      <c r="X445" s="434"/>
      <c r="Y445" s="434"/>
      <c r="Z445" s="66"/>
      <c r="AA445" s="66"/>
    </row>
    <row r="446" spans="1:67" ht="14.25" customHeight="1" x14ac:dyDescent="0.25">
      <c r="A446" s="405" t="s">
        <v>77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67"/>
      <c r="AA446" s="67"/>
    </row>
    <row r="447" spans="1:67" ht="27" customHeight="1" x14ac:dyDescent="0.25">
      <c r="A447" s="64" t="s">
        <v>608</v>
      </c>
      <c r="B447" s="64" t="s">
        <v>609</v>
      </c>
      <c r="C447" s="37">
        <v>4301031294</v>
      </c>
      <c r="D447" s="390">
        <v>4680115885189</v>
      </c>
      <c r="E447" s="390"/>
      <c r="F447" s="63">
        <v>0.2</v>
      </c>
      <c r="G447" s="38">
        <v>6</v>
      </c>
      <c r="H447" s="63">
        <v>1.2</v>
      </c>
      <c r="I447" s="63">
        <v>1.3720000000000001</v>
      </c>
      <c r="J447" s="38">
        <v>234</v>
      </c>
      <c r="K447" s="38" t="s">
        <v>84</v>
      </c>
      <c r="L447" s="39" t="s">
        <v>80</v>
      </c>
      <c r="M447" s="39"/>
      <c r="N447" s="38">
        <v>40</v>
      </c>
      <c r="O447" s="46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92"/>
      <c r="Q447" s="392"/>
      <c r="R447" s="392"/>
      <c r="S447" s="393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IFERROR(IF(X447=0,"",ROUNDUP(X447/H447,0)*0.00502),"")</f>
        <v/>
      </c>
      <c r="Z447" s="69" t="s">
        <v>48</v>
      </c>
      <c r="AA447" s="70" t="s">
        <v>48</v>
      </c>
      <c r="AE447" s="80"/>
      <c r="BB447" s="329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ht="27" customHeight="1" x14ac:dyDescent="0.25">
      <c r="A448" s="64" t="s">
        <v>610</v>
      </c>
      <c r="B448" s="64" t="s">
        <v>611</v>
      </c>
      <c r="C448" s="37">
        <v>4301031293</v>
      </c>
      <c r="D448" s="390">
        <v>4680115885172</v>
      </c>
      <c r="E448" s="390"/>
      <c r="F448" s="63">
        <v>0.2</v>
      </c>
      <c r="G448" s="38">
        <v>6</v>
      </c>
      <c r="H448" s="63">
        <v>1.2</v>
      </c>
      <c r="I448" s="63">
        <v>1.3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92"/>
      <c r="Q448" s="392"/>
      <c r="R448" s="392"/>
      <c r="S448" s="393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4301031291</v>
      </c>
      <c r="D449" s="390">
        <v>4680115885110</v>
      </c>
      <c r="E449" s="390"/>
      <c r="F449" s="63">
        <v>0.2</v>
      </c>
      <c r="G449" s="38">
        <v>6</v>
      </c>
      <c r="H449" s="63">
        <v>1.2</v>
      </c>
      <c r="I449" s="63">
        <v>2.02</v>
      </c>
      <c r="J449" s="38">
        <v>234</v>
      </c>
      <c r="K449" s="38" t="s">
        <v>84</v>
      </c>
      <c r="L449" s="39" t="s">
        <v>80</v>
      </c>
      <c r="M449" s="39"/>
      <c r="N449" s="38">
        <v>35</v>
      </c>
      <c r="O449" s="4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92"/>
      <c r="Q449" s="392"/>
      <c r="R449" s="392"/>
      <c r="S449" s="393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x14ac:dyDescent="0.2">
      <c r="A450" s="398"/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399"/>
      <c r="O450" s="395" t="s">
        <v>43</v>
      </c>
      <c r="P450" s="396"/>
      <c r="Q450" s="396"/>
      <c r="R450" s="396"/>
      <c r="S450" s="396"/>
      <c r="T450" s="396"/>
      <c r="U450" s="397"/>
      <c r="V450" s="43" t="s">
        <v>42</v>
      </c>
      <c r="W450" s="44">
        <f>IFERROR(W447/H447,"0")+IFERROR(W448/H448,"0")+IFERROR(W449/H449,"0")</f>
        <v>0</v>
      </c>
      <c r="X450" s="44">
        <f>IFERROR(X447/H447,"0")+IFERROR(X448/H448,"0")+IFERROR(X449/H449,"0")</f>
        <v>0</v>
      </c>
      <c r="Y450" s="44">
        <f>IFERROR(IF(Y447="",0,Y447),"0")+IFERROR(IF(Y448="",0,Y448),"0")+IFERROR(IF(Y449="",0,Y449),"0")</f>
        <v>0</v>
      </c>
      <c r="Z450" s="68"/>
      <c r="AA450" s="68"/>
    </row>
    <row r="451" spans="1:67" x14ac:dyDescent="0.2">
      <c r="A451" s="398"/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399"/>
      <c r="O451" s="395" t="s">
        <v>43</v>
      </c>
      <c r="P451" s="396"/>
      <c r="Q451" s="396"/>
      <c r="R451" s="396"/>
      <c r="S451" s="396"/>
      <c r="T451" s="396"/>
      <c r="U451" s="397"/>
      <c r="V451" s="43" t="s">
        <v>0</v>
      </c>
      <c r="W451" s="44">
        <f>IFERROR(SUM(W447:W449),"0")</f>
        <v>0</v>
      </c>
      <c r="X451" s="44">
        <f>IFERROR(SUM(X447:X449),"0")</f>
        <v>0</v>
      </c>
      <c r="Y451" s="43"/>
      <c r="Z451" s="68"/>
      <c r="AA451" s="68"/>
    </row>
    <row r="452" spans="1:67" ht="16.5" customHeight="1" x14ac:dyDescent="0.25">
      <c r="A452" s="434" t="s">
        <v>614</v>
      </c>
      <c r="B452" s="434"/>
      <c r="C452" s="434"/>
      <c r="D452" s="434"/>
      <c r="E452" s="434"/>
      <c r="F452" s="434"/>
      <c r="G452" s="434"/>
      <c r="H452" s="434"/>
      <c r="I452" s="434"/>
      <c r="J452" s="434"/>
      <c r="K452" s="434"/>
      <c r="L452" s="434"/>
      <c r="M452" s="434"/>
      <c r="N452" s="434"/>
      <c r="O452" s="434"/>
      <c r="P452" s="434"/>
      <c r="Q452" s="434"/>
      <c r="R452" s="434"/>
      <c r="S452" s="434"/>
      <c r="T452" s="434"/>
      <c r="U452" s="434"/>
      <c r="V452" s="434"/>
      <c r="W452" s="434"/>
      <c r="X452" s="434"/>
      <c r="Y452" s="434"/>
      <c r="Z452" s="66"/>
      <c r="AA452" s="66"/>
    </row>
    <row r="453" spans="1:67" ht="14.25" customHeight="1" x14ac:dyDescent="0.25">
      <c r="A453" s="405" t="s">
        <v>77</v>
      </c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5"/>
      <c r="P453" s="405"/>
      <c r="Q453" s="405"/>
      <c r="R453" s="405"/>
      <c r="S453" s="405"/>
      <c r="T453" s="405"/>
      <c r="U453" s="405"/>
      <c r="V453" s="405"/>
      <c r="W453" s="405"/>
      <c r="X453" s="405"/>
      <c r="Y453" s="405"/>
      <c r="Z453" s="67"/>
      <c r="AA453" s="67"/>
    </row>
    <row r="454" spans="1:67" ht="27" customHeight="1" x14ac:dyDescent="0.25">
      <c r="A454" s="64" t="s">
        <v>615</v>
      </c>
      <c r="B454" s="64" t="s">
        <v>616</v>
      </c>
      <c r="C454" s="37">
        <v>4301031261</v>
      </c>
      <c r="D454" s="390">
        <v>4680115885103</v>
      </c>
      <c r="E454" s="390"/>
      <c r="F454" s="63">
        <v>0.27</v>
      </c>
      <c r="G454" s="38">
        <v>6</v>
      </c>
      <c r="H454" s="63">
        <v>1.62</v>
      </c>
      <c r="I454" s="63">
        <v>1.82</v>
      </c>
      <c r="J454" s="38">
        <v>156</v>
      </c>
      <c r="K454" s="38" t="s">
        <v>81</v>
      </c>
      <c r="L454" s="39" t="s">
        <v>80</v>
      </c>
      <c r="M454" s="39"/>
      <c r="N454" s="38">
        <v>40</v>
      </c>
      <c r="O454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92"/>
      <c r="Q454" s="392"/>
      <c r="R454" s="392"/>
      <c r="S454" s="393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IFERROR(IF(X454=0,"",ROUNDUP(X454/H454,0)*0.00753),"")</f>
        <v/>
      </c>
      <c r="Z454" s="69" t="s">
        <v>48</v>
      </c>
      <c r="AA454" s="70" t="s">
        <v>617</v>
      </c>
      <c r="AE454" s="80"/>
      <c r="BB454" s="332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398"/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9"/>
      <c r="O455" s="395" t="s">
        <v>43</v>
      </c>
      <c r="P455" s="396"/>
      <c r="Q455" s="396"/>
      <c r="R455" s="396"/>
      <c r="S455" s="396"/>
      <c r="T455" s="396"/>
      <c r="U455" s="397"/>
      <c r="V455" s="43" t="s">
        <v>42</v>
      </c>
      <c r="W455" s="44">
        <f>IFERROR(W454/H454,"0")</f>
        <v>0</v>
      </c>
      <c r="X455" s="44">
        <f>IFERROR(X454/H454,"0")</f>
        <v>0</v>
      </c>
      <c r="Y455" s="44">
        <f>IFERROR(IF(Y454="",0,Y454),"0")</f>
        <v>0</v>
      </c>
      <c r="Z455" s="68"/>
      <c r="AA455" s="68"/>
    </row>
    <row r="456" spans="1:67" x14ac:dyDescent="0.2">
      <c r="A456" s="398"/>
      <c r="B456" s="398"/>
      <c r="C456" s="398"/>
      <c r="D456" s="398"/>
      <c r="E456" s="398"/>
      <c r="F456" s="398"/>
      <c r="G456" s="398"/>
      <c r="H456" s="398"/>
      <c r="I456" s="398"/>
      <c r="J456" s="398"/>
      <c r="K456" s="398"/>
      <c r="L456" s="398"/>
      <c r="M456" s="398"/>
      <c r="N456" s="399"/>
      <c r="O456" s="395" t="s">
        <v>43</v>
      </c>
      <c r="P456" s="396"/>
      <c r="Q456" s="396"/>
      <c r="R456" s="396"/>
      <c r="S456" s="396"/>
      <c r="T456" s="396"/>
      <c r="U456" s="397"/>
      <c r="V456" s="43" t="s">
        <v>0</v>
      </c>
      <c r="W456" s="44">
        <f>IFERROR(SUM(W454:W454),"0")</f>
        <v>0</v>
      </c>
      <c r="X456" s="44">
        <f>IFERROR(SUM(X454:X454),"0")</f>
        <v>0</v>
      </c>
      <c r="Y456" s="43"/>
      <c r="Z456" s="68"/>
      <c r="AA456" s="68"/>
    </row>
    <row r="457" spans="1:67" ht="27.75" customHeight="1" x14ac:dyDescent="0.2">
      <c r="A457" s="433" t="s">
        <v>618</v>
      </c>
      <c r="B457" s="433"/>
      <c r="C457" s="433"/>
      <c r="D457" s="433"/>
      <c r="E457" s="433"/>
      <c r="F457" s="433"/>
      <c r="G457" s="433"/>
      <c r="H457" s="433"/>
      <c r="I457" s="433"/>
      <c r="J457" s="433"/>
      <c r="K457" s="433"/>
      <c r="L457" s="433"/>
      <c r="M457" s="433"/>
      <c r="N457" s="433"/>
      <c r="O457" s="433"/>
      <c r="P457" s="433"/>
      <c r="Q457" s="433"/>
      <c r="R457" s="433"/>
      <c r="S457" s="433"/>
      <c r="T457" s="433"/>
      <c r="U457" s="433"/>
      <c r="V457" s="433"/>
      <c r="W457" s="433"/>
      <c r="X457" s="433"/>
      <c r="Y457" s="433"/>
      <c r="Z457" s="55"/>
      <c r="AA457" s="55"/>
    </row>
    <row r="458" spans="1:67" ht="16.5" customHeight="1" x14ac:dyDescent="0.25">
      <c r="A458" s="434" t="s">
        <v>618</v>
      </c>
      <c r="B458" s="434"/>
      <c r="C458" s="434"/>
      <c r="D458" s="434"/>
      <c r="E458" s="434"/>
      <c r="F458" s="434"/>
      <c r="G458" s="434"/>
      <c r="H458" s="434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66"/>
      <c r="AA458" s="66"/>
    </row>
    <row r="459" spans="1:67" ht="14.25" customHeight="1" x14ac:dyDescent="0.25">
      <c r="A459" s="405" t="s">
        <v>121</v>
      </c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5"/>
      <c r="P459" s="405"/>
      <c r="Q459" s="405"/>
      <c r="R459" s="405"/>
      <c r="S459" s="405"/>
      <c r="T459" s="405"/>
      <c r="U459" s="405"/>
      <c r="V459" s="405"/>
      <c r="W459" s="405"/>
      <c r="X459" s="405"/>
      <c r="Y459" s="405"/>
      <c r="Z459" s="67"/>
      <c r="AA459" s="67"/>
    </row>
    <row r="460" spans="1:67" ht="27" customHeight="1" x14ac:dyDescent="0.25">
      <c r="A460" s="64" t="s">
        <v>619</v>
      </c>
      <c r="B460" s="64" t="s">
        <v>620</v>
      </c>
      <c r="C460" s="37">
        <v>4301011795</v>
      </c>
      <c r="D460" s="390">
        <v>4607091389067</v>
      </c>
      <c r="E460" s="390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117</v>
      </c>
      <c r="L460" s="39" t="s">
        <v>116</v>
      </c>
      <c r="M460" s="39"/>
      <c r="N460" s="38">
        <v>60</v>
      </c>
      <c r="O460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92"/>
      <c r="Q460" s="392"/>
      <c r="R460" s="392"/>
      <c r="S460" s="393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ref="X460:X471" si="87">IFERROR(IF(W460="",0,CEILING((W460/$H460),1)*$H460),"")</f>
        <v>0</v>
      </c>
      <c r="Y460" s="42" t="str">
        <f t="shared" ref="Y460:Y466" si="88">IFERROR(IF(X460=0,"",ROUNDUP(X460/H460,0)*0.01196),"")</f>
        <v/>
      </c>
      <c r="Z460" s="69" t="s">
        <v>48</v>
      </c>
      <c r="AA460" s="70" t="s">
        <v>48</v>
      </c>
      <c r="AE460" s="80"/>
      <c r="BB460" s="333" t="s">
        <v>67</v>
      </c>
      <c r="BL460" s="80">
        <f t="shared" ref="BL460:BL471" si="89">IFERROR(W460*I460/H460,"0")</f>
        <v>0</v>
      </c>
      <c r="BM460" s="80">
        <f t="shared" ref="BM460:BM471" si="90">IFERROR(X460*I460/H460,"0")</f>
        <v>0</v>
      </c>
      <c r="BN460" s="80">
        <f t="shared" ref="BN460:BN471" si="91">IFERROR(1/J460*(W460/H460),"0")</f>
        <v>0</v>
      </c>
      <c r="BO460" s="80">
        <f t="shared" ref="BO460:BO471" si="92">IFERROR(1/J460*(X460/H460),"0")</f>
        <v>0</v>
      </c>
    </row>
    <row r="461" spans="1:67" ht="27" customHeight="1" x14ac:dyDescent="0.25">
      <c r="A461" s="64" t="s">
        <v>621</v>
      </c>
      <c r="B461" s="64" t="s">
        <v>622</v>
      </c>
      <c r="C461" s="37">
        <v>4301011376</v>
      </c>
      <c r="D461" s="390">
        <v>4680115885226</v>
      </c>
      <c r="E461" s="390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117</v>
      </c>
      <c r="L461" s="39" t="s">
        <v>136</v>
      </c>
      <c r="M461" s="39"/>
      <c r="N461" s="38">
        <v>60</v>
      </c>
      <c r="O461" s="4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92"/>
      <c r="Q461" s="392"/>
      <c r="R461" s="392"/>
      <c r="S461" s="393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7"/>
        <v>0</v>
      </c>
      <c r="Y461" s="42" t="str">
        <f t="shared" si="88"/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si="89"/>
        <v>0</v>
      </c>
      <c r="BM461" s="80">
        <f t="shared" si="90"/>
        <v>0</v>
      </c>
      <c r="BN461" s="80">
        <f t="shared" si="91"/>
        <v>0</v>
      </c>
      <c r="BO461" s="80">
        <f t="shared" si="92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4301011779</v>
      </c>
      <c r="D462" s="390">
        <v>4607091383522</v>
      </c>
      <c r="E462" s="390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117</v>
      </c>
      <c r="L462" s="39" t="s">
        <v>116</v>
      </c>
      <c r="M462" s="39"/>
      <c r="N462" s="38">
        <v>60</v>
      </c>
      <c r="O462" s="45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92"/>
      <c r="Q462" s="392"/>
      <c r="R462" s="392"/>
      <c r="S462" s="393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4301011785</v>
      </c>
      <c r="D463" s="390">
        <v>4607091384437</v>
      </c>
      <c r="E463" s="390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45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92"/>
      <c r="Q463" s="392"/>
      <c r="R463" s="392"/>
      <c r="S463" s="393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16.5" customHeight="1" x14ac:dyDescent="0.25">
      <c r="A464" s="64" t="s">
        <v>627</v>
      </c>
      <c r="B464" s="64" t="s">
        <v>628</v>
      </c>
      <c r="C464" s="37">
        <v>4301011774</v>
      </c>
      <c r="D464" s="390">
        <v>4680115884502</v>
      </c>
      <c r="E464" s="390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92"/>
      <c r="Q464" s="392"/>
      <c r="R464" s="392"/>
      <c r="S464" s="393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27" customHeight="1" x14ac:dyDescent="0.25">
      <c r="A465" s="64" t="s">
        <v>629</v>
      </c>
      <c r="B465" s="64" t="s">
        <v>630</v>
      </c>
      <c r="C465" s="37">
        <v>4301011771</v>
      </c>
      <c r="D465" s="390">
        <v>4607091389104</v>
      </c>
      <c r="E465" s="390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92"/>
      <c r="Q465" s="392"/>
      <c r="R465" s="392"/>
      <c r="S465" s="393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16.5" customHeight="1" x14ac:dyDescent="0.25">
      <c r="A466" s="64" t="s">
        <v>631</v>
      </c>
      <c r="B466" s="64" t="s">
        <v>632</v>
      </c>
      <c r="C466" s="37">
        <v>4301011799</v>
      </c>
      <c r="D466" s="390">
        <v>4680115884519</v>
      </c>
      <c r="E466" s="39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136</v>
      </c>
      <c r="M466" s="39"/>
      <c r="N466" s="38">
        <v>60</v>
      </c>
      <c r="O466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92"/>
      <c r="Q466" s="392"/>
      <c r="R466" s="392"/>
      <c r="S466" s="393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4301011778</v>
      </c>
      <c r="D467" s="390">
        <v>4680115880603</v>
      </c>
      <c r="E467" s="39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81</v>
      </c>
      <c r="L467" s="39" t="s">
        <v>116</v>
      </c>
      <c r="M467" s="39"/>
      <c r="N467" s="38">
        <v>60</v>
      </c>
      <c r="O467" s="4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92"/>
      <c r="Q467" s="392"/>
      <c r="R467" s="392"/>
      <c r="S467" s="393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4301011775</v>
      </c>
      <c r="D468" s="390">
        <v>4607091389999</v>
      </c>
      <c r="E468" s="390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92"/>
      <c r="Q468" s="392"/>
      <c r="R468" s="392"/>
      <c r="S468" s="393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4301011770</v>
      </c>
      <c r="D469" s="390">
        <v>4680115882782</v>
      </c>
      <c r="E469" s="390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4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92"/>
      <c r="Q469" s="392"/>
      <c r="R469" s="392"/>
      <c r="S469" s="393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4301011190</v>
      </c>
      <c r="D470" s="390">
        <v>4607091389098</v>
      </c>
      <c r="E470" s="390"/>
      <c r="F470" s="63">
        <v>0.4</v>
      </c>
      <c r="G470" s="38">
        <v>6</v>
      </c>
      <c r="H470" s="63">
        <v>2.4</v>
      </c>
      <c r="I470" s="63">
        <v>2.6</v>
      </c>
      <c r="J470" s="38">
        <v>156</v>
      </c>
      <c r="K470" s="38" t="s">
        <v>81</v>
      </c>
      <c r="L470" s="39" t="s">
        <v>136</v>
      </c>
      <c r="M470" s="39"/>
      <c r="N470" s="38">
        <v>50</v>
      </c>
      <c r="O470" s="4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92"/>
      <c r="Q470" s="392"/>
      <c r="R470" s="392"/>
      <c r="S470" s="393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IFERROR(IF(X470=0,"",ROUNDUP(X470/H470,0)*0.00753),"")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4301011784</v>
      </c>
      <c r="D471" s="390">
        <v>4607091389982</v>
      </c>
      <c r="E471" s="390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81</v>
      </c>
      <c r="L471" s="39" t="s">
        <v>116</v>
      </c>
      <c r="M471" s="39"/>
      <c r="N471" s="38">
        <v>60</v>
      </c>
      <c r="O471" s="4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92"/>
      <c r="Q471" s="392"/>
      <c r="R471" s="392"/>
      <c r="S471" s="393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IFERROR(IF(X471=0,"",ROUNDUP(X471/H471,0)*0.00937),"")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x14ac:dyDescent="0.2">
      <c r="A472" s="398"/>
      <c r="B472" s="398"/>
      <c r="C472" s="398"/>
      <c r="D472" s="398"/>
      <c r="E472" s="398"/>
      <c r="F472" s="398"/>
      <c r="G472" s="398"/>
      <c r="H472" s="398"/>
      <c r="I472" s="398"/>
      <c r="J472" s="398"/>
      <c r="K472" s="398"/>
      <c r="L472" s="398"/>
      <c r="M472" s="398"/>
      <c r="N472" s="399"/>
      <c r="O472" s="395" t="s">
        <v>43</v>
      </c>
      <c r="P472" s="396"/>
      <c r="Q472" s="396"/>
      <c r="R472" s="396"/>
      <c r="S472" s="396"/>
      <c r="T472" s="396"/>
      <c r="U472" s="397"/>
      <c r="V472" s="43" t="s">
        <v>42</v>
      </c>
      <c r="W472" s="44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44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44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68"/>
      <c r="AA472" s="68"/>
    </row>
    <row r="473" spans="1:67" x14ac:dyDescent="0.2">
      <c r="A473" s="398"/>
      <c r="B473" s="398"/>
      <c r="C473" s="398"/>
      <c r="D473" s="398"/>
      <c r="E473" s="398"/>
      <c r="F473" s="398"/>
      <c r="G473" s="398"/>
      <c r="H473" s="398"/>
      <c r="I473" s="398"/>
      <c r="J473" s="398"/>
      <c r="K473" s="398"/>
      <c r="L473" s="398"/>
      <c r="M473" s="398"/>
      <c r="N473" s="399"/>
      <c r="O473" s="395" t="s">
        <v>43</v>
      </c>
      <c r="P473" s="396"/>
      <c r="Q473" s="396"/>
      <c r="R473" s="396"/>
      <c r="S473" s="396"/>
      <c r="T473" s="396"/>
      <c r="U473" s="397"/>
      <c r="V473" s="43" t="s">
        <v>0</v>
      </c>
      <c r="W473" s="44">
        <f>IFERROR(SUM(W460:W471),"0")</f>
        <v>0</v>
      </c>
      <c r="X473" s="44">
        <f>IFERROR(SUM(X460:X471),"0")</f>
        <v>0</v>
      </c>
      <c r="Y473" s="43"/>
      <c r="Z473" s="68"/>
      <c r="AA473" s="68"/>
    </row>
    <row r="474" spans="1:67" ht="14.25" customHeight="1" x14ac:dyDescent="0.25">
      <c r="A474" s="405" t="s">
        <v>113</v>
      </c>
      <c r="B474" s="405"/>
      <c r="C474" s="405"/>
      <c r="D474" s="405"/>
      <c r="E474" s="405"/>
      <c r="F474" s="405"/>
      <c r="G474" s="405"/>
      <c r="H474" s="405"/>
      <c r="I474" s="405"/>
      <c r="J474" s="405"/>
      <c r="K474" s="405"/>
      <c r="L474" s="405"/>
      <c r="M474" s="405"/>
      <c r="N474" s="405"/>
      <c r="O474" s="405"/>
      <c r="P474" s="405"/>
      <c r="Q474" s="405"/>
      <c r="R474" s="405"/>
      <c r="S474" s="405"/>
      <c r="T474" s="405"/>
      <c r="U474" s="405"/>
      <c r="V474" s="405"/>
      <c r="W474" s="405"/>
      <c r="X474" s="405"/>
      <c r="Y474" s="405"/>
      <c r="Z474" s="67"/>
      <c r="AA474" s="67"/>
    </row>
    <row r="475" spans="1:67" ht="16.5" customHeight="1" x14ac:dyDescent="0.25">
      <c r="A475" s="64" t="s">
        <v>643</v>
      </c>
      <c r="B475" s="64" t="s">
        <v>644</v>
      </c>
      <c r="C475" s="37">
        <v>4301020222</v>
      </c>
      <c r="D475" s="390">
        <v>4607091388930</v>
      </c>
      <c r="E475" s="390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117</v>
      </c>
      <c r="L475" s="39" t="s">
        <v>116</v>
      </c>
      <c r="M475" s="39"/>
      <c r="N475" s="38">
        <v>55</v>
      </c>
      <c r="O475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92"/>
      <c r="Q475" s="392"/>
      <c r="R475" s="392"/>
      <c r="S475" s="393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16.5" customHeight="1" x14ac:dyDescent="0.25">
      <c r="A476" s="64" t="s">
        <v>645</v>
      </c>
      <c r="B476" s="64" t="s">
        <v>646</v>
      </c>
      <c r="C476" s="37">
        <v>4301020206</v>
      </c>
      <c r="D476" s="390">
        <v>4680115880054</v>
      </c>
      <c r="E476" s="390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81</v>
      </c>
      <c r="L476" s="39" t="s">
        <v>116</v>
      </c>
      <c r="M476" s="39"/>
      <c r="N476" s="38">
        <v>55</v>
      </c>
      <c r="O476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92"/>
      <c r="Q476" s="392"/>
      <c r="R476" s="392"/>
      <c r="S476" s="393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9"/>
      <c r="O477" s="395" t="s">
        <v>43</v>
      </c>
      <c r="P477" s="396"/>
      <c r="Q477" s="396"/>
      <c r="R477" s="396"/>
      <c r="S477" s="396"/>
      <c r="T477" s="396"/>
      <c r="U477" s="397"/>
      <c r="V477" s="43" t="s">
        <v>42</v>
      </c>
      <c r="W477" s="44">
        <f>IFERROR(W475/H475,"0")+IFERROR(W476/H476,"0")</f>
        <v>0</v>
      </c>
      <c r="X477" s="44">
        <f>IFERROR(X475/H475,"0")+IFERROR(X476/H476,"0")</f>
        <v>0</v>
      </c>
      <c r="Y477" s="44">
        <f>IFERROR(IF(Y475="",0,Y475),"0")+IFERROR(IF(Y476="",0,Y476),"0")</f>
        <v>0</v>
      </c>
      <c r="Z477" s="68"/>
      <c r="AA477" s="68"/>
    </row>
    <row r="478" spans="1:67" x14ac:dyDescent="0.2">
      <c r="A478" s="398"/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9"/>
      <c r="O478" s="395" t="s">
        <v>43</v>
      </c>
      <c r="P478" s="396"/>
      <c r="Q478" s="396"/>
      <c r="R478" s="396"/>
      <c r="S478" s="396"/>
      <c r="T478" s="396"/>
      <c r="U478" s="397"/>
      <c r="V478" s="43" t="s">
        <v>0</v>
      </c>
      <c r="W478" s="44">
        <f>IFERROR(SUM(W475:W476),"0")</f>
        <v>0</v>
      </c>
      <c r="X478" s="44">
        <f>IFERROR(SUM(X475:X476),"0")</f>
        <v>0</v>
      </c>
      <c r="Y478" s="43"/>
      <c r="Z478" s="68"/>
      <c r="AA478" s="68"/>
    </row>
    <row r="479" spans="1:67" ht="14.25" customHeight="1" x14ac:dyDescent="0.25">
      <c r="A479" s="405" t="s">
        <v>77</v>
      </c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5"/>
      <c r="N479" s="405"/>
      <c r="O479" s="405"/>
      <c r="P479" s="405"/>
      <c r="Q479" s="405"/>
      <c r="R479" s="405"/>
      <c r="S479" s="405"/>
      <c r="T479" s="405"/>
      <c r="U479" s="405"/>
      <c r="V479" s="405"/>
      <c r="W479" s="405"/>
      <c r="X479" s="405"/>
      <c r="Y479" s="405"/>
      <c r="Z479" s="67"/>
      <c r="AA479" s="67"/>
    </row>
    <row r="480" spans="1:67" ht="27" customHeight="1" x14ac:dyDescent="0.25">
      <c r="A480" s="64" t="s">
        <v>647</v>
      </c>
      <c r="B480" s="64" t="s">
        <v>648</v>
      </c>
      <c r="C480" s="37">
        <v>4301031252</v>
      </c>
      <c r="D480" s="390">
        <v>4680115883116</v>
      </c>
      <c r="E480" s="390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117</v>
      </c>
      <c r="L480" s="39" t="s">
        <v>116</v>
      </c>
      <c r="M480" s="39"/>
      <c r="N480" s="38">
        <v>60</v>
      </c>
      <c r="O480" s="4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92"/>
      <c r="Q480" s="392"/>
      <c r="R480" s="392"/>
      <c r="S480" s="393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ref="X480:X485" si="93"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7" t="s">
        <v>67</v>
      </c>
      <c r="BL480" s="80">
        <f t="shared" ref="BL480:BL485" si="94">IFERROR(W480*I480/H480,"0")</f>
        <v>0</v>
      </c>
      <c r="BM480" s="80">
        <f t="shared" ref="BM480:BM485" si="95">IFERROR(X480*I480/H480,"0")</f>
        <v>0</v>
      </c>
      <c r="BN480" s="80">
        <f t="shared" ref="BN480:BN485" si="96">IFERROR(1/J480*(W480/H480),"0")</f>
        <v>0</v>
      </c>
      <c r="BO480" s="80">
        <f t="shared" ref="BO480:BO485" si="97">IFERROR(1/J480*(X480/H480),"0")</f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4301031248</v>
      </c>
      <c r="D481" s="390">
        <v>4680115883093</v>
      </c>
      <c r="E481" s="390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80</v>
      </c>
      <c r="M481" s="39"/>
      <c r="N481" s="38">
        <v>60</v>
      </c>
      <c r="O481" s="4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92"/>
      <c r="Q481" s="392"/>
      <c r="R481" s="392"/>
      <c r="S481" s="393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3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si="94"/>
        <v>0</v>
      </c>
      <c r="BM481" s="80">
        <f t="shared" si="95"/>
        <v>0</v>
      </c>
      <c r="BN481" s="80">
        <f t="shared" si="96"/>
        <v>0</v>
      </c>
      <c r="BO481" s="80">
        <f t="shared" si="97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4301031250</v>
      </c>
      <c r="D482" s="390">
        <v>4680115883109</v>
      </c>
      <c r="E482" s="390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92"/>
      <c r="Q482" s="392"/>
      <c r="R482" s="392"/>
      <c r="S482" s="393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4301031249</v>
      </c>
      <c r="D483" s="390">
        <v>4680115882072</v>
      </c>
      <c r="E483" s="390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116</v>
      </c>
      <c r="M483" s="39"/>
      <c r="N483" s="38">
        <v>60</v>
      </c>
      <c r="O483" s="4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92"/>
      <c r="Q483" s="392"/>
      <c r="R483" s="392"/>
      <c r="S483" s="393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4301031251</v>
      </c>
      <c r="D484" s="390">
        <v>4680115882102</v>
      </c>
      <c r="E484" s="390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81</v>
      </c>
      <c r="L484" s="39" t="s">
        <v>80</v>
      </c>
      <c r="M484" s="39"/>
      <c r="N484" s="38">
        <v>60</v>
      </c>
      <c r="O484" s="4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92"/>
      <c r="Q484" s="392"/>
      <c r="R484" s="392"/>
      <c r="S484" s="393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4301031253</v>
      </c>
      <c r="D485" s="390">
        <v>4680115882096</v>
      </c>
      <c r="E485" s="390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4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92"/>
      <c r="Q485" s="392"/>
      <c r="R485" s="392"/>
      <c r="S485" s="393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x14ac:dyDescent="0.2">
      <c r="A486" s="398"/>
      <c r="B486" s="398"/>
      <c r="C486" s="398"/>
      <c r="D486" s="398"/>
      <c r="E486" s="398"/>
      <c r="F486" s="398"/>
      <c r="G486" s="398"/>
      <c r="H486" s="398"/>
      <c r="I486" s="398"/>
      <c r="J486" s="398"/>
      <c r="K486" s="398"/>
      <c r="L486" s="398"/>
      <c r="M486" s="398"/>
      <c r="N486" s="399"/>
      <c r="O486" s="395" t="s">
        <v>43</v>
      </c>
      <c r="P486" s="396"/>
      <c r="Q486" s="396"/>
      <c r="R486" s="396"/>
      <c r="S486" s="396"/>
      <c r="T486" s="396"/>
      <c r="U486" s="397"/>
      <c r="V486" s="43" t="s">
        <v>42</v>
      </c>
      <c r="W486" s="44">
        <f>IFERROR(W480/H480,"0")+IFERROR(W481/H481,"0")+IFERROR(W482/H482,"0")+IFERROR(W483/H483,"0")+IFERROR(W484/H484,"0")+IFERROR(W485/H485,"0")</f>
        <v>0</v>
      </c>
      <c r="X486" s="44">
        <f>IFERROR(X480/H480,"0")+IFERROR(X481/H481,"0")+IFERROR(X482/H482,"0")+IFERROR(X483/H483,"0")+IFERROR(X484/H484,"0")+IFERROR(X485/H485,"0")</f>
        <v>0</v>
      </c>
      <c r="Y486" s="44">
        <f>IFERROR(IF(Y480="",0,Y480),"0")+IFERROR(IF(Y481="",0,Y481),"0")+IFERROR(IF(Y482="",0,Y482),"0")+IFERROR(IF(Y483="",0,Y483),"0")+IFERROR(IF(Y484="",0,Y484),"0")+IFERROR(IF(Y485="",0,Y485),"0")</f>
        <v>0</v>
      </c>
      <c r="Z486" s="68"/>
      <c r="AA486" s="68"/>
    </row>
    <row r="487" spans="1:67" x14ac:dyDescent="0.2">
      <c r="A487" s="398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9"/>
      <c r="O487" s="395" t="s">
        <v>43</v>
      </c>
      <c r="P487" s="396"/>
      <c r="Q487" s="396"/>
      <c r="R487" s="396"/>
      <c r="S487" s="396"/>
      <c r="T487" s="396"/>
      <c r="U487" s="397"/>
      <c r="V487" s="43" t="s">
        <v>0</v>
      </c>
      <c r="W487" s="44">
        <f>IFERROR(SUM(W480:W485),"0")</f>
        <v>0</v>
      </c>
      <c r="X487" s="44">
        <f>IFERROR(SUM(X480:X485),"0")</f>
        <v>0</v>
      </c>
      <c r="Y487" s="43"/>
      <c r="Z487" s="68"/>
      <c r="AA487" s="68"/>
    </row>
    <row r="488" spans="1:67" ht="14.25" customHeight="1" x14ac:dyDescent="0.25">
      <c r="A488" s="405" t="s">
        <v>85</v>
      </c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5"/>
      <c r="P488" s="405"/>
      <c r="Q488" s="405"/>
      <c r="R488" s="405"/>
      <c r="S488" s="405"/>
      <c r="T488" s="405"/>
      <c r="U488" s="405"/>
      <c r="V488" s="405"/>
      <c r="W488" s="405"/>
      <c r="X488" s="405"/>
      <c r="Y488" s="405"/>
      <c r="Z488" s="67"/>
      <c r="AA488" s="67"/>
    </row>
    <row r="489" spans="1:67" ht="16.5" customHeight="1" x14ac:dyDescent="0.25">
      <c r="A489" s="64" t="s">
        <v>659</v>
      </c>
      <c r="B489" s="64" t="s">
        <v>660</v>
      </c>
      <c r="C489" s="37">
        <v>4301051230</v>
      </c>
      <c r="D489" s="390">
        <v>4607091383409</v>
      </c>
      <c r="E489" s="390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117</v>
      </c>
      <c r="L489" s="39" t="s">
        <v>80</v>
      </c>
      <c r="M489" s="39"/>
      <c r="N489" s="38">
        <v>45</v>
      </c>
      <c r="O489" s="4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92"/>
      <c r="Q489" s="392"/>
      <c r="R489" s="392"/>
      <c r="S489" s="393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3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16.5" customHeight="1" x14ac:dyDescent="0.25">
      <c r="A490" s="64" t="s">
        <v>661</v>
      </c>
      <c r="B490" s="64" t="s">
        <v>662</v>
      </c>
      <c r="C490" s="37">
        <v>4301051231</v>
      </c>
      <c r="D490" s="390">
        <v>4607091383416</v>
      </c>
      <c r="E490" s="390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4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92"/>
      <c r="Q490" s="392"/>
      <c r="R490" s="392"/>
      <c r="S490" s="393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27" customHeight="1" x14ac:dyDescent="0.25">
      <c r="A491" s="64" t="s">
        <v>663</v>
      </c>
      <c r="B491" s="64" t="s">
        <v>664</v>
      </c>
      <c r="C491" s="37">
        <v>4301051058</v>
      </c>
      <c r="D491" s="390">
        <v>4680115883536</v>
      </c>
      <c r="E491" s="390"/>
      <c r="F491" s="63">
        <v>0.3</v>
      </c>
      <c r="G491" s="38">
        <v>6</v>
      </c>
      <c r="H491" s="63">
        <v>1.8</v>
      </c>
      <c r="I491" s="63">
        <v>2.0659999999999998</v>
      </c>
      <c r="J491" s="38">
        <v>156</v>
      </c>
      <c r="K491" s="38" t="s">
        <v>81</v>
      </c>
      <c r="L491" s="39" t="s">
        <v>80</v>
      </c>
      <c r="M491" s="39"/>
      <c r="N491" s="38">
        <v>45</v>
      </c>
      <c r="O491" s="4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92"/>
      <c r="Q491" s="392"/>
      <c r="R491" s="392"/>
      <c r="S491" s="393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IFERROR(IF(X491=0,"",ROUNDUP(X491/H491,0)*0.00753),"")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398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9"/>
      <c r="O492" s="395" t="s">
        <v>43</v>
      </c>
      <c r="P492" s="396"/>
      <c r="Q492" s="396"/>
      <c r="R492" s="396"/>
      <c r="S492" s="396"/>
      <c r="T492" s="396"/>
      <c r="U492" s="397"/>
      <c r="V492" s="43" t="s">
        <v>42</v>
      </c>
      <c r="W492" s="44">
        <f>IFERROR(W489/H489,"0")+IFERROR(W490/H490,"0")+IFERROR(W491/H491,"0")</f>
        <v>0</v>
      </c>
      <c r="X492" s="44">
        <f>IFERROR(X489/H489,"0")+IFERROR(X490/H490,"0")+IFERROR(X491/H491,"0")</f>
        <v>0</v>
      </c>
      <c r="Y492" s="44">
        <f>IFERROR(IF(Y489="",0,Y489),"0")+IFERROR(IF(Y490="",0,Y490),"0")+IFERROR(IF(Y491="",0,Y491),"0")</f>
        <v>0</v>
      </c>
      <c r="Z492" s="68"/>
      <c r="AA492" s="68"/>
    </row>
    <row r="493" spans="1:67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9"/>
      <c r="O493" s="395" t="s">
        <v>43</v>
      </c>
      <c r="P493" s="396"/>
      <c r="Q493" s="396"/>
      <c r="R493" s="396"/>
      <c r="S493" s="396"/>
      <c r="T493" s="396"/>
      <c r="U493" s="397"/>
      <c r="V493" s="43" t="s">
        <v>0</v>
      </c>
      <c r="W493" s="44">
        <f>IFERROR(SUM(W489:W491),"0")</f>
        <v>0</v>
      </c>
      <c r="X493" s="44">
        <f>IFERROR(SUM(X489:X491),"0")</f>
        <v>0</v>
      </c>
      <c r="Y493" s="43"/>
      <c r="Z493" s="68"/>
      <c r="AA493" s="68"/>
    </row>
    <row r="494" spans="1:67" ht="14.25" customHeight="1" x14ac:dyDescent="0.25">
      <c r="A494" s="405" t="s">
        <v>217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67"/>
      <c r="AA494" s="67"/>
    </row>
    <row r="495" spans="1:67" ht="16.5" customHeight="1" x14ac:dyDescent="0.25">
      <c r="A495" s="64" t="s">
        <v>665</v>
      </c>
      <c r="B495" s="64" t="s">
        <v>666</v>
      </c>
      <c r="C495" s="37">
        <v>4301060363</v>
      </c>
      <c r="D495" s="390">
        <v>4680115885035</v>
      </c>
      <c r="E495" s="390"/>
      <c r="F495" s="63">
        <v>1</v>
      </c>
      <c r="G495" s="38">
        <v>4</v>
      </c>
      <c r="H495" s="63">
        <v>4</v>
      </c>
      <c r="I495" s="63">
        <v>4.4160000000000004</v>
      </c>
      <c r="J495" s="38">
        <v>104</v>
      </c>
      <c r="K495" s="38" t="s">
        <v>117</v>
      </c>
      <c r="L495" s="39" t="s">
        <v>80</v>
      </c>
      <c r="M495" s="39"/>
      <c r="N495" s="38">
        <v>35</v>
      </c>
      <c r="O495" s="4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92"/>
      <c r="Q495" s="392"/>
      <c r="R495" s="392"/>
      <c r="S495" s="393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6" t="s">
        <v>67</v>
      </c>
      <c r="BL495" s="80">
        <f>IFERROR(W495*I495/H495,"0")</f>
        <v>0</v>
      </c>
      <c r="BM495" s="80">
        <f>IFERROR(X495*I495/H495,"0")</f>
        <v>0</v>
      </c>
      <c r="BN495" s="80">
        <f>IFERROR(1/J495*(W495/H495),"0")</f>
        <v>0</v>
      </c>
      <c r="BO495" s="80">
        <f>IFERROR(1/J495*(X495/H495),"0")</f>
        <v>0</v>
      </c>
    </row>
    <row r="496" spans="1:67" x14ac:dyDescent="0.2">
      <c r="A496" s="398"/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9"/>
      <c r="O496" s="395" t="s">
        <v>43</v>
      </c>
      <c r="P496" s="396"/>
      <c r="Q496" s="396"/>
      <c r="R496" s="396"/>
      <c r="S496" s="396"/>
      <c r="T496" s="396"/>
      <c r="U496" s="397"/>
      <c r="V496" s="43" t="s">
        <v>42</v>
      </c>
      <c r="W496" s="44">
        <f>IFERROR(W495/H495,"0")</f>
        <v>0</v>
      </c>
      <c r="X496" s="44">
        <f>IFERROR(X495/H495,"0")</f>
        <v>0</v>
      </c>
      <c r="Y496" s="44">
        <f>IFERROR(IF(Y495="",0,Y495),"0")</f>
        <v>0</v>
      </c>
      <c r="Z496" s="68"/>
      <c r="AA496" s="68"/>
    </row>
    <row r="497" spans="1:67" x14ac:dyDescent="0.2">
      <c r="A497" s="398"/>
      <c r="B497" s="398"/>
      <c r="C497" s="398"/>
      <c r="D497" s="398"/>
      <c r="E497" s="398"/>
      <c r="F497" s="398"/>
      <c r="G497" s="398"/>
      <c r="H497" s="398"/>
      <c r="I497" s="398"/>
      <c r="J497" s="398"/>
      <c r="K497" s="398"/>
      <c r="L497" s="398"/>
      <c r="M497" s="398"/>
      <c r="N497" s="399"/>
      <c r="O497" s="395" t="s">
        <v>43</v>
      </c>
      <c r="P497" s="396"/>
      <c r="Q497" s="396"/>
      <c r="R497" s="396"/>
      <c r="S497" s="396"/>
      <c r="T497" s="396"/>
      <c r="U497" s="397"/>
      <c r="V497" s="43" t="s">
        <v>0</v>
      </c>
      <c r="W497" s="44">
        <f>IFERROR(SUM(W495:W495),"0")</f>
        <v>0</v>
      </c>
      <c r="X497" s="44">
        <f>IFERROR(SUM(X495:X495),"0")</f>
        <v>0</v>
      </c>
      <c r="Y497" s="43"/>
      <c r="Z497" s="68"/>
      <c r="AA497" s="68"/>
    </row>
    <row r="498" spans="1:67" ht="27.75" customHeight="1" x14ac:dyDescent="0.2">
      <c r="A498" s="433" t="s">
        <v>667</v>
      </c>
      <c r="B498" s="433"/>
      <c r="C498" s="433"/>
      <c r="D498" s="433"/>
      <c r="E498" s="433"/>
      <c r="F498" s="433"/>
      <c r="G498" s="433"/>
      <c r="H498" s="433"/>
      <c r="I498" s="433"/>
      <c r="J498" s="433"/>
      <c r="K498" s="433"/>
      <c r="L498" s="433"/>
      <c r="M498" s="433"/>
      <c r="N498" s="433"/>
      <c r="O498" s="433"/>
      <c r="P498" s="433"/>
      <c r="Q498" s="433"/>
      <c r="R498" s="433"/>
      <c r="S498" s="433"/>
      <c r="T498" s="433"/>
      <c r="U498" s="433"/>
      <c r="V498" s="433"/>
      <c r="W498" s="433"/>
      <c r="X498" s="433"/>
      <c r="Y498" s="433"/>
      <c r="Z498" s="55"/>
      <c r="AA498" s="55"/>
    </row>
    <row r="499" spans="1:67" ht="16.5" customHeight="1" x14ac:dyDescent="0.25">
      <c r="A499" s="434" t="s">
        <v>668</v>
      </c>
      <c r="B499" s="434"/>
      <c r="C499" s="434"/>
      <c r="D499" s="434"/>
      <c r="E499" s="434"/>
      <c r="F499" s="434"/>
      <c r="G499" s="434"/>
      <c r="H499" s="434"/>
      <c r="I499" s="434"/>
      <c r="J499" s="434"/>
      <c r="K499" s="434"/>
      <c r="L499" s="434"/>
      <c r="M499" s="434"/>
      <c r="N499" s="434"/>
      <c r="O499" s="434"/>
      <c r="P499" s="434"/>
      <c r="Q499" s="434"/>
      <c r="R499" s="434"/>
      <c r="S499" s="434"/>
      <c r="T499" s="434"/>
      <c r="U499" s="434"/>
      <c r="V499" s="434"/>
      <c r="W499" s="434"/>
      <c r="X499" s="434"/>
      <c r="Y499" s="434"/>
      <c r="Z499" s="66"/>
      <c r="AA499" s="66"/>
    </row>
    <row r="500" spans="1:67" ht="14.25" customHeight="1" x14ac:dyDescent="0.25">
      <c r="A500" s="405" t="s">
        <v>121</v>
      </c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05"/>
      <c r="O500" s="405"/>
      <c r="P500" s="405"/>
      <c r="Q500" s="405"/>
      <c r="R500" s="405"/>
      <c r="S500" s="405"/>
      <c r="T500" s="405"/>
      <c r="U500" s="405"/>
      <c r="V500" s="405"/>
      <c r="W500" s="405"/>
      <c r="X500" s="405"/>
      <c r="Y500" s="405"/>
      <c r="Z500" s="67"/>
      <c r="AA500" s="67"/>
    </row>
    <row r="501" spans="1:67" ht="27" customHeight="1" x14ac:dyDescent="0.25">
      <c r="A501" s="64" t="s">
        <v>669</v>
      </c>
      <c r="B501" s="64" t="s">
        <v>670</v>
      </c>
      <c r="C501" s="37">
        <v>4301011764</v>
      </c>
      <c r="D501" s="390">
        <v>4640242181189</v>
      </c>
      <c r="E501" s="390"/>
      <c r="F501" s="63">
        <v>0.4</v>
      </c>
      <c r="G501" s="38">
        <v>10</v>
      </c>
      <c r="H501" s="63">
        <v>4</v>
      </c>
      <c r="I501" s="63">
        <v>4.24</v>
      </c>
      <c r="J501" s="38">
        <v>120</v>
      </c>
      <c r="K501" s="38" t="s">
        <v>81</v>
      </c>
      <c r="L501" s="39" t="s">
        <v>136</v>
      </c>
      <c r="M501" s="39"/>
      <c r="N501" s="38">
        <v>55</v>
      </c>
      <c r="O501" s="427" t="s">
        <v>671</v>
      </c>
      <c r="P501" s="392"/>
      <c r="Q501" s="392"/>
      <c r="R501" s="392"/>
      <c r="S501" s="393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ref="X501:X509" si="98">IFERROR(IF(W501="",0,CEILING((W501/$H501),1)*$H501),"")</f>
        <v>0</v>
      </c>
      <c r="Y501" s="42" t="str">
        <f>IFERROR(IF(X501=0,"",ROUNDUP(X501/H501,0)*0.00937),"")</f>
        <v/>
      </c>
      <c r="Z501" s="69" t="s">
        <v>48</v>
      </c>
      <c r="AA501" s="70" t="s">
        <v>617</v>
      </c>
      <c r="AE501" s="80"/>
      <c r="BB501" s="357" t="s">
        <v>67</v>
      </c>
      <c r="BL501" s="80">
        <f t="shared" ref="BL501:BL509" si="99">IFERROR(W501*I501/H501,"0")</f>
        <v>0</v>
      </c>
      <c r="BM501" s="80">
        <f t="shared" ref="BM501:BM509" si="100">IFERROR(X501*I501/H501,"0")</f>
        <v>0</v>
      </c>
      <c r="BN501" s="80">
        <f t="shared" ref="BN501:BN509" si="101">IFERROR(1/J501*(W501/H501),"0")</f>
        <v>0</v>
      </c>
      <c r="BO501" s="80">
        <f t="shared" ref="BO501:BO509" si="102">IFERROR(1/J501*(X501/H501),"0")</f>
        <v>0</v>
      </c>
    </row>
    <row r="502" spans="1:67" ht="27" customHeight="1" x14ac:dyDescent="0.25">
      <c r="A502" s="64" t="s">
        <v>672</v>
      </c>
      <c r="B502" s="64" t="s">
        <v>673</v>
      </c>
      <c r="C502" s="37">
        <v>4301011765</v>
      </c>
      <c r="D502" s="390">
        <v>4640242181172</v>
      </c>
      <c r="E502" s="390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116</v>
      </c>
      <c r="M502" s="39"/>
      <c r="N502" s="38">
        <v>55</v>
      </c>
      <c r="O502" s="428" t="s">
        <v>674</v>
      </c>
      <c r="P502" s="392"/>
      <c r="Q502" s="392"/>
      <c r="R502" s="392"/>
      <c r="S502" s="393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8"/>
        <v>0</v>
      </c>
      <c r="Y502" s="42" t="str">
        <f>IFERROR(IF(X502=0,"",ROUNDUP(X502/H502,0)*0.00937),"")</f>
        <v/>
      </c>
      <c r="Z502" s="69" t="s">
        <v>48</v>
      </c>
      <c r="AA502" s="70" t="s">
        <v>617</v>
      </c>
      <c r="AE502" s="80"/>
      <c r="BB502" s="358" t="s">
        <v>67</v>
      </c>
      <c r="BL502" s="80">
        <f t="shared" si="99"/>
        <v>0</v>
      </c>
      <c r="BM502" s="80">
        <f t="shared" si="100"/>
        <v>0</v>
      </c>
      <c r="BN502" s="80">
        <f t="shared" si="101"/>
        <v>0</v>
      </c>
      <c r="BO502" s="80">
        <f t="shared" si="102"/>
        <v>0</v>
      </c>
    </row>
    <row r="503" spans="1:67" ht="27" customHeight="1" x14ac:dyDescent="0.25">
      <c r="A503" s="64" t="s">
        <v>675</v>
      </c>
      <c r="B503" s="64" t="s">
        <v>676</v>
      </c>
      <c r="C503" s="37">
        <v>4301011763</v>
      </c>
      <c r="D503" s="390">
        <v>4640242181011</v>
      </c>
      <c r="E503" s="390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117</v>
      </c>
      <c r="L503" s="39" t="s">
        <v>136</v>
      </c>
      <c r="M503" s="39"/>
      <c r="N503" s="38">
        <v>55</v>
      </c>
      <c r="O503" s="429" t="s">
        <v>677</v>
      </c>
      <c r="P503" s="392"/>
      <c r="Q503" s="392"/>
      <c r="R503" s="392"/>
      <c r="S503" s="393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 t="shared" ref="Y503:Y508" si="103">IFERROR(IF(X503=0,"",ROUNDUP(X503/H503,0)*0.02175),"")</f>
        <v/>
      </c>
      <c r="Z503" s="69" t="s">
        <v>48</v>
      </c>
      <c r="AA503" s="70" t="s">
        <v>48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678</v>
      </c>
      <c r="B504" s="64" t="s">
        <v>679</v>
      </c>
      <c r="C504" s="37">
        <v>4301011951</v>
      </c>
      <c r="D504" s="390">
        <v>4640242180045</v>
      </c>
      <c r="E504" s="390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116</v>
      </c>
      <c r="M504" s="39"/>
      <c r="N504" s="38">
        <v>55</v>
      </c>
      <c r="O504" s="430" t="s">
        <v>680</v>
      </c>
      <c r="P504" s="392"/>
      <c r="Q504" s="392"/>
      <c r="R504" s="392"/>
      <c r="S504" s="393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si="103"/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681</v>
      </c>
      <c r="B505" s="64" t="s">
        <v>682</v>
      </c>
      <c r="C505" s="37">
        <v>4301011585</v>
      </c>
      <c r="D505" s="390">
        <v>4640242180441</v>
      </c>
      <c r="E505" s="390"/>
      <c r="F505" s="63">
        <v>1.5</v>
      </c>
      <c r="G505" s="38">
        <v>8</v>
      </c>
      <c r="H505" s="63">
        <v>12</v>
      </c>
      <c r="I505" s="63">
        <v>12.48</v>
      </c>
      <c r="J505" s="38">
        <v>56</v>
      </c>
      <c r="K505" s="38" t="s">
        <v>117</v>
      </c>
      <c r="L505" s="39" t="s">
        <v>116</v>
      </c>
      <c r="M505" s="39"/>
      <c r="N505" s="38">
        <v>50</v>
      </c>
      <c r="O505" s="431" t="s">
        <v>683</v>
      </c>
      <c r="P505" s="392"/>
      <c r="Q505" s="392"/>
      <c r="R505" s="392"/>
      <c r="S505" s="393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684</v>
      </c>
      <c r="B506" s="64" t="s">
        <v>685</v>
      </c>
      <c r="C506" s="37">
        <v>4301011950</v>
      </c>
      <c r="D506" s="390">
        <v>4640242180601</v>
      </c>
      <c r="E506" s="390"/>
      <c r="F506" s="63">
        <v>1.35</v>
      </c>
      <c r="G506" s="38">
        <v>8</v>
      </c>
      <c r="H506" s="63">
        <v>10.8</v>
      </c>
      <c r="I506" s="63">
        <v>11.28</v>
      </c>
      <c r="J506" s="38">
        <v>56</v>
      </c>
      <c r="K506" s="38" t="s">
        <v>117</v>
      </c>
      <c r="L506" s="39" t="s">
        <v>116</v>
      </c>
      <c r="M506" s="39"/>
      <c r="N506" s="38">
        <v>55</v>
      </c>
      <c r="O506" s="423" t="s">
        <v>686</v>
      </c>
      <c r="P506" s="392"/>
      <c r="Q506" s="392"/>
      <c r="R506" s="392"/>
      <c r="S506" s="393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687</v>
      </c>
      <c r="B507" s="64" t="s">
        <v>688</v>
      </c>
      <c r="C507" s="37">
        <v>4301011584</v>
      </c>
      <c r="D507" s="390">
        <v>4640242180564</v>
      </c>
      <c r="E507" s="390"/>
      <c r="F507" s="63">
        <v>1.5</v>
      </c>
      <c r="G507" s="38">
        <v>8</v>
      </c>
      <c r="H507" s="63">
        <v>12</v>
      </c>
      <c r="I507" s="63">
        <v>12.48</v>
      </c>
      <c r="J507" s="38">
        <v>56</v>
      </c>
      <c r="K507" s="38" t="s">
        <v>117</v>
      </c>
      <c r="L507" s="39" t="s">
        <v>116</v>
      </c>
      <c r="M507" s="39"/>
      <c r="N507" s="38">
        <v>50</v>
      </c>
      <c r="O507" s="424" t="s">
        <v>689</v>
      </c>
      <c r="P507" s="392"/>
      <c r="Q507" s="392"/>
      <c r="R507" s="392"/>
      <c r="S507" s="393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690</v>
      </c>
      <c r="B508" s="64" t="s">
        <v>691</v>
      </c>
      <c r="C508" s="37">
        <v>4301011762</v>
      </c>
      <c r="D508" s="390">
        <v>4640242180922</v>
      </c>
      <c r="E508" s="390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117</v>
      </c>
      <c r="L508" s="39" t="s">
        <v>116</v>
      </c>
      <c r="M508" s="39"/>
      <c r="N508" s="38">
        <v>55</v>
      </c>
      <c r="O508" s="425" t="s">
        <v>692</v>
      </c>
      <c r="P508" s="392"/>
      <c r="Q508" s="392"/>
      <c r="R508" s="392"/>
      <c r="S508" s="393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693</v>
      </c>
      <c r="B509" s="64" t="s">
        <v>694</v>
      </c>
      <c r="C509" s="37">
        <v>4301011551</v>
      </c>
      <c r="D509" s="390">
        <v>4640242180038</v>
      </c>
      <c r="E509" s="390"/>
      <c r="F509" s="63">
        <v>0.4</v>
      </c>
      <c r="G509" s="38">
        <v>10</v>
      </c>
      <c r="H509" s="63">
        <v>4</v>
      </c>
      <c r="I509" s="63">
        <v>4.24</v>
      </c>
      <c r="J509" s="38">
        <v>120</v>
      </c>
      <c r="K509" s="38" t="s">
        <v>81</v>
      </c>
      <c r="L509" s="39" t="s">
        <v>116</v>
      </c>
      <c r="M509" s="39"/>
      <c r="N509" s="38">
        <v>50</v>
      </c>
      <c r="O509" s="426" t="s">
        <v>695</v>
      </c>
      <c r="P509" s="392"/>
      <c r="Q509" s="392"/>
      <c r="R509" s="392"/>
      <c r="S509" s="393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>IFERROR(IF(X509=0,"",ROUNDUP(X509/H509,0)*0.00937),"")</f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x14ac:dyDescent="0.2">
      <c r="A510" s="398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9"/>
      <c r="O510" s="395" t="s">
        <v>43</v>
      </c>
      <c r="P510" s="396"/>
      <c r="Q510" s="396"/>
      <c r="R510" s="396"/>
      <c r="S510" s="396"/>
      <c r="T510" s="396"/>
      <c r="U510" s="397"/>
      <c r="V510" s="43" t="s">
        <v>42</v>
      </c>
      <c r="W510" s="44">
        <f>IFERROR(W501/H501,"0")+IFERROR(W502/H502,"0")+IFERROR(W503/H503,"0")+IFERROR(W504/H504,"0")+IFERROR(W505/H505,"0")+IFERROR(W506/H506,"0")+IFERROR(W507/H507,"0")+IFERROR(W508/H508,"0")+IFERROR(W509/H509,"0")</f>
        <v>0</v>
      </c>
      <c r="X510" s="44">
        <f>IFERROR(X501/H501,"0")+IFERROR(X502/H502,"0")+IFERROR(X503/H503,"0")+IFERROR(X504/H504,"0")+IFERROR(X505/H505,"0")+IFERROR(X506/H506,"0")+IFERROR(X507/H507,"0")+IFERROR(X508/H508,"0")+IFERROR(X509/H509,"0")</f>
        <v>0</v>
      </c>
      <c r="Y510" s="44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67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9"/>
      <c r="O511" s="395" t="s">
        <v>43</v>
      </c>
      <c r="P511" s="396"/>
      <c r="Q511" s="396"/>
      <c r="R511" s="396"/>
      <c r="S511" s="396"/>
      <c r="T511" s="396"/>
      <c r="U511" s="397"/>
      <c r="V511" s="43" t="s">
        <v>0</v>
      </c>
      <c r="W511" s="44">
        <f>IFERROR(SUM(W501:W509),"0")</f>
        <v>0</v>
      </c>
      <c r="X511" s="44">
        <f>IFERROR(SUM(X501:X509),"0")</f>
        <v>0</v>
      </c>
      <c r="Y511" s="43"/>
      <c r="Z511" s="68"/>
      <c r="AA511" s="68"/>
    </row>
    <row r="512" spans="1:67" ht="14.25" customHeight="1" x14ac:dyDescent="0.25">
      <c r="A512" s="405" t="s">
        <v>113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67"/>
      <c r="AA512" s="67"/>
    </row>
    <row r="513" spans="1:67" ht="27" customHeight="1" x14ac:dyDescent="0.25">
      <c r="A513" s="64" t="s">
        <v>696</v>
      </c>
      <c r="B513" s="64" t="s">
        <v>697</v>
      </c>
      <c r="C513" s="37">
        <v>4301020295</v>
      </c>
      <c r="D513" s="390">
        <v>4640242181363</v>
      </c>
      <c r="E513" s="390"/>
      <c r="F513" s="63">
        <v>0.4</v>
      </c>
      <c r="G513" s="38">
        <v>10</v>
      </c>
      <c r="H513" s="63">
        <v>4</v>
      </c>
      <c r="I513" s="63">
        <v>4.24</v>
      </c>
      <c r="J513" s="38">
        <v>120</v>
      </c>
      <c r="K513" s="38" t="s">
        <v>81</v>
      </c>
      <c r="L513" s="39" t="s">
        <v>116</v>
      </c>
      <c r="M513" s="39"/>
      <c r="N513" s="38">
        <v>50</v>
      </c>
      <c r="O513" s="419" t="s">
        <v>698</v>
      </c>
      <c r="P513" s="392"/>
      <c r="Q513" s="392"/>
      <c r="R513" s="392"/>
      <c r="S513" s="393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IFERROR(IF(X513=0,"",ROUNDUP(X513/H513,0)*0.00937),"")</f>
        <v/>
      </c>
      <c r="Z513" s="69" t="s">
        <v>48</v>
      </c>
      <c r="AA513" s="70" t="s">
        <v>617</v>
      </c>
      <c r="AE513" s="80"/>
      <c r="BB513" s="366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t="27" customHeight="1" x14ac:dyDescent="0.25">
      <c r="A514" s="64" t="s">
        <v>699</v>
      </c>
      <c r="B514" s="64" t="s">
        <v>700</v>
      </c>
      <c r="C514" s="37">
        <v>4301020260</v>
      </c>
      <c r="D514" s="390">
        <v>4640242180526</v>
      </c>
      <c r="E514" s="390"/>
      <c r="F514" s="63">
        <v>1.8</v>
      </c>
      <c r="G514" s="38">
        <v>6</v>
      </c>
      <c r="H514" s="63">
        <v>10.8</v>
      </c>
      <c r="I514" s="63">
        <v>11.28</v>
      </c>
      <c r="J514" s="38">
        <v>56</v>
      </c>
      <c r="K514" s="38" t="s">
        <v>117</v>
      </c>
      <c r="L514" s="39" t="s">
        <v>116</v>
      </c>
      <c r="M514" s="39"/>
      <c r="N514" s="38">
        <v>50</v>
      </c>
      <c r="O514" s="420" t="s">
        <v>701</v>
      </c>
      <c r="P514" s="392"/>
      <c r="Q514" s="392"/>
      <c r="R514" s="392"/>
      <c r="S514" s="393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16.5" customHeight="1" x14ac:dyDescent="0.25">
      <c r="A515" s="64" t="s">
        <v>702</v>
      </c>
      <c r="B515" s="64" t="s">
        <v>703</v>
      </c>
      <c r="C515" s="37">
        <v>4301020269</v>
      </c>
      <c r="D515" s="390">
        <v>4640242180519</v>
      </c>
      <c r="E515" s="390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136</v>
      </c>
      <c r="M515" s="39"/>
      <c r="N515" s="38">
        <v>50</v>
      </c>
      <c r="O515" s="421" t="s">
        <v>704</v>
      </c>
      <c r="P515" s="392"/>
      <c r="Q515" s="392"/>
      <c r="R515" s="392"/>
      <c r="S515" s="393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27" customHeight="1" x14ac:dyDescent="0.25">
      <c r="A516" s="64" t="s">
        <v>705</v>
      </c>
      <c r="B516" s="64" t="s">
        <v>706</v>
      </c>
      <c r="C516" s="37">
        <v>4301020309</v>
      </c>
      <c r="D516" s="390">
        <v>4640242180090</v>
      </c>
      <c r="E516" s="390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116</v>
      </c>
      <c r="M516" s="39"/>
      <c r="N516" s="38">
        <v>50</v>
      </c>
      <c r="O516" s="422" t="s">
        <v>707</v>
      </c>
      <c r="P516" s="392"/>
      <c r="Q516" s="392"/>
      <c r="R516" s="392"/>
      <c r="S516" s="393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708</v>
      </c>
      <c r="B517" s="64" t="s">
        <v>709</v>
      </c>
      <c r="C517" s="37">
        <v>4301020314</v>
      </c>
      <c r="D517" s="390">
        <v>4640242180090</v>
      </c>
      <c r="E517" s="390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416" t="s">
        <v>710</v>
      </c>
      <c r="P517" s="392"/>
      <c r="Q517" s="392"/>
      <c r="R517" s="392"/>
      <c r="S517" s="393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x14ac:dyDescent="0.2">
      <c r="A518" s="398"/>
      <c r="B518" s="398"/>
      <c r="C518" s="398"/>
      <c r="D518" s="398"/>
      <c r="E518" s="398"/>
      <c r="F518" s="398"/>
      <c r="G518" s="398"/>
      <c r="H518" s="398"/>
      <c r="I518" s="398"/>
      <c r="J518" s="398"/>
      <c r="K518" s="398"/>
      <c r="L518" s="398"/>
      <c r="M518" s="398"/>
      <c r="N518" s="399"/>
      <c r="O518" s="395" t="s">
        <v>43</v>
      </c>
      <c r="P518" s="396"/>
      <c r="Q518" s="396"/>
      <c r="R518" s="396"/>
      <c r="S518" s="396"/>
      <c r="T518" s="396"/>
      <c r="U518" s="397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67" x14ac:dyDescent="0.2">
      <c r="A519" s="398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9"/>
      <c r="O519" s="395" t="s">
        <v>43</v>
      </c>
      <c r="P519" s="396"/>
      <c r="Q519" s="396"/>
      <c r="R519" s="396"/>
      <c r="S519" s="396"/>
      <c r="T519" s="396"/>
      <c r="U519" s="397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67" ht="14.25" customHeight="1" x14ac:dyDescent="0.25">
      <c r="A520" s="405" t="s">
        <v>77</v>
      </c>
      <c r="B520" s="405"/>
      <c r="C520" s="405"/>
      <c r="D520" s="405"/>
      <c r="E520" s="405"/>
      <c r="F520" s="405"/>
      <c r="G520" s="405"/>
      <c r="H520" s="405"/>
      <c r="I520" s="405"/>
      <c r="J520" s="405"/>
      <c r="K520" s="405"/>
      <c r="L520" s="405"/>
      <c r="M520" s="405"/>
      <c r="N520" s="405"/>
      <c r="O520" s="405"/>
      <c r="P520" s="405"/>
      <c r="Q520" s="405"/>
      <c r="R520" s="405"/>
      <c r="S520" s="405"/>
      <c r="T520" s="405"/>
      <c r="U520" s="405"/>
      <c r="V520" s="405"/>
      <c r="W520" s="405"/>
      <c r="X520" s="405"/>
      <c r="Y520" s="405"/>
      <c r="Z520" s="67"/>
      <c r="AA520" s="67"/>
    </row>
    <row r="521" spans="1:67" ht="27" customHeight="1" x14ac:dyDescent="0.25">
      <c r="A521" s="64" t="s">
        <v>711</v>
      </c>
      <c r="B521" s="64" t="s">
        <v>712</v>
      </c>
      <c r="C521" s="37">
        <v>4301031280</v>
      </c>
      <c r="D521" s="390">
        <v>4640242180816</v>
      </c>
      <c r="E521" s="390"/>
      <c r="F521" s="63">
        <v>0.7</v>
      </c>
      <c r="G521" s="38">
        <v>6</v>
      </c>
      <c r="H521" s="63">
        <v>4.2</v>
      </c>
      <c r="I521" s="63">
        <v>4.46</v>
      </c>
      <c r="J521" s="38">
        <v>156</v>
      </c>
      <c r="K521" s="38" t="s">
        <v>81</v>
      </c>
      <c r="L521" s="39" t="s">
        <v>80</v>
      </c>
      <c r="M521" s="39"/>
      <c r="N521" s="38">
        <v>40</v>
      </c>
      <c r="O521" s="417" t="s">
        <v>713</v>
      </c>
      <c r="P521" s="392"/>
      <c r="Q521" s="392"/>
      <c r="R521" s="392"/>
      <c r="S521" s="393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ref="X521:X526" si="104">IFERROR(IF(W521="",0,CEILING((W521/$H521),1)*$H521),"")</f>
        <v>0</v>
      </c>
      <c r="Y521" s="42" t="str">
        <f>IFERROR(IF(X521=0,"",ROUNDUP(X521/H521,0)*0.00753),"")</f>
        <v/>
      </c>
      <c r="Z521" s="69" t="s">
        <v>48</v>
      </c>
      <c r="AA521" s="70" t="s">
        <v>48</v>
      </c>
      <c r="AE521" s="80"/>
      <c r="BB521" s="371" t="s">
        <v>67</v>
      </c>
      <c r="BL521" s="80">
        <f t="shared" ref="BL521:BL526" si="105">IFERROR(W521*I521/H521,"0")</f>
        <v>0</v>
      </c>
      <c r="BM521" s="80">
        <f t="shared" ref="BM521:BM526" si="106">IFERROR(X521*I521/H521,"0")</f>
        <v>0</v>
      </c>
      <c r="BN521" s="80">
        <f t="shared" ref="BN521:BN526" si="107">IFERROR(1/J521*(W521/H521),"0")</f>
        <v>0</v>
      </c>
      <c r="BO521" s="80">
        <f t="shared" ref="BO521:BO526" si="108">IFERROR(1/J521*(X521/H521),"0")</f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4301031194</v>
      </c>
      <c r="D522" s="390">
        <v>4680115880856</v>
      </c>
      <c r="E522" s="390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41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92"/>
      <c r="Q522" s="392"/>
      <c r="R522" s="392"/>
      <c r="S522" s="393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4"/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si="105"/>
        <v>0</v>
      </c>
      <c r="BM522" s="80">
        <f t="shared" si="106"/>
        <v>0</v>
      </c>
      <c r="BN522" s="80">
        <f t="shared" si="107"/>
        <v>0</v>
      </c>
      <c r="BO522" s="80">
        <f t="shared" si="108"/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4301031244</v>
      </c>
      <c r="D523" s="390">
        <v>4640242180595</v>
      </c>
      <c r="E523" s="390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412" t="s">
        <v>718</v>
      </c>
      <c r="P523" s="392"/>
      <c r="Q523" s="392"/>
      <c r="R523" s="392"/>
      <c r="S523" s="393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719</v>
      </c>
      <c r="B524" s="64" t="s">
        <v>720</v>
      </c>
      <c r="C524" s="37">
        <v>4301031321</v>
      </c>
      <c r="D524" s="390">
        <v>4640242180076</v>
      </c>
      <c r="E524" s="390"/>
      <c r="F524" s="63">
        <v>0.7</v>
      </c>
      <c r="G524" s="38">
        <v>6</v>
      </c>
      <c r="H524" s="63">
        <v>4.2</v>
      </c>
      <c r="I524" s="63">
        <v>4.4000000000000004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413" t="s">
        <v>721</v>
      </c>
      <c r="P524" s="392"/>
      <c r="Q524" s="392"/>
      <c r="R524" s="392"/>
      <c r="S524" s="393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722</v>
      </c>
      <c r="B525" s="64" t="s">
        <v>723</v>
      </c>
      <c r="C525" s="37">
        <v>4301031203</v>
      </c>
      <c r="D525" s="390">
        <v>4640242180908</v>
      </c>
      <c r="E525" s="390"/>
      <c r="F525" s="63">
        <v>0.28000000000000003</v>
      </c>
      <c r="G525" s="38">
        <v>6</v>
      </c>
      <c r="H525" s="63">
        <v>1.68</v>
      </c>
      <c r="I525" s="63">
        <v>1.81</v>
      </c>
      <c r="J525" s="38">
        <v>234</v>
      </c>
      <c r="K525" s="38" t="s">
        <v>84</v>
      </c>
      <c r="L525" s="39" t="s">
        <v>80</v>
      </c>
      <c r="M525" s="39"/>
      <c r="N525" s="38">
        <v>40</v>
      </c>
      <c r="O525" s="414" t="s">
        <v>724</v>
      </c>
      <c r="P525" s="392"/>
      <c r="Q525" s="392"/>
      <c r="R525" s="392"/>
      <c r="S525" s="393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IFERROR(IF(X525=0,"",ROUNDUP(X525/H525,0)*0.00502),"")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725</v>
      </c>
      <c r="B526" s="64" t="s">
        <v>726</v>
      </c>
      <c r="C526" s="37">
        <v>4301031200</v>
      </c>
      <c r="D526" s="390">
        <v>4640242180489</v>
      </c>
      <c r="E526" s="390"/>
      <c r="F526" s="63">
        <v>0.28000000000000003</v>
      </c>
      <c r="G526" s="38">
        <v>6</v>
      </c>
      <c r="H526" s="63">
        <v>1.68</v>
      </c>
      <c r="I526" s="63">
        <v>1.84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415" t="s">
        <v>727</v>
      </c>
      <c r="P526" s="392"/>
      <c r="Q526" s="392"/>
      <c r="R526" s="392"/>
      <c r="S526" s="393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x14ac:dyDescent="0.2">
      <c r="A527" s="398"/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9"/>
      <c r="O527" s="395" t="s">
        <v>43</v>
      </c>
      <c r="P527" s="396"/>
      <c r="Q527" s="396"/>
      <c r="R527" s="396"/>
      <c r="S527" s="396"/>
      <c r="T527" s="396"/>
      <c r="U527" s="397"/>
      <c r="V527" s="43" t="s">
        <v>42</v>
      </c>
      <c r="W527" s="44">
        <f>IFERROR(W521/H521,"0")+IFERROR(W522/H522,"0")+IFERROR(W523/H523,"0")+IFERROR(W524/H524,"0")+IFERROR(W525/H525,"0")+IFERROR(W526/H526,"0")</f>
        <v>0</v>
      </c>
      <c r="X527" s="44">
        <f>IFERROR(X521/H521,"0")+IFERROR(X522/H522,"0")+IFERROR(X523/H523,"0")+IFERROR(X524/H524,"0")+IFERROR(X525/H525,"0")+IFERROR(X526/H526,"0")</f>
        <v>0</v>
      </c>
      <c r="Y527" s="44">
        <f>IFERROR(IF(Y521="",0,Y521),"0")+IFERROR(IF(Y522="",0,Y522),"0")+IFERROR(IF(Y523="",0,Y523),"0")+IFERROR(IF(Y524="",0,Y524),"0")+IFERROR(IF(Y525="",0,Y525),"0")+IFERROR(IF(Y526="",0,Y526),"0")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398"/>
      <c r="B528" s="398"/>
      <c r="C528" s="398"/>
      <c r="D528" s="398"/>
      <c r="E528" s="398"/>
      <c r="F528" s="398"/>
      <c r="G528" s="398"/>
      <c r="H528" s="398"/>
      <c r="I528" s="398"/>
      <c r="J528" s="398"/>
      <c r="K528" s="398"/>
      <c r="L528" s="398"/>
      <c r="M528" s="398"/>
      <c r="N528" s="399"/>
      <c r="O528" s="395" t="s">
        <v>43</v>
      </c>
      <c r="P528" s="396"/>
      <c r="Q528" s="396"/>
      <c r="R528" s="396"/>
      <c r="S528" s="396"/>
      <c r="T528" s="396"/>
      <c r="U528" s="397"/>
      <c r="V528" s="43" t="s">
        <v>0</v>
      </c>
      <c r="W528" s="44">
        <f>IFERROR(SUM(W521:W526),"0")</f>
        <v>0</v>
      </c>
      <c r="X528" s="44">
        <f>IFERROR(SUM(X521:X526),"0")</f>
        <v>0</v>
      </c>
      <c r="Y528" s="43"/>
      <c r="Z528" s="68"/>
      <c r="AA528" s="68"/>
    </row>
    <row r="529" spans="1:67" ht="14.25" customHeight="1" x14ac:dyDescent="0.25">
      <c r="A529" s="405" t="s">
        <v>85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67"/>
      <c r="AA529" s="67"/>
    </row>
    <row r="530" spans="1:67" ht="27" customHeight="1" x14ac:dyDescent="0.25">
      <c r="A530" s="64" t="s">
        <v>728</v>
      </c>
      <c r="B530" s="64" t="s">
        <v>729</v>
      </c>
      <c r="C530" s="37">
        <v>4301051746</v>
      </c>
      <c r="D530" s="390">
        <v>4640242180533</v>
      </c>
      <c r="E530" s="390"/>
      <c r="F530" s="63">
        <v>1.3</v>
      </c>
      <c r="G530" s="38">
        <v>6</v>
      </c>
      <c r="H530" s="63">
        <v>7.8</v>
      </c>
      <c r="I530" s="63">
        <v>8.3640000000000008</v>
      </c>
      <c r="J530" s="38">
        <v>56</v>
      </c>
      <c r="K530" s="38" t="s">
        <v>117</v>
      </c>
      <c r="L530" s="39" t="s">
        <v>136</v>
      </c>
      <c r="M530" s="39"/>
      <c r="N530" s="38">
        <v>40</v>
      </c>
      <c r="O530" s="408" t="s">
        <v>730</v>
      </c>
      <c r="P530" s="392"/>
      <c r="Q530" s="392"/>
      <c r="R530" s="392"/>
      <c r="S530" s="393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77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731</v>
      </c>
      <c r="B531" s="64" t="s">
        <v>732</v>
      </c>
      <c r="C531" s="37">
        <v>4301051780</v>
      </c>
      <c r="D531" s="390">
        <v>4640242180106</v>
      </c>
      <c r="E531" s="390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117</v>
      </c>
      <c r="L531" s="39" t="s">
        <v>80</v>
      </c>
      <c r="M531" s="39"/>
      <c r="N531" s="38">
        <v>45</v>
      </c>
      <c r="O531" s="409" t="s">
        <v>733</v>
      </c>
      <c r="P531" s="392"/>
      <c r="Q531" s="392"/>
      <c r="R531" s="392"/>
      <c r="S531" s="393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734</v>
      </c>
      <c r="B532" s="64" t="s">
        <v>735</v>
      </c>
      <c r="C532" s="37">
        <v>4301051510</v>
      </c>
      <c r="D532" s="390">
        <v>4640242180540</v>
      </c>
      <c r="E532" s="390"/>
      <c r="F532" s="63">
        <v>1.3</v>
      </c>
      <c r="G532" s="38">
        <v>6</v>
      </c>
      <c r="H532" s="63">
        <v>7.8</v>
      </c>
      <c r="I532" s="63">
        <v>8.3640000000000008</v>
      </c>
      <c r="J532" s="38">
        <v>56</v>
      </c>
      <c r="K532" s="38" t="s">
        <v>117</v>
      </c>
      <c r="L532" s="39" t="s">
        <v>80</v>
      </c>
      <c r="M532" s="39"/>
      <c r="N532" s="38">
        <v>30</v>
      </c>
      <c r="O532" s="410" t="s">
        <v>736</v>
      </c>
      <c r="P532" s="392"/>
      <c r="Q532" s="392"/>
      <c r="R532" s="392"/>
      <c r="S532" s="393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737</v>
      </c>
      <c r="B533" s="64" t="s">
        <v>738</v>
      </c>
      <c r="C533" s="37">
        <v>4301051390</v>
      </c>
      <c r="D533" s="390">
        <v>4640242181233</v>
      </c>
      <c r="E533" s="390"/>
      <c r="F533" s="63">
        <v>0.3</v>
      </c>
      <c r="G533" s="38">
        <v>6</v>
      </c>
      <c r="H533" s="63">
        <v>1.8</v>
      </c>
      <c r="I533" s="63">
        <v>1.984</v>
      </c>
      <c r="J533" s="38">
        <v>234</v>
      </c>
      <c r="K533" s="38" t="s">
        <v>84</v>
      </c>
      <c r="L533" s="39" t="s">
        <v>80</v>
      </c>
      <c r="M533" s="39"/>
      <c r="N533" s="38">
        <v>40</v>
      </c>
      <c r="O533" s="411" t="s">
        <v>739</v>
      </c>
      <c r="P533" s="392"/>
      <c r="Q533" s="392"/>
      <c r="R533" s="392"/>
      <c r="S533" s="393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IFERROR(IF(X533=0,"",ROUNDUP(X533/H533,0)*0.00502),"")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740</v>
      </c>
      <c r="B534" s="64" t="s">
        <v>741</v>
      </c>
      <c r="C534" s="37">
        <v>4301051448</v>
      </c>
      <c r="D534" s="390">
        <v>4640242181226</v>
      </c>
      <c r="E534" s="390"/>
      <c r="F534" s="63">
        <v>0.3</v>
      </c>
      <c r="G534" s="38">
        <v>6</v>
      </c>
      <c r="H534" s="63">
        <v>1.8</v>
      </c>
      <c r="I534" s="63">
        <v>1.972</v>
      </c>
      <c r="J534" s="38">
        <v>234</v>
      </c>
      <c r="K534" s="38" t="s">
        <v>84</v>
      </c>
      <c r="L534" s="39" t="s">
        <v>80</v>
      </c>
      <c r="M534" s="39"/>
      <c r="N534" s="38">
        <v>30</v>
      </c>
      <c r="O534" s="404" t="s">
        <v>742</v>
      </c>
      <c r="P534" s="392"/>
      <c r="Q534" s="392"/>
      <c r="R534" s="392"/>
      <c r="S534" s="393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398"/>
      <c r="B535" s="398"/>
      <c r="C535" s="398"/>
      <c r="D535" s="398"/>
      <c r="E535" s="398"/>
      <c r="F535" s="398"/>
      <c r="G535" s="398"/>
      <c r="H535" s="398"/>
      <c r="I535" s="398"/>
      <c r="J535" s="398"/>
      <c r="K535" s="398"/>
      <c r="L535" s="398"/>
      <c r="M535" s="398"/>
      <c r="N535" s="399"/>
      <c r="O535" s="395" t="s">
        <v>43</v>
      </c>
      <c r="P535" s="396"/>
      <c r="Q535" s="396"/>
      <c r="R535" s="396"/>
      <c r="S535" s="396"/>
      <c r="T535" s="396"/>
      <c r="U535" s="397"/>
      <c r="V535" s="43" t="s">
        <v>42</v>
      </c>
      <c r="W535" s="44">
        <f>IFERROR(W530/H530,"0")+IFERROR(W531/H531,"0")+IFERROR(W532/H532,"0")+IFERROR(W533/H533,"0")+IFERROR(W534/H534,"0")</f>
        <v>0</v>
      </c>
      <c r="X535" s="44">
        <f>IFERROR(X530/H530,"0")+IFERROR(X531/H531,"0")+IFERROR(X532/H532,"0")+IFERROR(X533/H533,"0")+IFERROR(X534/H534,"0")</f>
        <v>0</v>
      </c>
      <c r="Y535" s="44">
        <f>IFERROR(IF(Y530="",0,Y530),"0")+IFERROR(IF(Y531="",0,Y531),"0")+IFERROR(IF(Y532="",0,Y532),"0")+IFERROR(IF(Y533="",0,Y533),"0")+IFERROR(IF(Y534="",0,Y534),"0")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398"/>
      <c r="B536" s="398"/>
      <c r="C536" s="398"/>
      <c r="D536" s="398"/>
      <c r="E536" s="398"/>
      <c r="F536" s="398"/>
      <c r="G536" s="398"/>
      <c r="H536" s="398"/>
      <c r="I536" s="398"/>
      <c r="J536" s="398"/>
      <c r="K536" s="398"/>
      <c r="L536" s="398"/>
      <c r="M536" s="398"/>
      <c r="N536" s="399"/>
      <c r="O536" s="395" t="s">
        <v>43</v>
      </c>
      <c r="P536" s="396"/>
      <c r="Q536" s="396"/>
      <c r="R536" s="396"/>
      <c r="S536" s="396"/>
      <c r="T536" s="396"/>
      <c r="U536" s="397"/>
      <c r="V536" s="43" t="s">
        <v>0</v>
      </c>
      <c r="W536" s="44">
        <f>IFERROR(SUM(W530:W534),"0")</f>
        <v>0</v>
      </c>
      <c r="X536" s="44">
        <f>IFERROR(SUM(X530:X534),"0")</f>
        <v>0</v>
      </c>
      <c r="Y536" s="43"/>
      <c r="Z536" s="68"/>
      <c r="AA536" s="68"/>
    </row>
    <row r="537" spans="1:67" ht="14.25" customHeight="1" x14ac:dyDescent="0.25">
      <c r="A537" s="405" t="s">
        <v>217</v>
      </c>
      <c r="B537" s="405"/>
      <c r="C537" s="405"/>
      <c r="D537" s="405"/>
      <c r="E537" s="405"/>
      <c r="F537" s="405"/>
      <c r="G537" s="405"/>
      <c r="H537" s="405"/>
      <c r="I537" s="405"/>
      <c r="J537" s="405"/>
      <c r="K537" s="405"/>
      <c r="L537" s="405"/>
      <c r="M537" s="405"/>
      <c r="N537" s="405"/>
      <c r="O537" s="405"/>
      <c r="P537" s="405"/>
      <c r="Q537" s="405"/>
      <c r="R537" s="405"/>
      <c r="S537" s="405"/>
      <c r="T537" s="405"/>
      <c r="U537" s="405"/>
      <c r="V537" s="405"/>
      <c r="W537" s="405"/>
      <c r="X537" s="405"/>
      <c r="Y537" s="405"/>
      <c r="Z537" s="67"/>
      <c r="AA537" s="67"/>
    </row>
    <row r="538" spans="1:67" ht="27" customHeight="1" x14ac:dyDescent="0.25">
      <c r="A538" s="64" t="s">
        <v>743</v>
      </c>
      <c r="B538" s="64" t="s">
        <v>744</v>
      </c>
      <c r="C538" s="37">
        <v>4301060408</v>
      </c>
      <c r="D538" s="390">
        <v>4640242180120</v>
      </c>
      <c r="E538" s="390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117</v>
      </c>
      <c r="L538" s="39" t="s">
        <v>80</v>
      </c>
      <c r="M538" s="39"/>
      <c r="N538" s="38">
        <v>40</v>
      </c>
      <c r="O538" s="406" t="s">
        <v>745</v>
      </c>
      <c r="P538" s="392"/>
      <c r="Q538" s="392"/>
      <c r="R538" s="392"/>
      <c r="S538" s="393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2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743</v>
      </c>
      <c r="B539" s="64" t="s">
        <v>746</v>
      </c>
      <c r="C539" s="37">
        <v>4301060354</v>
      </c>
      <c r="D539" s="390">
        <v>4640242180120</v>
      </c>
      <c r="E539" s="390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407" t="s">
        <v>747</v>
      </c>
      <c r="P539" s="392"/>
      <c r="Q539" s="392"/>
      <c r="R539" s="392"/>
      <c r="S539" s="393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748</v>
      </c>
      <c r="B540" s="64" t="s">
        <v>749</v>
      </c>
      <c r="C540" s="37">
        <v>4301060407</v>
      </c>
      <c r="D540" s="390">
        <v>4640242180137</v>
      </c>
      <c r="E540" s="390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391" t="s">
        <v>750</v>
      </c>
      <c r="P540" s="392"/>
      <c r="Q540" s="392"/>
      <c r="R540" s="392"/>
      <c r="S540" s="393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748</v>
      </c>
      <c r="B541" s="64" t="s">
        <v>751</v>
      </c>
      <c r="C541" s="37">
        <v>4301060355</v>
      </c>
      <c r="D541" s="390">
        <v>4640242180137</v>
      </c>
      <c r="E541" s="390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394" t="s">
        <v>752</v>
      </c>
      <c r="P541" s="392"/>
      <c r="Q541" s="392"/>
      <c r="R541" s="392"/>
      <c r="S541" s="393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9"/>
      <c r="O542" s="395" t="s">
        <v>43</v>
      </c>
      <c r="P542" s="396"/>
      <c r="Q542" s="396"/>
      <c r="R542" s="396"/>
      <c r="S542" s="396"/>
      <c r="T542" s="396"/>
      <c r="U542" s="397"/>
      <c r="V542" s="43" t="s">
        <v>42</v>
      </c>
      <c r="W542" s="44">
        <f>IFERROR(W538/H538,"0")+IFERROR(W539/H539,"0")+IFERROR(W540/H540,"0")+IFERROR(W541/H541,"0")</f>
        <v>0</v>
      </c>
      <c r="X542" s="44">
        <f>IFERROR(X538/H538,"0")+IFERROR(X539/H539,"0")+IFERROR(X540/H540,"0")+IFERROR(X541/H541,"0")</f>
        <v>0</v>
      </c>
      <c r="Y542" s="44">
        <f>IFERROR(IF(Y538="",0,Y538),"0")+IFERROR(IF(Y539="",0,Y539),"0")+IFERROR(IF(Y540="",0,Y540),"0")+IFERROR(IF(Y541="",0,Y541),"0")</f>
        <v>0</v>
      </c>
      <c r="Z542" s="68"/>
      <c r="AA542" s="68"/>
    </row>
    <row r="543" spans="1:67" x14ac:dyDescent="0.2">
      <c r="A543" s="398"/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9"/>
      <c r="O543" s="395" t="s">
        <v>43</v>
      </c>
      <c r="P543" s="396"/>
      <c r="Q543" s="396"/>
      <c r="R543" s="396"/>
      <c r="S543" s="396"/>
      <c r="T543" s="396"/>
      <c r="U543" s="397"/>
      <c r="V543" s="43" t="s">
        <v>0</v>
      </c>
      <c r="W543" s="44">
        <f>IFERROR(SUM(W538:W541),"0")</f>
        <v>0</v>
      </c>
      <c r="X543" s="44">
        <f>IFERROR(SUM(X538:X541),"0")</f>
        <v>0</v>
      </c>
      <c r="Y543" s="43"/>
      <c r="Z543" s="68"/>
      <c r="AA543" s="68"/>
    </row>
    <row r="544" spans="1:67" ht="15" customHeight="1" x14ac:dyDescent="0.2">
      <c r="A544" s="398"/>
      <c r="B544" s="398"/>
      <c r="C544" s="398"/>
      <c r="D544" s="398"/>
      <c r="E544" s="398"/>
      <c r="F544" s="398"/>
      <c r="G544" s="398"/>
      <c r="H544" s="398"/>
      <c r="I544" s="398"/>
      <c r="J544" s="398"/>
      <c r="K544" s="398"/>
      <c r="L544" s="398"/>
      <c r="M544" s="398"/>
      <c r="N544" s="403"/>
      <c r="O544" s="400" t="s">
        <v>36</v>
      </c>
      <c r="P544" s="401"/>
      <c r="Q544" s="401"/>
      <c r="R544" s="401"/>
      <c r="S544" s="401"/>
      <c r="T544" s="401"/>
      <c r="U544" s="402"/>
      <c r="V544" s="43" t="s">
        <v>0</v>
      </c>
      <c r="W544" s="44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0</v>
      </c>
      <c r="X544" s="44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0</v>
      </c>
      <c r="Y544" s="43"/>
      <c r="Z544" s="68"/>
      <c r="AA544" s="68"/>
    </row>
    <row r="545" spans="1:30" x14ac:dyDescent="0.2">
      <c r="A545" s="398"/>
      <c r="B545" s="398"/>
      <c r="C545" s="398"/>
      <c r="D545" s="398"/>
      <c r="E545" s="398"/>
      <c r="F545" s="398"/>
      <c r="G545" s="398"/>
      <c r="H545" s="398"/>
      <c r="I545" s="398"/>
      <c r="J545" s="398"/>
      <c r="K545" s="398"/>
      <c r="L545" s="398"/>
      <c r="M545" s="398"/>
      <c r="N545" s="403"/>
      <c r="O545" s="400" t="s">
        <v>37</v>
      </c>
      <c r="P545" s="401"/>
      <c r="Q545" s="401"/>
      <c r="R545" s="401"/>
      <c r="S545" s="401"/>
      <c r="T545" s="401"/>
      <c r="U545" s="402"/>
      <c r="V545" s="43" t="s">
        <v>0</v>
      </c>
      <c r="W545" s="44">
        <f>IFERROR(SUM(BL22:BL541),"0")</f>
        <v>0</v>
      </c>
      <c r="X545" s="44">
        <f>IFERROR(SUM(BM22:BM541),"0")</f>
        <v>0</v>
      </c>
      <c r="Y545" s="43"/>
      <c r="Z545" s="68"/>
      <c r="AA545" s="68"/>
    </row>
    <row r="546" spans="1:30" x14ac:dyDescent="0.2">
      <c r="A546" s="398"/>
      <c r="B546" s="398"/>
      <c r="C546" s="398"/>
      <c r="D546" s="398"/>
      <c r="E546" s="398"/>
      <c r="F546" s="398"/>
      <c r="G546" s="398"/>
      <c r="H546" s="398"/>
      <c r="I546" s="398"/>
      <c r="J546" s="398"/>
      <c r="K546" s="398"/>
      <c r="L546" s="398"/>
      <c r="M546" s="398"/>
      <c r="N546" s="403"/>
      <c r="O546" s="400" t="s">
        <v>38</v>
      </c>
      <c r="P546" s="401"/>
      <c r="Q546" s="401"/>
      <c r="R546" s="401"/>
      <c r="S546" s="401"/>
      <c r="T546" s="401"/>
      <c r="U546" s="402"/>
      <c r="V546" s="43" t="s">
        <v>23</v>
      </c>
      <c r="W546" s="45">
        <f>ROUNDUP(SUM(BN22:BN541),0)</f>
        <v>0</v>
      </c>
      <c r="X546" s="45">
        <f>ROUNDUP(SUM(BO22:BO541),0)</f>
        <v>0</v>
      </c>
      <c r="Y546" s="43"/>
      <c r="Z546" s="68"/>
      <c r="AA546" s="68"/>
    </row>
    <row r="547" spans="1:30" x14ac:dyDescent="0.2">
      <c r="A547" s="398"/>
      <c r="B547" s="398"/>
      <c r="C547" s="398"/>
      <c r="D547" s="398"/>
      <c r="E547" s="398"/>
      <c r="F547" s="398"/>
      <c r="G547" s="398"/>
      <c r="H547" s="398"/>
      <c r="I547" s="398"/>
      <c r="J547" s="398"/>
      <c r="K547" s="398"/>
      <c r="L547" s="398"/>
      <c r="M547" s="398"/>
      <c r="N547" s="403"/>
      <c r="O547" s="400" t="s">
        <v>39</v>
      </c>
      <c r="P547" s="401"/>
      <c r="Q547" s="401"/>
      <c r="R547" s="401"/>
      <c r="S547" s="401"/>
      <c r="T547" s="401"/>
      <c r="U547" s="402"/>
      <c r="V547" s="43" t="s">
        <v>0</v>
      </c>
      <c r="W547" s="44">
        <f>GrossWeightTotal+PalletQtyTotal*25</f>
        <v>0</v>
      </c>
      <c r="X547" s="44">
        <f>GrossWeightTotalR+PalletQtyTotalR*25</f>
        <v>0</v>
      </c>
      <c r="Y547" s="43"/>
      <c r="Z547" s="68"/>
      <c r="AA547" s="68"/>
    </row>
    <row r="548" spans="1:30" x14ac:dyDescent="0.2">
      <c r="A548" s="398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403"/>
      <c r="O548" s="400" t="s">
        <v>40</v>
      </c>
      <c r="P548" s="401"/>
      <c r="Q548" s="401"/>
      <c r="R548" s="401"/>
      <c r="S548" s="401"/>
      <c r="T548" s="401"/>
      <c r="U548" s="402"/>
      <c r="V548" s="43" t="s">
        <v>23</v>
      </c>
      <c r="W548" s="44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0</v>
      </c>
      <c r="X548" s="44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0</v>
      </c>
      <c r="Y548" s="43"/>
      <c r="Z548" s="68"/>
      <c r="AA548" s="68"/>
    </row>
    <row r="549" spans="1:30" ht="14.25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403"/>
      <c r="O549" s="400" t="s">
        <v>41</v>
      </c>
      <c r="P549" s="401"/>
      <c r="Q549" s="401"/>
      <c r="R549" s="401"/>
      <c r="S549" s="401"/>
      <c r="T549" s="401"/>
      <c r="U549" s="402"/>
      <c r="V549" s="46" t="s">
        <v>54</v>
      </c>
      <c r="W549" s="43"/>
      <c r="X549" s="43"/>
      <c r="Y549" s="43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0</v>
      </c>
      <c r="Z549" s="68"/>
      <c r="AA549" s="68"/>
    </row>
    <row r="550" spans="1:30" ht="13.5" thickBot="1" x14ac:dyDescent="0.25"/>
    <row r="551" spans="1:30" ht="27" thickTop="1" thickBot="1" x14ac:dyDescent="0.25">
      <c r="A551" s="47" t="s">
        <v>9</v>
      </c>
      <c r="B551" s="79" t="s">
        <v>76</v>
      </c>
      <c r="C551" s="386" t="s">
        <v>111</v>
      </c>
      <c r="D551" s="386" t="s">
        <v>111</v>
      </c>
      <c r="E551" s="386" t="s">
        <v>111</v>
      </c>
      <c r="F551" s="386" t="s">
        <v>111</v>
      </c>
      <c r="G551" s="386" t="s">
        <v>240</v>
      </c>
      <c r="H551" s="386" t="s">
        <v>240</v>
      </c>
      <c r="I551" s="386" t="s">
        <v>240</v>
      </c>
      <c r="J551" s="386" t="s">
        <v>240</v>
      </c>
      <c r="K551" s="387"/>
      <c r="L551" s="386" t="s">
        <v>240</v>
      </c>
      <c r="M551" s="387"/>
      <c r="N551" s="386" t="s">
        <v>240</v>
      </c>
      <c r="O551" s="386" t="s">
        <v>240</v>
      </c>
      <c r="P551" s="386" t="s">
        <v>240</v>
      </c>
      <c r="Q551" s="386" t="s">
        <v>472</v>
      </c>
      <c r="R551" s="386" t="s">
        <v>472</v>
      </c>
      <c r="S551" s="386" t="s">
        <v>533</v>
      </c>
      <c r="T551" s="386" t="s">
        <v>533</v>
      </c>
      <c r="U551" s="386" t="s">
        <v>533</v>
      </c>
      <c r="V551" s="386" t="s">
        <v>533</v>
      </c>
      <c r="W551" s="79" t="s">
        <v>618</v>
      </c>
      <c r="X551" s="79" t="s">
        <v>667</v>
      </c>
      <c r="AA551" s="61"/>
      <c r="AD551" s="1"/>
    </row>
    <row r="552" spans="1:30" ht="14.25" customHeight="1" thickTop="1" x14ac:dyDescent="0.2">
      <c r="A552" s="388" t="s">
        <v>10</v>
      </c>
      <c r="B552" s="386" t="s">
        <v>76</v>
      </c>
      <c r="C552" s="386" t="s">
        <v>112</v>
      </c>
      <c r="D552" s="386" t="s">
        <v>120</v>
      </c>
      <c r="E552" s="386" t="s">
        <v>111</v>
      </c>
      <c r="F552" s="386" t="s">
        <v>230</v>
      </c>
      <c r="G552" s="386" t="s">
        <v>241</v>
      </c>
      <c r="H552" s="386" t="s">
        <v>248</v>
      </c>
      <c r="I552" s="386" t="s">
        <v>267</v>
      </c>
      <c r="J552" s="386" t="s">
        <v>337</v>
      </c>
      <c r="K552" s="1"/>
      <c r="L552" s="386" t="s">
        <v>367</v>
      </c>
      <c r="M552" s="1"/>
      <c r="N552" s="386" t="s">
        <v>367</v>
      </c>
      <c r="O552" s="386" t="s">
        <v>442</v>
      </c>
      <c r="P552" s="386" t="s">
        <v>459</v>
      </c>
      <c r="Q552" s="386" t="s">
        <v>473</v>
      </c>
      <c r="R552" s="386" t="s">
        <v>508</v>
      </c>
      <c r="S552" s="386" t="s">
        <v>534</v>
      </c>
      <c r="T552" s="386" t="s">
        <v>581</v>
      </c>
      <c r="U552" s="386" t="s">
        <v>607</v>
      </c>
      <c r="V552" s="386" t="s">
        <v>614</v>
      </c>
      <c r="W552" s="386" t="s">
        <v>618</v>
      </c>
      <c r="X552" s="386" t="s">
        <v>668</v>
      </c>
      <c r="AA552" s="61"/>
      <c r="AD552" s="1"/>
    </row>
    <row r="553" spans="1:30" ht="13.5" thickBot="1" x14ac:dyDescent="0.25">
      <c r="A553" s="389"/>
      <c r="B553" s="386"/>
      <c r="C553" s="386"/>
      <c r="D553" s="386"/>
      <c r="E553" s="386"/>
      <c r="F553" s="386"/>
      <c r="G553" s="386"/>
      <c r="H553" s="386"/>
      <c r="I553" s="386"/>
      <c r="J553" s="386"/>
      <c r="K553" s="1"/>
      <c r="L553" s="386"/>
      <c r="M553" s="1"/>
      <c r="N553" s="386"/>
      <c r="O553" s="386"/>
      <c r="P553" s="386"/>
      <c r="Q553" s="386"/>
      <c r="R553" s="386"/>
      <c r="S553" s="386"/>
      <c r="T553" s="386"/>
      <c r="U553" s="386"/>
      <c r="V553" s="386"/>
      <c r="W553" s="386"/>
      <c r="X553" s="386"/>
      <c r="AA553" s="61"/>
      <c r="AD553" s="1"/>
    </row>
    <row r="554" spans="1:30" ht="18" thickTop="1" thickBot="1" x14ac:dyDescent="0.25">
      <c r="A554" s="47" t="s">
        <v>13</v>
      </c>
      <c r="B554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53">
        <f>IFERROR(X51*1,"0")+IFERROR(X52*1,"0")</f>
        <v>0</v>
      </c>
      <c r="D554" s="53">
        <f>IFERROR(X57*1,"0")+IFERROR(X58*1,"0")+IFERROR(X59*1,"0")+IFERROR(X60*1,"0")</f>
        <v>0</v>
      </c>
      <c r="E554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53">
        <f>IFERROR(X133*1,"0")+IFERROR(X134*1,"0")+IFERROR(X135*1,"0")+IFERROR(X136*1,"0")+IFERROR(X137*1,"0")</f>
        <v>0</v>
      </c>
      <c r="G554" s="53">
        <f>IFERROR(X143*1,"0")+IFERROR(X144*1,"0")+IFERROR(X145*1,"0")</f>
        <v>0</v>
      </c>
      <c r="H554" s="53">
        <f>IFERROR(X150*1,"0")+IFERROR(X151*1,"0")+IFERROR(X152*1,"0")+IFERROR(X153*1,"0")+IFERROR(X154*1,"0")+IFERROR(X155*1,"0")+IFERROR(X156*1,"0")+IFERROR(X157*1,"0")+IFERROR(X158*1,"0")</f>
        <v>0</v>
      </c>
      <c r="I554" s="53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53">
        <f>IFERROR(X213*1,"0")+IFERROR(X214*1,"0")+IFERROR(X215*1,"0")+IFERROR(X216*1,"0")+IFERROR(X217*1,"0")+IFERROR(X218*1,"0")+IFERROR(X222*1,"0")+IFERROR(X223*1,"0")</f>
        <v>0</v>
      </c>
      <c r="K554" s="1"/>
      <c r="L554" s="53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M554" s="1"/>
      <c r="N554" s="53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O554" s="53">
        <f>IFERROR(X292*1,"0")+IFERROR(X293*1,"0")+IFERROR(X294*1,"0")+IFERROR(X295*1,"0")+IFERROR(X296*1,"0")+IFERROR(X297*1,"0")+IFERROR(X298*1,"0")+IFERROR(X302*1,"0")+IFERROR(X303*1,"0")</f>
        <v>0</v>
      </c>
      <c r="P554" s="53">
        <f>IFERROR(X308*1,"0")+IFERROR(X312*1,"0")+IFERROR(X313*1,"0")+IFERROR(X314*1,"0")+IFERROR(X318*1,"0")+IFERROR(X322*1,"0")</f>
        <v>0</v>
      </c>
      <c r="Q554" s="53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0</v>
      </c>
      <c r="R554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4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4" s="53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53">
        <f>IFERROR(X447*1,"0")+IFERROR(X448*1,"0")+IFERROR(X449*1,"0")</f>
        <v>0</v>
      </c>
      <c r="V554" s="53">
        <f>IFERROR(X454*1,"0")</f>
        <v>0</v>
      </c>
      <c r="W554" s="53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53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0</v>
      </c>
      <c r="AA554" s="61"/>
      <c r="AD554" s="1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O119:U119"/>
    <mergeCell ref="A119:N120"/>
    <mergeCell ref="O120:U120"/>
    <mergeCell ref="A121:Y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O177:U177"/>
    <mergeCell ref="A177:N178"/>
    <mergeCell ref="O178:U178"/>
    <mergeCell ref="A179:Y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O200:U200"/>
    <mergeCell ref="A200:N201"/>
    <mergeCell ref="O201:U201"/>
    <mergeCell ref="A202:Y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O219:U219"/>
    <mergeCell ref="A219:N220"/>
    <mergeCell ref="O220:U220"/>
    <mergeCell ref="A221:Y221"/>
    <mergeCell ref="D222:E222"/>
    <mergeCell ref="O222:S222"/>
    <mergeCell ref="D223:E223"/>
    <mergeCell ref="O223:S223"/>
    <mergeCell ref="O224:U224"/>
    <mergeCell ref="A224:N225"/>
    <mergeCell ref="O225:U225"/>
    <mergeCell ref="A226:Y226"/>
    <mergeCell ref="A227:Y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O234:U234"/>
    <mergeCell ref="A234:N235"/>
    <mergeCell ref="O235:U235"/>
    <mergeCell ref="A236:Y236"/>
    <mergeCell ref="A237:Y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84:Y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A446:Y446"/>
    <mergeCell ref="D447:E447"/>
    <mergeCell ref="O447:S447"/>
    <mergeCell ref="D448:E448"/>
    <mergeCell ref="O448:S448"/>
    <mergeCell ref="D449:E449"/>
    <mergeCell ref="O449:S449"/>
    <mergeCell ref="O450:U450"/>
    <mergeCell ref="A450:N451"/>
    <mergeCell ref="O451:U451"/>
    <mergeCell ref="A452:Y452"/>
    <mergeCell ref="A453:Y453"/>
    <mergeCell ref="D454:E454"/>
    <mergeCell ref="O454:S454"/>
    <mergeCell ref="O455:U455"/>
    <mergeCell ref="A455:N456"/>
    <mergeCell ref="O456:U456"/>
    <mergeCell ref="A457:Y457"/>
    <mergeCell ref="A458:Y458"/>
    <mergeCell ref="A459:Y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O472:U472"/>
    <mergeCell ref="A472:N473"/>
    <mergeCell ref="O473:U473"/>
    <mergeCell ref="A474:Y474"/>
    <mergeCell ref="D475:E475"/>
    <mergeCell ref="O475:S475"/>
    <mergeCell ref="D476:E476"/>
    <mergeCell ref="O476:S476"/>
    <mergeCell ref="O477:U477"/>
    <mergeCell ref="A477:N478"/>
    <mergeCell ref="O478:U478"/>
    <mergeCell ref="A479:Y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O496:U496"/>
    <mergeCell ref="A496:N497"/>
    <mergeCell ref="O497:U497"/>
    <mergeCell ref="A498:Y498"/>
    <mergeCell ref="A499:Y499"/>
    <mergeCell ref="A500:Y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2:U553"/>
    <mergeCell ref="V552:V553"/>
    <mergeCell ref="D540:E540"/>
    <mergeCell ref="O540:S540"/>
    <mergeCell ref="D541:E541"/>
    <mergeCell ref="O541:S541"/>
    <mergeCell ref="O542:U542"/>
    <mergeCell ref="A542:N543"/>
    <mergeCell ref="O543:U543"/>
    <mergeCell ref="O544:U544"/>
    <mergeCell ref="A544:N549"/>
    <mergeCell ref="O545:U545"/>
    <mergeCell ref="O546:U546"/>
    <mergeCell ref="O547:U547"/>
    <mergeCell ref="O548:U548"/>
    <mergeCell ref="O549:U549"/>
    <mergeCell ref="W552:W553"/>
    <mergeCell ref="X552:X553"/>
    <mergeCell ref="C551:F551"/>
    <mergeCell ref="G551:P551"/>
    <mergeCell ref="Q551:R551"/>
    <mergeCell ref="S551:V551"/>
    <mergeCell ref="A552:A553"/>
    <mergeCell ref="B552:B553"/>
    <mergeCell ref="C552:C553"/>
    <mergeCell ref="D552:D553"/>
    <mergeCell ref="E552:E553"/>
    <mergeCell ref="F552:F553"/>
    <mergeCell ref="G552:G553"/>
    <mergeCell ref="H552:H553"/>
    <mergeCell ref="I552:I553"/>
    <mergeCell ref="J552:J553"/>
    <mergeCell ref="L552:L553"/>
    <mergeCell ref="N552:N553"/>
    <mergeCell ref="O552:O553"/>
    <mergeCell ref="P552:P553"/>
    <mergeCell ref="Q552:Q553"/>
    <mergeCell ref="R552:R553"/>
    <mergeCell ref="S552:S553"/>
    <mergeCell ref="T552:T553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9"/>
    </row>
    <row r="3" spans="2:8" x14ac:dyDescent="0.2">
      <c r="B3" s="54" t="s">
        <v>754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756</v>
      </c>
      <c r="C6" s="54" t="s">
        <v>757</v>
      </c>
      <c r="D6" s="54" t="s">
        <v>758</v>
      </c>
      <c r="E6" s="54" t="s">
        <v>48</v>
      </c>
    </row>
    <row r="7" spans="2:8" x14ac:dyDescent="0.2">
      <c r="B7" s="54" t="s">
        <v>759</v>
      </c>
      <c r="C7" s="54" t="s">
        <v>760</v>
      </c>
      <c r="D7" s="54" t="s">
        <v>761</v>
      </c>
      <c r="E7" s="54" t="s">
        <v>48</v>
      </c>
    </row>
    <row r="8" spans="2:8" x14ac:dyDescent="0.2">
      <c r="B8" s="54" t="s">
        <v>762</v>
      </c>
      <c r="C8" s="54" t="s">
        <v>763</v>
      </c>
      <c r="D8" s="54" t="s">
        <v>764</v>
      </c>
      <c r="E8" s="54" t="s">
        <v>48</v>
      </c>
    </row>
    <row r="9" spans="2:8" x14ac:dyDescent="0.2">
      <c r="B9" s="54" t="s">
        <v>765</v>
      </c>
      <c r="C9" s="54" t="s">
        <v>766</v>
      </c>
      <c r="D9" s="54" t="s">
        <v>767</v>
      </c>
      <c r="E9" s="54" t="s">
        <v>48</v>
      </c>
    </row>
    <row r="10" spans="2:8" x14ac:dyDescent="0.2">
      <c r="B10" s="54" t="s">
        <v>768</v>
      </c>
      <c r="C10" s="54" t="s">
        <v>769</v>
      </c>
      <c r="D10" s="54" t="s">
        <v>770</v>
      </c>
      <c r="E10" s="54" t="s">
        <v>48</v>
      </c>
    </row>
    <row r="12" spans="2:8" x14ac:dyDescent="0.2">
      <c r="B12" s="54" t="s">
        <v>771</v>
      </c>
      <c r="C12" s="54" t="s">
        <v>757</v>
      </c>
      <c r="D12" s="54" t="s">
        <v>48</v>
      </c>
      <c r="E12" s="54" t="s">
        <v>48</v>
      </c>
    </row>
    <row r="14" spans="2:8" x14ac:dyDescent="0.2">
      <c r="B14" s="54" t="s">
        <v>772</v>
      </c>
      <c r="C14" s="54" t="s">
        <v>760</v>
      </c>
      <c r="D14" s="54" t="s">
        <v>48</v>
      </c>
      <c r="E14" s="54" t="s">
        <v>48</v>
      </c>
    </row>
    <row r="16" spans="2:8" x14ac:dyDescent="0.2">
      <c r="B16" s="54" t="s">
        <v>773</v>
      </c>
      <c r="C16" s="54" t="s">
        <v>763</v>
      </c>
      <c r="D16" s="54" t="s">
        <v>48</v>
      </c>
      <c r="E16" s="54" t="s">
        <v>48</v>
      </c>
    </row>
    <row r="18" spans="2:5" x14ac:dyDescent="0.2">
      <c r="B18" s="54" t="s">
        <v>774</v>
      </c>
      <c r="C18" s="54" t="s">
        <v>766</v>
      </c>
      <c r="D18" s="54" t="s">
        <v>48</v>
      </c>
      <c r="E18" s="54" t="s">
        <v>48</v>
      </c>
    </row>
    <row r="20" spans="2:5" x14ac:dyDescent="0.2">
      <c r="B20" s="54" t="s">
        <v>775</v>
      </c>
      <c r="C20" s="54" t="s">
        <v>769</v>
      </c>
      <c r="D20" s="54" t="s">
        <v>48</v>
      </c>
      <c r="E20" s="54" t="s">
        <v>48</v>
      </c>
    </row>
    <row r="22" spans="2:5" x14ac:dyDescent="0.2">
      <c r="B22" s="54" t="s">
        <v>776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777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778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779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786</v>
      </c>
      <c r="C32" s="54" t="s">
        <v>48</v>
      </c>
      <c r="D32" s="54" t="s">
        <v>48</v>
      </c>
      <c r="E32" s="54" t="s">
        <v>48</v>
      </c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2024-05-30T09:34:31Z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