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2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Y596" i="2"/>
  <c r="X596" i="2"/>
  <c r="X595" i="2"/>
  <c r="BO594" i="2"/>
  <c r="BM594" i="2"/>
  <c r="Y594" i="2"/>
  <c r="Y595" i="2" s="1"/>
  <c r="X592" i="2"/>
  <c r="Y591" i="2"/>
  <c r="X591" i="2"/>
  <c r="BO590" i="2"/>
  <c r="BM590" i="2"/>
  <c r="Y590" i="2"/>
  <c r="BP590" i="2" s="1"/>
  <c r="BO589" i="2"/>
  <c r="BN589" i="2"/>
  <c r="BM589" i="2"/>
  <c r="Z589" i="2"/>
  <c r="Y589" i="2"/>
  <c r="AE615" i="2" s="1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P577" i="2"/>
  <c r="BO577" i="2"/>
  <c r="BM577" i="2"/>
  <c r="Y577" i="2"/>
  <c r="Y578" i="2" s="1"/>
  <c r="BO576" i="2"/>
  <c r="BM576" i="2"/>
  <c r="Z576" i="2"/>
  <c r="Y576" i="2"/>
  <c r="BP576" i="2" s="1"/>
  <c r="Y574" i="2"/>
  <c r="X574" i="2"/>
  <c r="X573" i="2"/>
  <c r="BO572" i="2"/>
  <c r="BM572" i="2"/>
  <c r="Y572" i="2"/>
  <c r="Z572" i="2" s="1"/>
  <c r="BP571" i="2"/>
  <c r="BO571" i="2"/>
  <c r="BN571" i="2"/>
  <c r="BM571" i="2"/>
  <c r="Y571" i="2"/>
  <c r="Z571" i="2" s="1"/>
  <c r="BO570" i="2"/>
  <c r="BM570" i="2"/>
  <c r="Y570" i="2"/>
  <c r="Z570" i="2" s="1"/>
  <c r="BP569" i="2"/>
  <c r="BO569" i="2"/>
  <c r="BN569" i="2"/>
  <c r="BM569" i="2"/>
  <c r="Y569" i="2"/>
  <c r="Z569" i="2" s="1"/>
  <c r="BO568" i="2"/>
  <c r="BM568" i="2"/>
  <c r="Y568" i="2"/>
  <c r="Z568" i="2" s="1"/>
  <c r="BP567" i="2"/>
  <c r="BO567" i="2"/>
  <c r="BN567" i="2"/>
  <c r="BM567" i="2"/>
  <c r="Y567" i="2"/>
  <c r="Y573" i="2" s="1"/>
  <c r="Y565" i="2"/>
  <c r="X565" i="2"/>
  <c r="X564" i="2"/>
  <c r="BP563" i="2"/>
  <c r="BO563" i="2"/>
  <c r="BN563" i="2"/>
  <c r="BM563" i="2"/>
  <c r="Z563" i="2"/>
  <c r="Y563" i="2"/>
  <c r="BP562" i="2"/>
  <c r="BO562" i="2"/>
  <c r="BN562" i="2"/>
  <c r="BM562" i="2"/>
  <c r="Y562" i="2"/>
  <c r="Z562" i="2" s="1"/>
  <c r="BP561" i="2"/>
  <c r="BO561" i="2"/>
  <c r="BN561" i="2"/>
  <c r="BM561" i="2"/>
  <c r="Z561" i="2"/>
  <c r="Y561" i="2"/>
  <c r="BP560" i="2"/>
  <c r="BO560" i="2"/>
  <c r="BN560" i="2"/>
  <c r="BM560" i="2"/>
  <c r="Y560" i="2"/>
  <c r="Y564" i="2" s="1"/>
  <c r="X558" i="2"/>
  <c r="X557" i="2"/>
  <c r="BO556" i="2"/>
  <c r="BN556" i="2"/>
  <c r="BM556" i="2"/>
  <c r="Z556" i="2"/>
  <c r="Y556" i="2"/>
  <c r="BP556" i="2" s="1"/>
  <c r="BO555" i="2"/>
  <c r="BM555" i="2"/>
  <c r="Y555" i="2"/>
  <c r="BP555" i="2" s="1"/>
  <c r="BO554" i="2"/>
  <c r="BN554" i="2"/>
  <c r="BM554" i="2"/>
  <c r="Z554" i="2"/>
  <c r="Y554" i="2"/>
  <c r="BP554" i="2" s="1"/>
  <c r="BO553" i="2"/>
  <c r="BM553" i="2"/>
  <c r="Y553" i="2"/>
  <c r="BP553" i="2" s="1"/>
  <c r="BO552" i="2"/>
  <c r="BN552" i="2"/>
  <c r="BM552" i="2"/>
  <c r="Z552" i="2"/>
  <c r="Y552" i="2"/>
  <c r="BP552" i="2" s="1"/>
  <c r="BO551" i="2"/>
  <c r="BM551" i="2"/>
  <c r="Y551" i="2"/>
  <c r="BP551" i="2" s="1"/>
  <c r="BO550" i="2"/>
  <c r="BN550" i="2"/>
  <c r="BM550" i="2"/>
  <c r="Z550" i="2"/>
  <c r="Y550" i="2"/>
  <c r="AD615" i="2" s="1"/>
  <c r="X546" i="2"/>
  <c r="Y545" i="2"/>
  <c r="X545" i="2"/>
  <c r="BP544" i="2"/>
  <c r="BO544" i="2"/>
  <c r="BM544" i="2"/>
  <c r="Y544" i="2"/>
  <c r="Y546" i="2" s="1"/>
  <c r="P544" i="2"/>
  <c r="X542" i="2"/>
  <c r="Y541" i="2"/>
  <c r="X541" i="2"/>
  <c r="BP540" i="2"/>
  <c r="BO540" i="2"/>
  <c r="BM540" i="2"/>
  <c r="Y540" i="2"/>
  <c r="BN540" i="2" s="1"/>
  <c r="P540" i="2"/>
  <c r="BO539" i="2"/>
  <c r="BM539" i="2"/>
  <c r="Y539" i="2"/>
  <c r="BP539" i="2" s="1"/>
  <c r="P539" i="2"/>
  <c r="BP538" i="2"/>
  <c r="BO538" i="2"/>
  <c r="BN538" i="2"/>
  <c r="BM538" i="2"/>
  <c r="Z538" i="2"/>
  <c r="Y538" i="2"/>
  <c r="Y542" i="2" s="1"/>
  <c r="P538" i="2"/>
  <c r="X536" i="2"/>
  <c r="Y535" i="2"/>
  <c r="X535" i="2"/>
  <c r="BP534" i="2"/>
  <c r="BO534" i="2"/>
  <c r="BN534" i="2"/>
  <c r="BM534" i="2"/>
  <c r="Z534" i="2"/>
  <c r="Y534" i="2"/>
  <c r="P534" i="2"/>
  <c r="BP533" i="2"/>
  <c r="BO533" i="2"/>
  <c r="BN533" i="2"/>
  <c r="BM533" i="2"/>
  <c r="Z533" i="2"/>
  <c r="Y533" i="2"/>
  <c r="P533" i="2"/>
  <c r="BP532" i="2"/>
  <c r="BO532" i="2"/>
  <c r="BN532" i="2"/>
  <c r="BM532" i="2"/>
  <c r="Z532" i="2"/>
  <c r="Y532" i="2"/>
  <c r="P532" i="2"/>
  <c r="BO531" i="2"/>
  <c r="BN531" i="2"/>
  <c r="BM531" i="2"/>
  <c r="Z531" i="2"/>
  <c r="Y531" i="2"/>
  <c r="BP531" i="2" s="1"/>
  <c r="P531" i="2"/>
  <c r="BP530" i="2"/>
  <c r="BO530" i="2"/>
  <c r="BN530" i="2"/>
  <c r="BM530" i="2"/>
  <c r="Z530" i="2"/>
  <c r="Y530" i="2"/>
  <c r="P530" i="2"/>
  <c r="BP529" i="2"/>
  <c r="BO529" i="2"/>
  <c r="BN529" i="2"/>
  <c r="BM529" i="2"/>
  <c r="Z529" i="2"/>
  <c r="Z535" i="2" s="1"/>
  <c r="Y529" i="2"/>
  <c r="Y536" i="2" s="1"/>
  <c r="P529" i="2"/>
  <c r="X527" i="2"/>
  <c r="Z526" i="2"/>
  <c r="X526" i="2"/>
  <c r="BP525" i="2"/>
  <c r="BO525" i="2"/>
  <c r="BN525" i="2"/>
  <c r="BM525" i="2"/>
  <c r="Z525" i="2"/>
  <c r="Y525" i="2"/>
  <c r="P525" i="2"/>
  <c r="BO524" i="2"/>
  <c r="BN524" i="2"/>
  <c r="BM524" i="2"/>
  <c r="Z524" i="2"/>
  <c r="Y524" i="2"/>
  <c r="Y527" i="2" s="1"/>
  <c r="P524" i="2"/>
  <c r="X522" i="2"/>
  <c r="X521" i="2"/>
  <c r="BO520" i="2"/>
  <c r="BN520" i="2"/>
  <c r="BM520" i="2"/>
  <c r="Z520" i="2"/>
  <c r="Y520" i="2"/>
  <c r="BP520" i="2" s="1"/>
  <c r="P520" i="2"/>
  <c r="BO519" i="2"/>
  <c r="BM519" i="2"/>
  <c r="Z519" i="2"/>
  <c r="Y519" i="2"/>
  <c r="BP519" i="2" s="1"/>
  <c r="P519" i="2"/>
  <c r="BP518" i="2"/>
  <c r="BO518" i="2"/>
  <c r="BN518" i="2"/>
  <c r="BM518" i="2"/>
  <c r="Y518" i="2"/>
  <c r="Z518" i="2" s="1"/>
  <c r="P518" i="2"/>
  <c r="BO517" i="2"/>
  <c r="BM517" i="2"/>
  <c r="Y517" i="2"/>
  <c r="BN517" i="2" s="1"/>
  <c r="P517" i="2"/>
  <c r="BP516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N513" i="2"/>
  <c r="BM513" i="2"/>
  <c r="Z513" i="2"/>
  <c r="Y513" i="2"/>
  <c r="BP513" i="2" s="1"/>
  <c r="P513" i="2"/>
  <c r="BP512" i="2"/>
  <c r="BO512" i="2"/>
  <c r="BN512" i="2"/>
  <c r="BM512" i="2"/>
  <c r="Z512" i="2"/>
  <c r="Y512" i="2"/>
  <c r="AC615" i="2" s="1"/>
  <c r="P512" i="2"/>
  <c r="Y508" i="2"/>
  <c r="X508" i="2"/>
  <c r="Z507" i="2"/>
  <c r="Y507" i="2"/>
  <c r="X507" i="2"/>
  <c r="BP506" i="2"/>
  <c r="BO506" i="2"/>
  <c r="BN506" i="2"/>
  <c r="BM506" i="2"/>
  <c r="Z506" i="2"/>
  <c r="Y506" i="2"/>
  <c r="X504" i="2"/>
  <c r="Y503" i="2"/>
  <c r="X503" i="2"/>
  <c r="BO502" i="2"/>
  <c r="BM502" i="2"/>
  <c r="Y502" i="2"/>
  <c r="BP502" i="2" s="1"/>
  <c r="P502" i="2"/>
  <c r="BP501" i="2"/>
  <c r="BO501" i="2"/>
  <c r="BN501" i="2"/>
  <c r="BM501" i="2"/>
  <c r="Z501" i="2"/>
  <c r="Y501" i="2"/>
  <c r="Y504" i="2" s="1"/>
  <c r="X498" i="2"/>
  <c r="X497" i="2"/>
  <c r="BO496" i="2"/>
  <c r="BN496" i="2"/>
  <c r="BM496" i="2"/>
  <c r="Z496" i="2"/>
  <c r="Y496" i="2"/>
  <c r="BP496" i="2" s="1"/>
  <c r="P496" i="2"/>
  <c r="BP495" i="2"/>
  <c r="BO495" i="2"/>
  <c r="BN495" i="2"/>
  <c r="BM495" i="2"/>
  <c r="Z495" i="2"/>
  <c r="Y495" i="2"/>
  <c r="P495" i="2"/>
  <c r="BP494" i="2"/>
  <c r="BO494" i="2"/>
  <c r="BN494" i="2"/>
  <c r="BM494" i="2"/>
  <c r="Y494" i="2"/>
  <c r="AA615" i="2" s="1"/>
  <c r="P494" i="2"/>
  <c r="X491" i="2"/>
  <c r="X490" i="2"/>
  <c r="BP489" i="2"/>
  <c r="BO489" i="2"/>
  <c r="BN489" i="2"/>
  <c r="BM489" i="2"/>
  <c r="Y489" i="2"/>
  <c r="Y490" i="2" s="1"/>
  <c r="P489" i="2"/>
  <c r="X487" i="2"/>
  <c r="X486" i="2"/>
  <c r="BP485" i="2"/>
  <c r="BO485" i="2"/>
  <c r="BN485" i="2"/>
  <c r="BM485" i="2"/>
  <c r="Y485" i="2"/>
  <c r="Y486" i="2" s="1"/>
  <c r="P485" i="2"/>
  <c r="X483" i="2"/>
  <c r="X482" i="2"/>
  <c r="BP481" i="2"/>
  <c r="BO481" i="2"/>
  <c r="BN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P474" i="2"/>
  <c r="BO474" i="2"/>
  <c r="BN474" i="2"/>
  <c r="BM474" i="2"/>
  <c r="Z474" i="2"/>
  <c r="Y474" i="2"/>
  <c r="BP473" i="2"/>
  <c r="BO473" i="2"/>
  <c r="BM473" i="2"/>
  <c r="Z473" i="2"/>
  <c r="Y473" i="2"/>
  <c r="BN473" i="2" s="1"/>
  <c r="P473" i="2"/>
  <c r="BO472" i="2"/>
  <c r="BM472" i="2"/>
  <c r="Y472" i="2"/>
  <c r="BP472" i="2" s="1"/>
  <c r="BP471" i="2"/>
  <c r="BO471" i="2"/>
  <c r="BN471" i="2"/>
  <c r="BM471" i="2"/>
  <c r="Z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P461" i="2"/>
  <c r="BO461" i="2"/>
  <c r="BN461" i="2"/>
  <c r="BM461" i="2"/>
  <c r="Z461" i="2"/>
  <c r="Y461" i="2"/>
  <c r="P461" i="2"/>
  <c r="BP460" i="2"/>
  <c r="BO460" i="2"/>
  <c r="BN460" i="2"/>
  <c r="BM460" i="2"/>
  <c r="Z460" i="2"/>
  <c r="Y460" i="2"/>
  <c r="P460" i="2"/>
  <c r="BO459" i="2"/>
  <c r="BN459" i="2"/>
  <c r="BM459" i="2"/>
  <c r="Z459" i="2"/>
  <c r="Z462" i="2" s="1"/>
  <c r="Y459" i="2"/>
  <c r="BP459" i="2" s="1"/>
  <c r="P459" i="2"/>
  <c r="X457" i="2"/>
  <c r="X456" i="2"/>
  <c r="BO455" i="2"/>
  <c r="BN455" i="2"/>
  <c r="BM455" i="2"/>
  <c r="Z455" i="2"/>
  <c r="Y455" i="2"/>
  <c r="BP455" i="2" s="1"/>
  <c r="P455" i="2"/>
  <c r="BP454" i="2"/>
  <c r="BO454" i="2"/>
  <c r="BN454" i="2"/>
  <c r="BM454" i="2"/>
  <c r="Z454" i="2"/>
  <c r="Z456" i="2" s="1"/>
  <c r="Y454" i="2"/>
  <c r="Y456" i="2" s="1"/>
  <c r="P454" i="2"/>
  <c r="X452" i="2"/>
  <c r="X451" i="2"/>
  <c r="BP450" i="2"/>
  <c r="BO450" i="2"/>
  <c r="BN450" i="2"/>
  <c r="BM450" i="2"/>
  <c r="Z450" i="2"/>
  <c r="Y450" i="2"/>
  <c r="BO449" i="2"/>
  <c r="BN449" i="2"/>
  <c r="BM449" i="2"/>
  <c r="Z449" i="2"/>
  <c r="Y449" i="2"/>
  <c r="BP449" i="2" s="1"/>
  <c r="P449" i="2"/>
  <c r="BP448" i="2"/>
  <c r="BO448" i="2"/>
  <c r="BN448" i="2"/>
  <c r="BM448" i="2"/>
  <c r="Z448" i="2"/>
  <c r="Y448" i="2"/>
  <c r="BP447" i="2"/>
  <c r="BO447" i="2"/>
  <c r="BN447" i="2"/>
  <c r="BM447" i="2"/>
  <c r="Y447" i="2"/>
  <c r="Z447" i="2" s="1"/>
  <c r="BP446" i="2"/>
  <c r="BO446" i="2"/>
  <c r="BN446" i="2"/>
  <c r="BM446" i="2"/>
  <c r="Z446" i="2"/>
  <c r="Y446" i="2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P442" i="2"/>
  <c r="BO442" i="2"/>
  <c r="BN442" i="2"/>
  <c r="BM442" i="2"/>
  <c r="Z442" i="2"/>
  <c r="Y442" i="2"/>
  <c r="BP441" i="2"/>
  <c r="BO441" i="2"/>
  <c r="BM441" i="2"/>
  <c r="Z441" i="2"/>
  <c r="Y441" i="2"/>
  <c r="BN441" i="2" s="1"/>
  <c r="P441" i="2"/>
  <c r="BO440" i="2"/>
  <c r="BM440" i="2"/>
  <c r="Y440" i="2"/>
  <c r="BP440" i="2" s="1"/>
  <c r="BP439" i="2"/>
  <c r="BO439" i="2"/>
  <c r="BN439" i="2"/>
  <c r="BM439" i="2"/>
  <c r="Z439" i="2"/>
  <c r="Y439" i="2"/>
  <c r="P439" i="2"/>
  <c r="BO438" i="2"/>
  <c r="BN438" i="2"/>
  <c r="BM438" i="2"/>
  <c r="Z438" i="2"/>
  <c r="Y438" i="2"/>
  <c r="BP438" i="2" s="1"/>
  <c r="BO437" i="2"/>
  <c r="BN437" i="2"/>
  <c r="BM437" i="2"/>
  <c r="Y437" i="2"/>
  <c r="BP437" i="2" s="1"/>
  <c r="P437" i="2"/>
  <c r="BP436" i="2"/>
  <c r="BO436" i="2"/>
  <c r="BN436" i="2"/>
  <c r="BM436" i="2"/>
  <c r="Z436" i="2"/>
  <c r="Y436" i="2"/>
  <c r="BP435" i="2"/>
  <c r="BO435" i="2"/>
  <c r="BN435" i="2"/>
  <c r="BM435" i="2"/>
  <c r="Z435" i="2"/>
  <c r="Y435" i="2"/>
  <c r="P435" i="2"/>
  <c r="BP434" i="2"/>
  <c r="BO434" i="2"/>
  <c r="BN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P429" i="2"/>
  <c r="BO429" i="2"/>
  <c r="BN429" i="2"/>
  <c r="BM429" i="2"/>
  <c r="Z429" i="2"/>
  <c r="Y429" i="2"/>
  <c r="BP428" i="2"/>
  <c r="BO428" i="2"/>
  <c r="BM428" i="2"/>
  <c r="Z428" i="2"/>
  <c r="Y428" i="2"/>
  <c r="Y451" i="2" s="1"/>
  <c r="BP427" i="2"/>
  <c r="BO427" i="2"/>
  <c r="BN427" i="2"/>
  <c r="BM427" i="2"/>
  <c r="Z427" i="2"/>
  <c r="Y427" i="2"/>
  <c r="P427" i="2"/>
  <c r="Y425" i="2"/>
  <c r="X425" i="2"/>
  <c r="Y424" i="2"/>
  <c r="X424" i="2"/>
  <c r="BP423" i="2"/>
  <c r="BO423" i="2"/>
  <c r="BN423" i="2"/>
  <c r="BM423" i="2"/>
  <c r="Z423" i="2"/>
  <c r="Z424" i="2" s="1"/>
  <c r="Y423" i="2"/>
  <c r="Y615" i="2" s="1"/>
  <c r="P423" i="2"/>
  <c r="Y419" i="2"/>
  <c r="X419" i="2"/>
  <c r="Y418" i="2"/>
  <c r="X418" i="2"/>
  <c r="BP417" i="2"/>
  <c r="BO417" i="2"/>
  <c r="BN417" i="2"/>
  <c r="BM417" i="2"/>
  <c r="Z417" i="2"/>
  <c r="Z418" i="2" s="1"/>
  <c r="Y417" i="2"/>
  <c r="P417" i="2"/>
  <c r="BP416" i="2"/>
  <c r="BO416" i="2"/>
  <c r="BN416" i="2"/>
  <c r="BM416" i="2"/>
  <c r="Z416" i="2"/>
  <c r="Y416" i="2"/>
  <c r="P416" i="2"/>
  <c r="X414" i="2"/>
  <c r="X413" i="2"/>
  <c r="BP412" i="2"/>
  <c r="BO412" i="2"/>
  <c r="BN412" i="2"/>
  <c r="BM412" i="2"/>
  <c r="Z412" i="2"/>
  <c r="Y412" i="2"/>
  <c r="P412" i="2"/>
  <c r="BO411" i="2"/>
  <c r="BN411" i="2"/>
  <c r="BM411" i="2"/>
  <c r="Z411" i="2"/>
  <c r="Y411" i="2"/>
  <c r="BP411" i="2" s="1"/>
  <c r="P411" i="2"/>
  <c r="BP410" i="2"/>
  <c r="BO410" i="2"/>
  <c r="BN410" i="2"/>
  <c r="BM410" i="2"/>
  <c r="Z410" i="2"/>
  <c r="Y410" i="2"/>
  <c r="P410" i="2"/>
  <c r="BP409" i="2"/>
  <c r="BO409" i="2"/>
  <c r="BN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P403" i="2"/>
  <c r="BO403" i="2"/>
  <c r="BM403" i="2"/>
  <c r="Z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N397" i="2"/>
  <c r="BM397" i="2"/>
  <c r="Y397" i="2"/>
  <c r="BP397" i="2" s="1"/>
  <c r="BO396" i="2"/>
  <c r="BN396" i="2"/>
  <c r="BM396" i="2"/>
  <c r="Z396" i="2"/>
  <c r="Y396" i="2"/>
  <c r="BP396" i="2" s="1"/>
  <c r="P396" i="2"/>
  <c r="BP395" i="2"/>
  <c r="BO395" i="2"/>
  <c r="BN395" i="2"/>
  <c r="BM395" i="2"/>
  <c r="Z395" i="2"/>
  <c r="Y395" i="2"/>
  <c r="P395" i="2"/>
  <c r="Y392" i="2"/>
  <c r="X392" i="2"/>
  <c r="X391" i="2"/>
  <c r="BP390" i="2"/>
  <c r="BO390" i="2"/>
  <c r="BN390" i="2"/>
  <c r="BM390" i="2"/>
  <c r="Z390" i="2"/>
  <c r="Y390" i="2"/>
  <c r="P390" i="2"/>
  <c r="BP389" i="2"/>
  <c r="BO389" i="2"/>
  <c r="BN389" i="2"/>
  <c r="BM389" i="2"/>
  <c r="Y389" i="2"/>
  <c r="Y391" i="2" s="1"/>
  <c r="P389" i="2"/>
  <c r="X387" i="2"/>
  <c r="X386" i="2"/>
  <c r="BP385" i="2"/>
  <c r="BO385" i="2"/>
  <c r="BN385" i="2"/>
  <c r="BM385" i="2"/>
  <c r="Y385" i="2"/>
  <c r="Z385" i="2" s="1"/>
  <c r="P385" i="2"/>
  <c r="BO384" i="2"/>
  <c r="BM384" i="2"/>
  <c r="Y384" i="2"/>
  <c r="P384" i="2"/>
  <c r="BP383" i="2"/>
  <c r="BO383" i="2"/>
  <c r="BM383" i="2"/>
  <c r="Z383" i="2"/>
  <c r="Y383" i="2"/>
  <c r="P383" i="2"/>
  <c r="X381" i="2"/>
  <c r="Y380" i="2"/>
  <c r="X380" i="2"/>
  <c r="BP379" i="2"/>
  <c r="BO379" i="2"/>
  <c r="BM379" i="2"/>
  <c r="Z379" i="2"/>
  <c r="Y379" i="2"/>
  <c r="BN379" i="2" s="1"/>
  <c r="P379" i="2"/>
  <c r="BO378" i="2"/>
  <c r="BM378" i="2"/>
  <c r="Y378" i="2"/>
  <c r="P378" i="2"/>
  <c r="X376" i="2"/>
  <c r="X375" i="2"/>
  <c r="BO374" i="2"/>
  <c r="BM374" i="2"/>
  <c r="Y374" i="2"/>
  <c r="P374" i="2"/>
  <c r="BO373" i="2"/>
  <c r="BN373" i="2"/>
  <c r="BM373" i="2"/>
  <c r="Y373" i="2"/>
  <c r="BP373" i="2" s="1"/>
  <c r="P373" i="2"/>
  <c r="BP372" i="2"/>
  <c r="BO372" i="2"/>
  <c r="BN372" i="2"/>
  <c r="BM372" i="2"/>
  <c r="Z372" i="2"/>
  <c r="Y372" i="2"/>
  <c r="P372" i="2"/>
  <c r="BP371" i="2"/>
  <c r="BO371" i="2"/>
  <c r="BN371" i="2"/>
  <c r="BM371" i="2"/>
  <c r="Z371" i="2"/>
  <c r="Y371" i="2"/>
  <c r="P371" i="2"/>
  <c r="BO370" i="2"/>
  <c r="BM370" i="2"/>
  <c r="Y370" i="2"/>
  <c r="BP370" i="2" s="1"/>
  <c r="P370" i="2"/>
  <c r="BP369" i="2"/>
  <c r="BO369" i="2"/>
  <c r="BN369" i="2"/>
  <c r="BM369" i="2"/>
  <c r="Z369" i="2"/>
  <c r="Y369" i="2"/>
  <c r="P369" i="2"/>
  <c r="BP368" i="2"/>
  <c r="BO368" i="2"/>
  <c r="BN368" i="2"/>
  <c r="BM368" i="2"/>
  <c r="Z368" i="2"/>
  <c r="Y368" i="2"/>
  <c r="P368" i="2"/>
  <c r="BO367" i="2"/>
  <c r="BN367" i="2"/>
  <c r="BM367" i="2"/>
  <c r="Z367" i="2"/>
  <c r="Y367" i="2"/>
  <c r="BP367" i="2" s="1"/>
  <c r="P367" i="2"/>
  <c r="BP366" i="2"/>
  <c r="BO366" i="2"/>
  <c r="BN366" i="2"/>
  <c r="BM366" i="2"/>
  <c r="Z366" i="2"/>
  <c r="Y366" i="2"/>
  <c r="P366" i="2"/>
  <c r="X362" i="2"/>
  <c r="X361" i="2"/>
  <c r="BP360" i="2"/>
  <c r="BO360" i="2"/>
  <c r="BN360" i="2"/>
  <c r="BM360" i="2"/>
  <c r="Z360" i="2"/>
  <c r="Y360" i="2"/>
  <c r="P360" i="2"/>
  <c r="BP359" i="2"/>
  <c r="BO359" i="2"/>
  <c r="BN359" i="2"/>
  <c r="BM359" i="2"/>
  <c r="Y359" i="2"/>
  <c r="Z359" i="2" s="1"/>
  <c r="P359" i="2"/>
  <c r="BO358" i="2"/>
  <c r="BM358" i="2"/>
  <c r="Y358" i="2"/>
  <c r="P358" i="2"/>
  <c r="Y356" i="2"/>
  <c r="X356" i="2"/>
  <c r="X355" i="2"/>
  <c r="BO354" i="2"/>
  <c r="BM354" i="2"/>
  <c r="Y354" i="2"/>
  <c r="P354" i="2"/>
  <c r="X351" i="2"/>
  <c r="X350" i="2"/>
  <c r="BO349" i="2"/>
  <c r="BM349" i="2"/>
  <c r="Y349" i="2"/>
  <c r="P349" i="2"/>
  <c r="BP348" i="2"/>
  <c r="BO348" i="2"/>
  <c r="BM348" i="2"/>
  <c r="Z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N342" i="2"/>
  <c r="BM342" i="2"/>
  <c r="Y342" i="2"/>
  <c r="BP342" i="2" s="1"/>
  <c r="P342" i="2"/>
  <c r="BP341" i="2"/>
  <c r="BO341" i="2"/>
  <c r="BN341" i="2"/>
  <c r="BM341" i="2"/>
  <c r="Z341" i="2"/>
  <c r="Y341" i="2"/>
  <c r="BP340" i="2"/>
  <c r="BO340" i="2"/>
  <c r="BM340" i="2"/>
  <c r="Y340" i="2"/>
  <c r="Z340" i="2" s="1"/>
  <c r="X338" i="2"/>
  <c r="Y337" i="2"/>
  <c r="X337" i="2"/>
  <c r="BO336" i="2"/>
  <c r="BN336" i="2"/>
  <c r="BM336" i="2"/>
  <c r="Y336" i="2"/>
  <c r="BP336" i="2" s="1"/>
  <c r="P336" i="2"/>
  <c r="BP335" i="2"/>
  <c r="BO335" i="2"/>
  <c r="BN335" i="2"/>
  <c r="BM335" i="2"/>
  <c r="Z335" i="2"/>
  <c r="Y335" i="2"/>
  <c r="P335" i="2"/>
  <c r="BP334" i="2"/>
  <c r="BO334" i="2"/>
  <c r="BN334" i="2"/>
  <c r="BM334" i="2"/>
  <c r="Z334" i="2"/>
  <c r="Y334" i="2"/>
  <c r="Y338" i="2" s="1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N325" i="2"/>
  <c r="BM325" i="2"/>
  <c r="Y325" i="2"/>
  <c r="BP325" i="2" s="1"/>
  <c r="P325" i="2"/>
  <c r="X323" i="2"/>
  <c r="X322" i="2"/>
  <c r="BO321" i="2"/>
  <c r="BM321" i="2"/>
  <c r="Y321" i="2"/>
  <c r="P321" i="2"/>
  <c r="BP320" i="2"/>
  <c r="BO320" i="2"/>
  <c r="BN320" i="2"/>
  <c r="BM320" i="2"/>
  <c r="Z320" i="2"/>
  <c r="Y320" i="2"/>
  <c r="P320" i="2"/>
  <c r="BP319" i="2"/>
  <c r="BO319" i="2"/>
  <c r="BN319" i="2"/>
  <c r="BM319" i="2"/>
  <c r="Z319" i="2"/>
  <c r="Y319" i="2"/>
  <c r="P319" i="2"/>
  <c r="BO318" i="2"/>
  <c r="BM318" i="2"/>
  <c r="Y318" i="2"/>
  <c r="P318" i="2"/>
  <c r="X316" i="2"/>
  <c r="X315" i="2"/>
  <c r="BO314" i="2"/>
  <c r="BN314" i="2"/>
  <c r="BM314" i="2"/>
  <c r="Z314" i="2"/>
  <c r="Y314" i="2"/>
  <c r="BP314" i="2" s="1"/>
  <c r="P314" i="2"/>
  <c r="BP313" i="2"/>
  <c r="BO313" i="2"/>
  <c r="BN313" i="2"/>
  <c r="BM313" i="2"/>
  <c r="Z313" i="2"/>
  <c r="Y313" i="2"/>
  <c r="P313" i="2"/>
  <c r="BP312" i="2"/>
  <c r="BO312" i="2"/>
  <c r="BN312" i="2"/>
  <c r="BM312" i="2"/>
  <c r="Z312" i="2"/>
  <c r="Y312" i="2"/>
  <c r="BP311" i="2"/>
  <c r="BO311" i="2"/>
  <c r="BM311" i="2"/>
  <c r="Y311" i="2"/>
  <c r="BP310" i="2"/>
  <c r="BO310" i="2"/>
  <c r="BN310" i="2"/>
  <c r="BM310" i="2"/>
  <c r="Z310" i="2"/>
  <c r="Y310" i="2"/>
  <c r="BP309" i="2"/>
  <c r="BO309" i="2"/>
  <c r="BM309" i="2"/>
  <c r="Y309" i="2"/>
  <c r="BP308" i="2"/>
  <c r="BO308" i="2"/>
  <c r="BN308" i="2"/>
  <c r="BM308" i="2"/>
  <c r="Z308" i="2"/>
  <c r="Y308" i="2"/>
  <c r="Y305" i="2"/>
  <c r="X305" i="2"/>
  <c r="Y304" i="2"/>
  <c r="X304" i="2"/>
  <c r="BP303" i="2"/>
  <c r="BO303" i="2"/>
  <c r="BM303" i="2"/>
  <c r="Z303" i="2"/>
  <c r="Y303" i="2"/>
  <c r="BN303" i="2" s="1"/>
  <c r="P303" i="2"/>
  <c r="BP302" i="2"/>
  <c r="BO302" i="2"/>
  <c r="BM302" i="2"/>
  <c r="Y302" i="2"/>
  <c r="P302" i="2"/>
  <c r="X300" i="2"/>
  <c r="X299" i="2"/>
  <c r="BO298" i="2"/>
  <c r="BM298" i="2"/>
  <c r="Y298" i="2"/>
  <c r="Y299" i="2" s="1"/>
  <c r="P298" i="2"/>
  <c r="X295" i="2"/>
  <c r="Y294" i="2"/>
  <c r="X294" i="2"/>
  <c r="BP293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P286" i="2"/>
  <c r="BO286" i="2"/>
  <c r="BN286" i="2"/>
  <c r="BM286" i="2"/>
  <c r="Z286" i="2"/>
  <c r="Y286" i="2"/>
  <c r="P286" i="2"/>
  <c r="BP285" i="2"/>
  <c r="BO285" i="2"/>
  <c r="BN285" i="2"/>
  <c r="BM285" i="2"/>
  <c r="Z285" i="2"/>
  <c r="Y285" i="2"/>
  <c r="P285" i="2"/>
  <c r="BO284" i="2"/>
  <c r="BN284" i="2"/>
  <c r="BM284" i="2"/>
  <c r="Z284" i="2"/>
  <c r="Y284" i="2"/>
  <c r="P284" i="2"/>
  <c r="X281" i="2"/>
  <c r="X280" i="2"/>
  <c r="BO279" i="2"/>
  <c r="BM279" i="2"/>
  <c r="Y279" i="2"/>
  <c r="BP279" i="2" s="1"/>
  <c r="BP278" i="2"/>
  <c r="BO278" i="2"/>
  <c r="BN278" i="2"/>
  <c r="BM278" i="2"/>
  <c r="Y278" i="2"/>
  <c r="Z278" i="2" s="1"/>
  <c r="BO277" i="2"/>
  <c r="BM277" i="2"/>
  <c r="Y277" i="2"/>
  <c r="P277" i="2"/>
  <c r="Y274" i="2"/>
  <c r="X274" i="2"/>
  <c r="X273" i="2"/>
  <c r="BO272" i="2"/>
  <c r="BM272" i="2"/>
  <c r="Y272" i="2"/>
  <c r="X269" i="2"/>
  <c r="Y268" i="2"/>
  <c r="X268" i="2"/>
  <c r="BO267" i="2"/>
  <c r="BM267" i="2"/>
  <c r="Y267" i="2"/>
  <c r="Z267" i="2" s="1"/>
  <c r="BP266" i="2"/>
  <c r="BO266" i="2"/>
  <c r="BN266" i="2"/>
  <c r="BM266" i="2"/>
  <c r="Z266" i="2"/>
  <c r="Y266" i="2"/>
  <c r="BP265" i="2"/>
  <c r="BO265" i="2"/>
  <c r="BM265" i="2"/>
  <c r="Y265" i="2"/>
  <c r="Z265" i="2" s="1"/>
  <c r="BP264" i="2"/>
  <c r="BO264" i="2"/>
  <c r="BN264" i="2"/>
  <c r="BM264" i="2"/>
  <c r="Z264" i="2"/>
  <c r="Y264" i="2"/>
  <c r="BP263" i="2"/>
  <c r="BO263" i="2"/>
  <c r="BM263" i="2"/>
  <c r="Y263" i="2"/>
  <c r="X260" i="2"/>
  <c r="X259" i="2"/>
  <c r="BP258" i="2"/>
  <c r="BO258" i="2"/>
  <c r="BN258" i="2"/>
  <c r="BM258" i="2"/>
  <c r="Z258" i="2"/>
  <c r="Y258" i="2"/>
  <c r="P258" i="2"/>
  <c r="BP257" i="2"/>
  <c r="BO257" i="2"/>
  <c r="BN257" i="2"/>
  <c r="BM257" i="2"/>
  <c r="Z257" i="2"/>
  <c r="Y257" i="2"/>
  <c r="P257" i="2"/>
  <c r="BP256" i="2"/>
  <c r="BO256" i="2"/>
  <c r="BM256" i="2"/>
  <c r="Y256" i="2"/>
  <c r="BN256" i="2" s="1"/>
  <c r="BO255" i="2"/>
  <c r="BM255" i="2"/>
  <c r="Y255" i="2"/>
  <c r="Z255" i="2" s="1"/>
  <c r="P255" i="2"/>
  <c r="BP254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N252" i="2"/>
  <c r="BM252" i="2"/>
  <c r="Y252" i="2"/>
  <c r="BP252" i="2" s="1"/>
  <c r="BO251" i="2"/>
  <c r="BM251" i="2"/>
  <c r="Y251" i="2"/>
  <c r="M615" i="2" s="1"/>
  <c r="P251" i="2"/>
  <c r="Y248" i="2"/>
  <c r="X248" i="2"/>
  <c r="X247" i="2"/>
  <c r="BO246" i="2"/>
  <c r="BM246" i="2"/>
  <c r="Y246" i="2"/>
  <c r="BP246" i="2" s="1"/>
  <c r="P246" i="2"/>
  <c r="BP245" i="2"/>
  <c r="BO245" i="2"/>
  <c r="BM245" i="2"/>
  <c r="Y245" i="2"/>
  <c r="BN245" i="2" s="1"/>
  <c r="P245" i="2"/>
  <c r="BO244" i="2"/>
  <c r="BM244" i="2"/>
  <c r="Y244" i="2"/>
  <c r="Z244" i="2" s="1"/>
  <c r="P244" i="2"/>
  <c r="BP243" i="2"/>
  <c r="BO243" i="2"/>
  <c r="BM243" i="2"/>
  <c r="Y243" i="2"/>
  <c r="Z243" i="2" s="1"/>
  <c r="BO242" i="2"/>
  <c r="BM242" i="2"/>
  <c r="Z242" i="2"/>
  <c r="Y242" i="2"/>
  <c r="BP242" i="2" s="1"/>
  <c r="P242" i="2"/>
  <c r="BP241" i="2"/>
  <c r="BO241" i="2"/>
  <c r="BM241" i="2"/>
  <c r="Y241" i="2"/>
  <c r="BN241" i="2" s="1"/>
  <c r="P241" i="2"/>
  <c r="BO240" i="2"/>
  <c r="BN240" i="2"/>
  <c r="BM240" i="2"/>
  <c r="Z240" i="2"/>
  <c r="Y240" i="2"/>
  <c r="BP240" i="2" s="1"/>
  <c r="BO239" i="2"/>
  <c r="BM239" i="2"/>
  <c r="Y239" i="2"/>
  <c r="P239" i="2"/>
  <c r="X236" i="2"/>
  <c r="X235" i="2"/>
  <c r="BP234" i="2"/>
  <c r="BO234" i="2"/>
  <c r="BM234" i="2"/>
  <c r="Y234" i="2"/>
  <c r="BN234" i="2" s="1"/>
  <c r="BO233" i="2"/>
  <c r="BM233" i="2"/>
  <c r="Y233" i="2"/>
  <c r="BP233" i="2" s="1"/>
  <c r="BP232" i="2"/>
  <c r="BO232" i="2"/>
  <c r="BM232" i="2"/>
  <c r="Y232" i="2"/>
  <c r="BN232" i="2" s="1"/>
  <c r="P232" i="2"/>
  <c r="BO231" i="2"/>
  <c r="BN231" i="2"/>
  <c r="BM231" i="2"/>
  <c r="Z231" i="2"/>
  <c r="Y231" i="2"/>
  <c r="BP231" i="2" s="1"/>
  <c r="BP230" i="2"/>
  <c r="BO230" i="2"/>
  <c r="BN230" i="2"/>
  <c r="BM230" i="2"/>
  <c r="Y230" i="2"/>
  <c r="P230" i="2"/>
  <c r="X228" i="2"/>
  <c r="X227" i="2"/>
  <c r="BP226" i="2"/>
  <c r="BO226" i="2"/>
  <c r="BN226" i="2"/>
  <c r="BM226" i="2"/>
  <c r="Y226" i="2"/>
  <c r="Z226" i="2" s="1"/>
  <c r="P226" i="2"/>
  <c r="BO225" i="2"/>
  <c r="BM225" i="2"/>
  <c r="Y225" i="2"/>
  <c r="BP225" i="2" s="1"/>
  <c r="BP224" i="2"/>
  <c r="BO224" i="2"/>
  <c r="BN224" i="2"/>
  <c r="BM224" i="2"/>
  <c r="Z224" i="2"/>
  <c r="Y224" i="2"/>
  <c r="BO223" i="2"/>
  <c r="BM223" i="2"/>
  <c r="Y223" i="2"/>
  <c r="BP223" i="2" s="1"/>
  <c r="BP222" i="2"/>
  <c r="BO222" i="2"/>
  <c r="BN222" i="2"/>
  <c r="BM222" i="2"/>
  <c r="Z222" i="2"/>
  <c r="Y222" i="2"/>
  <c r="BO221" i="2"/>
  <c r="BM221" i="2"/>
  <c r="Y221" i="2"/>
  <c r="BP221" i="2" s="1"/>
  <c r="BP220" i="2"/>
  <c r="BO220" i="2"/>
  <c r="BN220" i="2"/>
  <c r="BM220" i="2"/>
  <c r="Z220" i="2"/>
  <c r="Y220" i="2"/>
  <c r="P220" i="2"/>
  <c r="BP219" i="2"/>
  <c r="BO219" i="2"/>
  <c r="BN219" i="2"/>
  <c r="BM219" i="2"/>
  <c r="Z219" i="2"/>
  <c r="Y219" i="2"/>
  <c r="BP218" i="2"/>
  <c r="BO218" i="2"/>
  <c r="BM218" i="2"/>
  <c r="Y218" i="2"/>
  <c r="Z218" i="2" s="1"/>
  <c r="P218" i="2"/>
  <c r="BO217" i="2"/>
  <c r="BM217" i="2"/>
  <c r="Y217" i="2"/>
  <c r="Z217" i="2" s="1"/>
  <c r="BP216" i="2"/>
  <c r="BO216" i="2"/>
  <c r="BN216" i="2"/>
  <c r="BM216" i="2"/>
  <c r="Y216" i="2"/>
  <c r="Z216" i="2" s="1"/>
  <c r="P216" i="2"/>
  <c r="X214" i="2"/>
  <c r="X213" i="2"/>
  <c r="BP212" i="2"/>
  <c r="BO212" i="2"/>
  <c r="BN212" i="2"/>
  <c r="BM212" i="2"/>
  <c r="Y212" i="2"/>
  <c r="Z212" i="2" s="1"/>
  <c r="P212" i="2"/>
  <c r="BO211" i="2"/>
  <c r="BM211" i="2"/>
  <c r="Y211" i="2"/>
  <c r="BP211" i="2" s="1"/>
  <c r="P211" i="2"/>
  <c r="BP210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Z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Z205" i="2"/>
  <c r="Y205" i="2"/>
  <c r="P205" i="2"/>
  <c r="X203" i="2"/>
  <c r="X202" i="2"/>
  <c r="BO201" i="2"/>
  <c r="BM201" i="2"/>
  <c r="Z201" i="2"/>
  <c r="Y201" i="2"/>
  <c r="BN201" i="2" s="1"/>
  <c r="P201" i="2"/>
  <c r="BP200" i="2"/>
  <c r="BO200" i="2"/>
  <c r="BM200" i="2"/>
  <c r="Y200" i="2"/>
  <c r="BN200" i="2" s="1"/>
  <c r="P200" i="2"/>
  <c r="X198" i="2"/>
  <c r="X197" i="2"/>
  <c r="BP196" i="2"/>
  <c r="BO196" i="2"/>
  <c r="BM196" i="2"/>
  <c r="Y196" i="2"/>
  <c r="BN196" i="2" s="1"/>
  <c r="P196" i="2"/>
  <c r="BO195" i="2"/>
  <c r="BN195" i="2"/>
  <c r="BM195" i="2"/>
  <c r="Z195" i="2"/>
  <c r="Y195" i="2"/>
  <c r="P195" i="2"/>
  <c r="X192" i="2"/>
  <c r="X191" i="2"/>
  <c r="BO190" i="2"/>
  <c r="BM190" i="2"/>
  <c r="Z190" i="2"/>
  <c r="Y190" i="2"/>
  <c r="BP190" i="2" s="1"/>
  <c r="P190" i="2"/>
  <c r="BP189" i="2"/>
  <c r="BO189" i="2"/>
  <c r="BN189" i="2"/>
  <c r="BM189" i="2"/>
  <c r="Z189" i="2"/>
  <c r="Y189" i="2"/>
  <c r="P189" i="2"/>
  <c r="BP188" i="2"/>
  <c r="BO188" i="2"/>
  <c r="BN188" i="2"/>
  <c r="BM188" i="2"/>
  <c r="Z188" i="2"/>
  <c r="Y188" i="2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BP186" i="2" s="1"/>
  <c r="P186" i="2"/>
  <c r="BP185" i="2"/>
  <c r="BO185" i="2"/>
  <c r="BM185" i="2"/>
  <c r="Y185" i="2"/>
  <c r="BN185" i="2" s="1"/>
  <c r="P185" i="2"/>
  <c r="BO184" i="2"/>
  <c r="BN184" i="2"/>
  <c r="BM184" i="2"/>
  <c r="Z184" i="2"/>
  <c r="Y184" i="2"/>
  <c r="BP184" i="2" s="1"/>
  <c r="P184" i="2"/>
  <c r="BO183" i="2"/>
  <c r="BM183" i="2"/>
  <c r="Y183" i="2"/>
  <c r="P183" i="2"/>
  <c r="Y179" i="2"/>
  <c r="X179" i="2"/>
  <c r="Y178" i="2"/>
  <c r="X178" i="2"/>
  <c r="BO177" i="2"/>
  <c r="BM177" i="2"/>
  <c r="Y177" i="2"/>
  <c r="BP177" i="2" s="1"/>
  <c r="P177" i="2"/>
  <c r="BP176" i="2"/>
  <c r="BO176" i="2"/>
  <c r="BN176" i="2"/>
  <c r="BM176" i="2"/>
  <c r="Y176" i="2"/>
  <c r="Z176" i="2" s="1"/>
  <c r="P176" i="2"/>
  <c r="BP175" i="2"/>
  <c r="BO175" i="2"/>
  <c r="BN175" i="2"/>
  <c r="BM175" i="2"/>
  <c r="Z175" i="2"/>
  <c r="Y175" i="2"/>
  <c r="P175" i="2"/>
  <c r="Y173" i="2"/>
  <c r="X173" i="2"/>
  <c r="Y172" i="2"/>
  <c r="X172" i="2"/>
  <c r="BO171" i="2"/>
  <c r="BM171" i="2"/>
  <c r="Y171" i="2"/>
  <c r="BP171" i="2" s="1"/>
  <c r="P171" i="2"/>
  <c r="BP170" i="2"/>
  <c r="BO170" i="2"/>
  <c r="BM170" i="2"/>
  <c r="Z170" i="2"/>
  <c r="Y170" i="2"/>
  <c r="BN170" i="2" s="1"/>
  <c r="P170" i="2"/>
  <c r="BP169" i="2"/>
  <c r="BO169" i="2"/>
  <c r="BN169" i="2"/>
  <c r="BM169" i="2"/>
  <c r="Z169" i="2"/>
  <c r="Y169" i="2"/>
  <c r="P169" i="2"/>
  <c r="BO168" i="2"/>
  <c r="BN168" i="2"/>
  <c r="BM168" i="2"/>
  <c r="Y168" i="2"/>
  <c r="BP168" i="2" s="1"/>
  <c r="P168" i="2"/>
  <c r="BP167" i="2"/>
  <c r="BO167" i="2"/>
  <c r="BN167" i="2"/>
  <c r="BM167" i="2"/>
  <c r="Z167" i="2"/>
  <c r="Y167" i="2"/>
  <c r="P167" i="2"/>
  <c r="X165" i="2"/>
  <c r="X164" i="2"/>
  <c r="BP163" i="2"/>
  <c r="BO163" i="2"/>
  <c r="BN163" i="2"/>
  <c r="BM163" i="2"/>
  <c r="Z163" i="2"/>
  <c r="Y163" i="2"/>
  <c r="P163" i="2"/>
  <c r="BP162" i="2"/>
  <c r="BO162" i="2"/>
  <c r="BM162" i="2"/>
  <c r="Y162" i="2"/>
  <c r="BN162" i="2" s="1"/>
  <c r="P162" i="2"/>
  <c r="BO161" i="2"/>
  <c r="BM161" i="2"/>
  <c r="Y161" i="2"/>
  <c r="H615" i="2" s="1"/>
  <c r="P161" i="2"/>
  <c r="X158" i="2"/>
  <c r="X157" i="2"/>
  <c r="BO156" i="2"/>
  <c r="BM156" i="2"/>
  <c r="Y156" i="2"/>
  <c r="BP156" i="2" s="1"/>
  <c r="P156" i="2"/>
  <c r="BO155" i="2"/>
  <c r="BM155" i="2"/>
  <c r="Z155" i="2"/>
  <c r="Y155" i="2"/>
  <c r="Y158" i="2" s="1"/>
  <c r="P155" i="2"/>
  <c r="X153" i="2"/>
  <c r="Y152" i="2"/>
  <c r="X152" i="2"/>
  <c r="BO151" i="2"/>
  <c r="BM151" i="2"/>
  <c r="Z151" i="2"/>
  <c r="Y151" i="2"/>
  <c r="BP151" i="2" s="1"/>
  <c r="P151" i="2"/>
  <c r="BP150" i="2"/>
  <c r="BO150" i="2"/>
  <c r="BN150" i="2"/>
  <c r="BM150" i="2"/>
  <c r="Z150" i="2"/>
  <c r="Z152" i="2" s="1"/>
  <c r="Y150" i="2"/>
  <c r="P150" i="2"/>
  <c r="X148" i="2"/>
  <c r="Y147" i="2"/>
  <c r="X147" i="2"/>
  <c r="BP146" i="2"/>
  <c r="BO146" i="2"/>
  <c r="BN146" i="2"/>
  <c r="BM146" i="2"/>
  <c r="Z146" i="2"/>
  <c r="Z147" i="2" s="1"/>
  <c r="Y146" i="2"/>
  <c r="P146" i="2"/>
  <c r="BO145" i="2"/>
  <c r="BN145" i="2"/>
  <c r="BM145" i="2"/>
  <c r="Z145" i="2"/>
  <c r="Y145" i="2"/>
  <c r="P145" i="2"/>
  <c r="Y142" i="2"/>
  <c r="X142" i="2"/>
  <c r="Z141" i="2"/>
  <c r="X141" i="2"/>
  <c r="BO140" i="2"/>
  <c r="BN140" i="2"/>
  <c r="BM140" i="2"/>
  <c r="Z140" i="2"/>
  <c r="Y140" i="2"/>
  <c r="BP140" i="2" s="1"/>
  <c r="P140" i="2"/>
  <c r="BP139" i="2"/>
  <c r="BO139" i="2"/>
  <c r="BN139" i="2"/>
  <c r="BM139" i="2"/>
  <c r="Z139" i="2"/>
  <c r="Y139" i="2"/>
  <c r="Y141" i="2" s="1"/>
  <c r="P139" i="2"/>
  <c r="X137" i="2"/>
  <c r="X136" i="2"/>
  <c r="BP135" i="2"/>
  <c r="BO135" i="2"/>
  <c r="BN135" i="2"/>
  <c r="BM135" i="2"/>
  <c r="Y135" i="2"/>
  <c r="Z135" i="2" s="1"/>
  <c r="P135" i="2"/>
  <c r="BO134" i="2"/>
  <c r="BM134" i="2"/>
  <c r="Y134" i="2"/>
  <c r="Z134" i="2" s="1"/>
  <c r="P134" i="2"/>
  <c r="BP133" i="2"/>
  <c r="BO133" i="2"/>
  <c r="BM133" i="2"/>
  <c r="Y133" i="2"/>
  <c r="BN133" i="2" s="1"/>
  <c r="P133" i="2"/>
  <c r="BO132" i="2"/>
  <c r="BM132" i="2"/>
  <c r="Z132" i="2"/>
  <c r="Y132" i="2"/>
  <c r="BN132" i="2" s="1"/>
  <c r="P132" i="2"/>
  <c r="BP131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Z126" i="2"/>
  <c r="Y126" i="2"/>
  <c r="BP126" i="2" s="1"/>
  <c r="P126" i="2"/>
  <c r="BP125" i="2"/>
  <c r="BO125" i="2"/>
  <c r="BN125" i="2"/>
  <c r="BM125" i="2"/>
  <c r="Z125" i="2"/>
  <c r="Y125" i="2"/>
  <c r="P125" i="2"/>
  <c r="BO124" i="2"/>
  <c r="BN124" i="2"/>
  <c r="BM124" i="2"/>
  <c r="Z124" i="2"/>
  <c r="Z127" i="2" s="1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Z119" i="2"/>
  <c r="Y119" i="2"/>
  <c r="BP119" i="2" s="1"/>
  <c r="BO118" i="2"/>
  <c r="BN118" i="2"/>
  <c r="BM118" i="2"/>
  <c r="Z118" i="2"/>
  <c r="Y118" i="2"/>
  <c r="BP118" i="2" s="1"/>
  <c r="P118" i="2"/>
  <c r="BO117" i="2"/>
  <c r="BM117" i="2"/>
  <c r="Z117" i="2"/>
  <c r="Y117" i="2"/>
  <c r="BN117" i="2" s="1"/>
  <c r="P117" i="2"/>
  <c r="BP116" i="2"/>
  <c r="BO116" i="2"/>
  <c r="BN116" i="2"/>
  <c r="BM116" i="2"/>
  <c r="Z116" i="2"/>
  <c r="Y116" i="2"/>
  <c r="P116" i="2"/>
  <c r="X113" i="2"/>
  <c r="X112" i="2"/>
  <c r="BO111" i="2"/>
  <c r="BN111" i="2"/>
  <c r="BM111" i="2"/>
  <c r="Z111" i="2"/>
  <c r="Y111" i="2"/>
  <c r="Y112" i="2" s="1"/>
  <c r="P111" i="2"/>
  <c r="BO110" i="2"/>
  <c r="BM110" i="2"/>
  <c r="Z110" i="2"/>
  <c r="Y110" i="2"/>
  <c r="BP110" i="2" s="1"/>
  <c r="P110" i="2"/>
  <c r="BP109" i="2"/>
  <c r="BO109" i="2"/>
  <c r="BN109" i="2"/>
  <c r="BM109" i="2"/>
  <c r="Z109" i="2"/>
  <c r="Y109" i="2"/>
  <c r="P109" i="2"/>
  <c r="BO108" i="2"/>
  <c r="BN108" i="2"/>
  <c r="BM108" i="2"/>
  <c r="Z108" i="2"/>
  <c r="Y108" i="2"/>
  <c r="BP108" i="2" s="1"/>
  <c r="P108" i="2"/>
  <c r="BP107" i="2"/>
  <c r="BO107" i="2"/>
  <c r="BN107" i="2"/>
  <c r="BM107" i="2"/>
  <c r="Y107" i="2"/>
  <c r="P107" i="2"/>
  <c r="X105" i="2"/>
  <c r="X104" i="2"/>
  <c r="BP103" i="2"/>
  <c r="BO103" i="2"/>
  <c r="BN103" i="2"/>
  <c r="BM103" i="2"/>
  <c r="Y103" i="2"/>
  <c r="Z103" i="2" s="1"/>
  <c r="BO102" i="2"/>
  <c r="BM102" i="2"/>
  <c r="Y102" i="2"/>
  <c r="BP102" i="2" s="1"/>
  <c r="P102" i="2"/>
  <c r="BP101" i="2"/>
  <c r="BO101" i="2"/>
  <c r="BM101" i="2"/>
  <c r="Y101" i="2"/>
  <c r="P101" i="2"/>
  <c r="X98" i="2"/>
  <c r="X97" i="2"/>
  <c r="BP96" i="2"/>
  <c r="BO96" i="2"/>
  <c r="BM96" i="2"/>
  <c r="Y96" i="2"/>
  <c r="BN96" i="2" s="1"/>
  <c r="P96" i="2"/>
  <c r="BO95" i="2"/>
  <c r="BM95" i="2"/>
  <c r="Y95" i="2"/>
  <c r="BP95" i="2" s="1"/>
  <c r="P95" i="2"/>
  <c r="BO94" i="2"/>
  <c r="BN94" i="2"/>
  <c r="BM94" i="2"/>
  <c r="Y94" i="2"/>
  <c r="BP94" i="2" s="1"/>
  <c r="P94" i="2"/>
  <c r="Y92" i="2"/>
  <c r="X92" i="2"/>
  <c r="X91" i="2"/>
  <c r="BO90" i="2"/>
  <c r="BN90" i="2"/>
  <c r="BM90" i="2"/>
  <c r="Y90" i="2"/>
  <c r="BP90" i="2" s="1"/>
  <c r="BO89" i="2"/>
  <c r="BN89" i="2"/>
  <c r="BM89" i="2"/>
  <c r="Z89" i="2"/>
  <c r="Y89" i="2"/>
  <c r="BP89" i="2" s="1"/>
  <c r="X87" i="2"/>
  <c r="Y86" i="2"/>
  <c r="X86" i="2"/>
  <c r="BO85" i="2"/>
  <c r="BM85" i="2"/>
  <c r="Z85" i="2"/>
  <c r="Y85" i="2"/>
  <c r="BP85" i="2" s="1"/>
  <c r="BO84" i="2"/>
  <c r="BN84" i="2"/>
  <c r="BM84" i="2"/>
  <c r="Z84" i="2"/>
  <c r="Y84" i="2"/>
  <c r="BP84" i="2" s="1"/>
  <c r="BO83" i="2"/>
  <c r="BM83" i="2"/>
  <c r="Z83" i="2"/>
  <c r="Y83" i="2"/>
  <c r="BP83" i="2" s="1"/>
  <c r="BO82" i="2"/>
  <c r="BN82" i="2"/>
  <c r="BM82" i="2"/>
  <c r="Z82" i="2"/>
  <c r="Y82" i="2"/>
  <c r="BP82" i="2" s="1"/>
  <c r="BO81" i="2"/>
  <c r="BM81" i="2"/>
  <c r="Z81" i="2"/>
  <c r="Y81" i="2"/>
  <c r="BP81" i="2" s="1"/>
  <c r="BO80" i="2"/>
  <c r="BN80" i="2"/>
  <c r="BM80" i="2"/>
  <c r="Z80" i="2"/>
  <c r="Z86" i="2" s="1"/>
  <c r="Y80" i="2"/>
  <c r="Y87" i="2" s="1"/>
  <c r="X78" i="2"/>
  <c r="X77" i="2"/>
  <c r="BO76" i="2"/>
  <c r="BM76" i="2"/>
  <c r="Z76" i="2"/>
  <c r="Y76" i="2"/>
  <c r="BN76" i="2" s="1"/>
  <c r="P76" i="2"/>
  <c r="BP75" i="2"/>
  <c r="BO75" i="2"/>
  <c r="BM75" i="2"/>
  <c r="Y75" i="2"/>
  <c r="Y78" i="2" s="1"/>
  <c r="P75" i="2"/>
  <c r="X73" i="2"/>
  <c r="X72" i="2"/>
  <c r="BP71" i="2"/>
  <c r="BO71" i="2"/>
  <c r="BM71" i="2"/>
  <c r="Y71" i="2"/>
  <c r="BN71" i="2" s="1"/>
  <c r="BO70" i="2"/>
  <c r="BM70" i="2"/>
  <c r="Y70" i="2"/>
  <c r="BP70" i="2" s="1"/>
  <c r="P70" i="2"/>
  <c r="BO69" i="2"/>
  <c r="BM69" i="2"/>
  <c r="Z69" i="2"/>
  <c r="Y69" i="2"/>
  <c r="BP69" i="2" s="1"/>
  <c r="P69" i="2"/>
  <c r="BP68" i="2"/>
  <c r="BO68" i="2"/>
  <c r="BN68" i="2"/>
  <c r="BM68" i="2"/>
  <c r="Z68" i="2"/>
  <c r="Y68" i="2"/>
  <c r="P68" i="2"/>
  <c r="BO67" i="2"/>
  <c r="BN67" i="2"/>
  <c r="BM67" i="2"/>
  <c r="Z67" i="2"/>
  <c r="Y67" i="2"/>
  <c r="BP67" i="2" s="1"/>
  <c r="P67" i="2"/>
  <c r="BP66" i="2"/>
  <c r="BO66" i="2"/>
  <c r="BN66" i="2"/>
  <c r="BM66" i="2"/>
  <c r="Y66" i="2"/>
  <c r="P66" i="2"/>
  <c r="X63" i="2"/>
  <c r="X62" i="2"/>
  <c r="BP61" i="2"/>
  <c r="BO61" i="2"/>
  <c r="BN61" i="2"/>
  <c r="BM61" i="2"/>
  <c r="Y61" i="2"/>
  <c r="Z61" i="2" s="1"/>
  <c r="BO60" i="2"/>
  <c r="BM60" i="2"/>
  <c r="Y60" i="2"/>
  <c r="Y63" i="2" s="1"/>
  <c r="X58" i="2"/>
  <c r="X57" i="2"/>
  <c r="BO56" i="2"/>
  <c r="BN56" i="2"/>
  <c r="BM56" i="2"/>
  <c r="Z56" i="2"/>
  <c r="Y56" i="2"/>
  <c r="BP56" i="2" s="1"/>
  <c r="P56" i="2"/>
  <c r="BP55" i="2"/>
  <c r="BO55" i="2"/>
  <c r="BN55" i="2"/>
  <c r="BM55" i="2"/>
  <c r="Y55" i="2"/>
  <c r="Z55" i="2" s="1"/>
  <c r="P55" i="2"/>
  <c r="BO54" i="2"/>
  <c r="BM54" i="2"/>
  <c r="Z54" i="2"/>
  <c r="Y54" i="2"/>
  <c r="BP54" i="2" s="1"/>
  <c r="P54" i="2"/>
  <c r="BP53" i="2"/>
  <c r="BO53" i="2"/>
  <c r="BM53" i="2"/>
  <c r="Y53" i="2"/>
  <c r="BN53" i="2" s="1"/>
  <c r="P53" i="2"/>
  <c r="BO52" i="2"/>
  <c r="BN52" i="2"/>
  <c r="BM52" i="2"/>
  <c r="Z52" i="2"/>
  <c r="Y52" i="2"/>
  <c r="BP52" i="2" s="1"/>
  <c r="P52" i="2"/>
  <c r="BO51" i="2"/>
  <c r="BM51" i="2"/>
  <c r="Y51" i="2"/>
  <c r="P51" i="2"/>
  <c r="Y47" i="2"/>
  <c r="X47" i="2"/>
  <c r="Y46" i="2"/>
  <c r="X46" i="2"/>
  <c r="BO45" i="2"/>
  <c r="BM45" i="2"/>
  <c r="Y45" i="2"/>
  <c r="BP45" i="2" s="1"/>
  <c r="P45" i="2"/>
  <c r="Y43" i="2"/>
  <c r="X43" i="2"/>
  <c r="Y42" i="2"/>
  <c r="X42" i="2"/>
  <c r="BO41" i="2"/>
  <c r="BM41" i="2"/>
  <c r="Y41" i="2"/>
  <c r="BP41" i="2" s="1"/>
  <c r="P41" i="2"/>
  <c r="Y39" i="2"/>
  <c r="X39" i="2"/>
  <c r="Y38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P32" i="2"/>
  <c r="BO32" i="2"/>
  <c r="BN32" i="2"/>
  <c r="BM32" i="2"/>
  <c r="Y32" i="2"/>
  <c r="Z32" i="2" s="1"/>
  <c r="P32" i="2"/>
  <c r="BO31" i="2"/>
  <c r="BM31" i="2"/>
  <c r="Y31" i="2"/>
  <c r="BP31" i="2" s="1"/>
  <c r="BP30" i="2"/>
  <c r="BO30" i="2"/>
  <c r="BN30" i="2"/>
  <c r="BM30" i="2"/>
  <c r="Y30" i="2"/>
  <c r="Z30" i="2" s="1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Z26" i="2"/>
  <c r="Y26" i="2"/>
  <c r="BP26" i="2" s="1"/>
  <c r="P26" i="2"/>
  <c r="X24" i="2"/>
  <c r="Z23" i="2"/>
  <c r="Y23" i="2"/>
  <c r="X23" i="2"/>
  <c r="X609" i="2" s="1"/>
  <c r="BO22" i="2"/>
  <c r="BM22" i="2"/>
  <c r="Z22" i="2"/>
  <c r="Y22" i="2"/>
  <c r="Y24" i="2" s="1"/>
  <c r="P22" i="2"/>
  <c r="H10" i="2"/>
  <c r="J9" i="2"/>
  <c r="A9" i="2"/>
  <c r="F9" i="2" s="1"/>
  <c r="D7" i="2"/>
  <c r="Q6" i="2"/>
  <c r="P2" i="2"/>
  <c r="A10" i="2" l="1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21" i="2" s="1"/>
  <c r="Z130" i="2"/>
  <c r="Z156" i="2"/>
  <c r="Z157" i="2" s="1"/>
  <c r="Z161" i="2"/>
  <c r="BN207" i="2"/>
  <c r="Z209" i="2"/>
  <c r="Z213" i="2" s="1"/>
  <c r="Z279" i="2"/>
  <c r="Z318" i="2"/>
  <c r="Y322" i="2"/>
  <c r="BP374" i="2"/>
  <c r="BN374" i="2"/>
  <c r="Z374" i="2"/>
  <c r="Y35" i="2"/>
  <c r="Y605" i="2" s="1"/>
  <c r="Y235" i="2"/>
  <c r="Q615" i="2"/>
  <c r="Y280" i="2"/>
  <c r="BP277" i="2"/>
  <c r="Z327" i="2"/>
  <c r="BN329" i="2"/>
  <c r="Y350" i="2"/>
  <c r="BN358" i="2"/>
  <c r="Z358" i="2"/>
  <c r="Z361" i="2" s="1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7" i="2" s="1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Z304" i="2" s="1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78" i="2" s="1"/>
  <c r="Z183" i="2"/>
  <c r="Z191" i="2" s="1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Z77" i="2" s="1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Z289" i="2" s="1"/>
  <c r="BN328" i="2"/>
  <c r="Z328" i="2"/>
  <c r="Y381" i="2"/>
  <c r="BP378" i="2"/>
  <c r="BN378" i="2"/>
  <c r="Z378" i="2"/>
  <c r="Z380" i="2" s="1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Z202" i="2" s="1"/>
  <c r="BN208" i="2"/>
  <c r="Z210" i="2"/>
  <c r="Z245" i="2"/>
  <c r="Z256" i="2"/>
  <c r="O615" i="2"/>
  <c r="Z263" i="2"/>
  <c r="Z268" i="2" s="1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Z315" i="2" s="1"/>
  <c r="BP326" i="2"/>
  <c r="BN326" i="2"/>
  <c r="Z326" i="2"/>
  <c r="Y362" i="2"/>
  <c r="Z386" i="2"/>
  <c r="BN408" i="2"/>
  <c r="Y414" i="2"/>
  <c r="Z408" i="2"/>
  <c r="Z413" i="2" s="1"/>
  <c r="Y413" i="2"/>
  <c r="BP408" i="2"/>
  <c r="X606" i="2"/>
  <c r="BN33" i="2"/>
  <c r="BN37" i="2"/>
  <c r="BN41" i="2"/>
  <c r="BN45" i="2"/>
  <c r="BN51" i="2"/>
  <c r="Z53" i="2"/>
  <c r="X607" i="2"/>
  <c r="BP51" i="2"/>
  <c r="Z66" i="2"/>
  <c r="Z72" i="2" s="1"/>
  <c r="Z101" i="2"/>
  <c r="Z104" i="2" s="1"/>
  <c r="Z107" i="2"/>
  <c r="Z112" i="2" s="1"/>
  <c r="BP117" i="2"/>
  <c r="Y122" i="2"/>
  <c r="BP22" i="2"/>
  <c r="Y57" i="2"/>
  <c r="Y609" i="2" s="1"/>
  <c r="Z90" i="2"/>
  <c r="Z91" i="2" s="1"/>
  <c r="Z96" i="2"/>
  <c r="Y121" i="2"/>
  <c r="F615" i="2"/>
  <c r="BP155" i="2"/>
  <c r="Z168" i="2"/>
  <c r="Z172" i="2" s="1"/>
  <c r="Z196" i="2"/>
  <c r="Z197" i="2" s="1"/>
  <c r="BN218" i="2"/>
  <c r="Z230" i="2"/>
  <c r="Z235" i="2" s="1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1" i="2" s="1"/>
  <c r="Z336" i="2"/>
  <c r="Z337" i="2" s="1"/>
  <c r="Z342" i="2"/>
  <c r="Z344" i="2" s="1"/>
  <c r="Z373" i="2"/>
  <c r="Z397" i="2"/>
  <c r="Z399" i="2" s="1"/>
  <c r="Z437" i="2"/>
  <c r="Y497" i="2"/>
  <c r="Z502" i="2"/>
  <c r="Z503" i="2" s="1"/>
  <c r="Z514" i="2"/>
  <c r="Z521" i="2" s="1"/>
  <c r="Y521" i="2"/>
  <c r="Z560" i="2"/>
  <c r="Z564" i="2" s="1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Z591" i="2" s="1"/>
  <c r="BN598" i="2"/>
  <c r="Z370" i="2"/>
  <c r="Z375" i="2" s="1"/>
  <c r="Y405" i="2"/>
  <c r="Z430" i="2"/>
  <c r="Z451" i="2" s="1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Z391" i="2" s="1"/>
  <c r="Y400" i="2"/>
  <c r="BN428" i="2"/>
  <c r="Y468" i="2"/>
  <c r="Z485" i="2"/>
  <c r="Z486" i="2" s="1"/>
  <c r="Z489" i="2"/>
  <c r="Z490" i="2" s="1"/>
  <c r="Z494" i="2"/>
  <c r="Z497" i="2" s="1"/>
  <c r="BN544" i="2"/>
  <c r="Z577" i="2"/>
  <c r="Z578" i="2" s="1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05" i="2" s="1"/>
  <c r="Z440" i="2"/>
  <c r="Z466" i="2"/>
  <c r="Z467" i="2" s="1"/>
  <c r="Z470" i="2"/>
  <c r="Z472" i="2"/>
  <c r="Z515" i="2"/>
  <c r="Y526" i="2"/>
  <c r="Z539" i="2"/>
  <c r="Z541" i="2" s="1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164" i="2" l="1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<sst xmlns="http://schemas.openxmlformats.org/spreadsheetml/2006/main" count="3840" uniqueCount="836">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</sst>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5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69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3"/>
      <c r="R1" s="754" t="s">
        <v>70</v>
      </c>
      <c r="S1" s="755"/>
      <c r="T1" s="75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6"/>
      <c r="R2" s="756"/>
      <c r="S2" s="756"/>
      <c r="T2" s="756"/>
      <c r="U2" s="756"/>
      <c r="V2" s="756"/>
      <c r="W2" s="75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6"/>
      <c r="Q3" s="756"/>
      <c r="R3" s="756"/>
      <c r="S3" s="756"/>
      <c r="T3" s="756"/>
      <c r="U3" s="756"/>
      <c r="V3" s="756"/>
      <c r="W3" s="75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/>
      <c r="I5" s="758"/>
      <c r="J5" s="758"/>
      <c r="K5" s="758"/>
      <c r="L5" s="758"/>
      <c r="M5" s="758"/>
      <c r="N5" s="73"/>
      <c r="P5" s="27" t="s">
        <v>4</v>
      </c>
      <c r="Q5" s="760">
        <v>45507</v>
      </c>
      <c r="R5" s="760"/>
      <c r="T5" s="761" t="s">
        <v>3</v>
      </c>
      <c r="U5" s="762"/>
      <c r="V5" s="763" t="s">
        <v>808</v>
      </c>
      <c r="W5" s="764"/>
      <c r="AB5" s="60"/>
      <c r="AC5" s="60"/>
      <c r="AD5" s="60"/>
      <c r="AE5" s="60"/>
    </row>
    <row r="6" spans="1:32" s="17" customFormat="1" ht="24" customHeight="1" x14ac:dyDescent="0.2">
      <c r="A6" s="757" t="s">
        <v>1</v>
      </c>
      <c r="B6" s="757"/>
      <c r="C6" s="757"/>
      <c r="D6" s="765" t="s">
        <v>815</v>
      </c>
      <c r="E6" s="765"/>
      <c r="F6" s="765"/>
      <c r="G6" s="765"/>
      <c r="H6" s="765"/>
      <c r="I6" s="765"/>
      <c r="J6" s="765"/>
      <c r="K6" s="765"/>
      <c r="L6" s="765"/>
      <c r="M6" s="765"/>
      <c r="N6" s="74"/>
      <c r="P6" s="27" t="s">
        <v>30</v>
      </c>
      <c r="Q6" s="766" t="str">
        <f>IF(Q5=0," ",CHOOSE(WEEKDAY(Q5,2),"Понедельник","Вторник","Среда","Четверг","Пятница","Суббота","Воскресенье"))</f>
        <v>Суббота</v>
      </c>
      <c r="R6" s="766"/>
      <c r="T6" s="767" t="s">
        <v>5</v>
      </c>
      <c r="U6" s="768"/>
      <c r="V6" s="769" t="s">
        <v>72</v>
      </c>
      <c r="W6" s="77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5" t="str">
        <f>IFERROR(VLOOKUP(DeliveryAddress,Table,3,0),1)</f>
        <v>3</v>
      </c>
      <c r="E7" s="776"/>
      <c r="F7" s="776"/>
      <c r="G7" s="776"/>
      <c r="H7" s="776"/>
      <c r="I7" s="776"/>
      <c r="J7" s="776"/>
      <c r="K7" s="776"/>
      <c r="L7" s="776"/>
      <c r="M7" s="777"/>
      <c r="N7" s="75"/>
      <c r="P7" s="29"/>
      <c r="Q7" s="49"/>
      <c r="R7" s="49"/>
      <c r="T7" s="767"/>
      <c r="U7" s="768"/>
      <c r="V7" s="771"/>
      <c r="W7" s="772"/>
      <c r="AB7" s="60"/>
      <c r="AC7" s="60"/>
      <c r="AD7" s="60"/>
      <c r="AE7" s="60"/>
    </row>
    <row r="8" spans="1:32" s="17" customFormat="1" ht="25.5" customHeight="1" x14ac:dyDescent="0.2">
      <c r="A8" s="778" t="s">
        <v>60</v>
      </c>
      <c r="B8" s="778"/>
      <c r="C8" s="778"/>
      <c r="D8" s="779"/>
      <c r="E8" s="779"/>
      <c r="F8" s="779"/>
      <c r="G8" s="779"/>
      <c r="H8" s="779"/>
      <c r="I8" s="779"/>
      <c r="J8" s="779"/>
      <c r="K8" s="779"/>
      <c r="L8" s="779"/>
      <c r="M8" s="779"/>
      <c r="N8" s="76"/>
      <c r="P8" s="27" t="s">
        <v>11</v>
      </c>
      <c r="Q8" s="744">
        <v>0.41666666666666669</v>
      </c>
      <c r="R8" s="744"/>
      <c r="T8" s="767"/>
      <c r="U8" s="768"/>
      <c r="V8" s="771"/>
      <c r="W8" s="772"/>
      <c r="AB8" s="60"/>
      <c r="AC8" s="60"/>
      <c r="AD8" s="60"/>
      <c r="AE8" s="60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80"/>
      <c r="N9" s="71"/>
      <c r="P9" s="31" t="s">
        <v>15</v>
      </c>
      <c r="Q9" s="781"/>
      <c r="R9" s="781"/>
      <c r="T9" s="767"/>
      <c r="U9" s="768"/>
      <c r="V9" s="773"/>
      <c r="W9" s="77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72"/>
      <c r="P10" s="31" t="s">
        <v>35</v>
      </c>
      <c r="Q10" s="738"/>
      <c r="R10" s="738"/>
      <c r="U10" s="29" t="s">
        <v>12</v>
      </c>
      <c r="V10" s="739" t="s">
        <v>73</v>
      </c>
      <c r="W10" s="74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1"/>
      <c r="R11" s="741"/>
      <c r="U11" s="29" t="s">
        <v>31</v>
      </c>
      <c r="V11" s="742" t="s">
        <v>57</v>
      </c>
      <c r="W11" s="74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3" t="s">
        <v>74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7"/>
      <c r="P12" s="27" t="s">
        <v>33</v>
      </c>
      <c r="Q12" s="744"/>
      <c r="R12" s="744"/>
      <c r="S12" s="28"/>
      <c r="T12"/>
      <c r="U12" s="29" t="s">
        <v>48</v>
      </c>
      <c r="V12" s="745"/>
      <c r="W12" s="745"/>
      <c r="X12"/>
      <c r="AB12" s="60"/>
      <c r="AC12" s="60"/>
      <c r="AD12" s="60"/>
      <c r="AE12" s="60"/>
    </row>
    <row r="13" spans="1:32" s="17" customFormat="1" ht="23.25" customHeight="1" x14ac:dyDescent="0.2">
      <c r="A13" s="743" t="s">
        <v>75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7"/>
      <c r="O13" s="31"/>
      <c r="P13" s="31" t="s">
        <v>34</v>
      </c>
      <c r="Q13" s="742"/>
      <c r="R13" s="74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3" t="s">
        <v>76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43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6" t="s">
        <v>77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8"/>
      <c r="O15"/>
      <c r="P15" s="747" t="s">
        <v>63</v>
      </c>
      <c r="Q15" s="747"/>
      <c r="R15" s="747"/>
      <c r="S15" s="747"/>
      <c r="T15" s="74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9" t="s">
        <v>61</v>
      </c>
      <c r="B17" s="719" t="s">
        <v>51</v>
      </c>
      <c r="C17" s="750" t="s">
        <v>50</v>
      </c>
      <c r="D17" s="719" t="s">
        <v>52</v>
      </c>
      <c r="E17" s="719"/>
      <c r="F17" s="719" t="s">
        <v>24</v>
      </c>
      <c r="G17" s="719" t="s">
        <v>27</v>
      </c>
      <c r="H17" s="719" t="s">
        <v>25</v>
      </c>
      <c r="I17" s="719" t="s">
        <v>26</v>
      </c>
      <c r="J17" s="751" t="s">
        <v>16</v>
      </c>
      <c r="K17" s="751" t="s">
        <v>65</v>
      </c>
      <c r="L17" s="751" t="s">
        <v>67</v>
      </c>
      <c r="M17" s="751" t="s">
        <v>2</v>
      </c>
      <c r="N17" s="751" t="s">
        <v>66</v>
      </c>
      <c r="O17" s="719" t="s">
        <v>28</v>
      </c>
      <c r="P17" s="719" t="s">
        <v>17</v>
      </c>
      <c r="Q17" s="719"/>
      <c r="R17" s="719"/>
      <c r="S17" s="719"/>
      <c r="T17" s="719"/>
      <c r="U17" s="749" t="s">
        <v>58</v>
      </c>
      <c r="V17" s="719"/>
      <c r="W17" s="719" t="s">
        <v>6</v>
      </c>
      <c r="X17" s="719" t="s">
        <v>44</v>
      </c>
      <c r="Y17" s="720" t="s">
        <v>56</v>
      </c>
      <c r="Z17" s="719" t="s">
        <v>18</v>
      </c>
      <c r="AA17" s="722" t="s">
        <v>62</v>
      </c>
      <c r="AB17" s="722" t="s">
        <v>19</v>
      </c>
      <c r="AC17" s="723" t="s">
        <v>68</v>
      </c>
      <c r="AD17" s="725" t="s">
        <v>59</v>
      </c>
      <c r="AE17" s="726"/>
      <c r="AF17" s="727"/>
      <c r="AG17" s="731"/>
      <c r="BD17" s="732" t="s">
        <v>64</v>
      </c>
    </row>
    <row r="18" spans="1:68" ht="14.25" customHeight="1" x14ac:dyDescent="0.2">
      <c r="A18" s="719"/>
      <c r="B18" s="719"/>
      <c r="C18" s="750"/>
      <c r="D18" s="719"/>
      <c r="E18" s="719"/>
      <c r="F18" s="719" t="s">
        <v>20</v>
      </c>
      <c r="G18" s="719" t="s">
        <v>21</v>
      </c>
      <c r="H18" s="719" t="s">
        <v>22</v>
      </c>
      <c r="I18" s="719" t="s">
        <v>22</v>
      </c>
      <c r="J18" s="752"/>
      <c r="K18" s="752"/>
      <c r="L18" s="752"/>
      <c r="M18" s="752"/>
      <c r="N18" s="752"/>
      <c r="O18" s="719"/>
      <c r="P18" s="719"/>
      <c r="Q18" s="719"/>
      <c r="R18" s="719"/>
      <c r="S18" s="719"/>
      <c r="T18" s="719"/>
      <c r="U18" s="36" t="s">
        <v>47</v>
      </c>
      <c r="V18" s="36" t="s">
        <v>46</v>
      </c>
      <c r="W18" s="719"/>
      <c r="X18" s="719"/>
      <c r="Y18" s="721"/>
      <c r="Z18" s="719"/>
      <c r="AA18" s="722"/>
      <c r="AB18" s="722"/>
      <c r="AC18" s="724"/>
      <c r="AD18" s="728"/>
      <c r="AE18" s="729"/>
      <c r="AF18" s="730"/>
      <c r="AG18" s="731"/>
      <c r="BD18" s="732"/>
    </row>
    <row r="19" spans="1:68" ht="27.75" customHeight="1" x14ac:dyDescent="0.2">
      <c r="A19" s="437" t="s">
        <v>78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55"/>
      <c r="AB19" s="55"/>
      <c r="AC19" s="55"/>
    </row>
    <row r="20" spans="1:68" ht="16.5" customHeight="1" x14ac:dyDescent="0.25">
      <c r="A20" s="413" t="s">
        <v>78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66"/>
      <c r="AB20" s="66"/>
      <c r="AC20" s="80"/>
    </row>
    <row r="21" spans="1:68" ht="14.25" customHeight="1" x14ac:dyDescent="0.25">
      <c r="A21" s="402" t="s">
        <v>79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2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03">
        <v>4680115885004</v>
      </c>
      <c r="E22" s="40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5"/>
      <c r="R22" s="405"/>
      <c r="S22" s="405"/>
      <c r="T22" s="406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0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1"/>
      <c r="P23" s="397" t="s">
        <v>43</v>
      </c>
      <c r="Q23" s="398"/>
      <c r="R23" s="398"/>
      <c r="S23" s="398"/>
      <c r="T23" s="398"/>
      <c r="U23" s="398"/>
      <c r="V23" s="399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1"/>
      <c r="P24" s="397" t="s">
        <v>43</v>
      </c>
      <c r="Q24" s="398"/>
      <c r="R24" s="398"/>
      <c r="S24" s="398"/>
      <c r="T24" s="398"/>
      <c r="U24" s="398"/>
      <c r="V24" s="399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2" t="s">
        <v>84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5"/>
      <c r="R26" s="405"/>
      <c r="S26" s="405"/>
      <c r="T26" s="406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5"/>
      <c r="R27" s="405"/>
      <c r="S27" s="405"/>
      <c r="T27" s="406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30</v>
      </c>
      <c r="P28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5"/>
      <c r="R28" s="405"/>
      <c r="S28" s="405"/>
      <c r="T28" s="406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4301051692</v>
      </c>
      <c r="D29" s="403">
        <v>4607091383935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35</v>
      </c>
      <c r="P29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5"/>
      <c r="R29" s="405"/>
      <c r="S29" s="405"/>
      <c r="T29" s="406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03">
        <v>4680115881990</v>
      </c>
      <c r="E30" s="403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715" t="s">
        <v>95</v>
      </c>
      <c r="Q30" s="405"/>
      <c r="R30" s="405"/>
      <c r="S30" s="405"/>
      <c r="T30" s="406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03">
        <v>4680115881853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716" t="s">
        <v>98</v>
      </c>
      <c r="Q31" s="405"/>
      <c r="R31" s="405"/>
      <c r="S31" s="405"/>
      <c r="T31" s="406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03">
        <v>4607091383911</v>
      </c>
      <c r="E32" s="40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7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5"/>
      <c r="R32" s="405"/>
      <c r="S32" s="405"/>
      <c r="T32" s="406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7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5"/>
      <c r="R33" s="405"/>
      <c r="S33" s="405"/>
      <c r="T33" s="406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400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1"/>
      <c r="P34" s="397" t="s">
        <v>43</v>
      </c>
      <c r="Q34" s="398"/>
      <c r="R34" s="398"/>
      <c r="S34" s="398"/>
      <c r="T34" s="398"/>
      <c r="U34" s="398"/>
      <c r="V34" s="399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1"/>
      <c r="P35" s="397" t="s">
        <v>43</v>
      </c>
      <c r="Q35" s="398"/>
      <c r="R35" s="398"/>
      <c r="S35" s="398"/>
      <c r="T35" s="398"/>
      <c r="U35" s="398"/>
      <c r="V35" s="399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02" t="s">
        <v>103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402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5"/>
      <c r="R37" s="405"/>
      <c r="S37" s="405"/>
      <c r="T37" s="406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1"/>
      <c r="P38" s="397" t="s">
        <v>43</v>
      </c>
      <c r="Q38" s="398"/>
      <c r="R38" s="398"/>
      <c r="S38" s="398"/>
      <c r="T38" s="398"/>
      <c r="U38" s="398"/>
      <c r="V38" s="399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0"/>
      <c r="O39" s="401"/>
      <c r="P39" s="397" t="s">
        <v>43</v>
      </c>
      <c r="Q39" s="398"/>
      <c r="R39" s="398"/>
      <c r="S39" s="398"/>
      <c r="T39" s="398"/>
      <c r="U39" s="398"/>
      <c r="V39" s="399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02" t="s">
        <v>108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5"/>
      <c r="R41" s="405"/>
      <c r="S41" s="405"/>
      <c r="T41" s="406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400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1"/>
      <c r="P42" s="397" t="s">
        <v>43</v>
      </c>
      <c r="Q42" s="398"/>
      <c r="R42" s="398"/>
      <c r="S42" s="398"/>
      <c r="T42" s="398"/>
      <c r="U42" s="398"/>
      <c r="V42" s="399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0"/>
      <c r="O43" s="401"/>
      <c r="P43" s="397" t="s">
        <v>43</v>
      </c>
      <c r="Q43" s="398"/>
      <c r="R43" s="398"/>
      <c r="S43" s="398"/>
      <c r="T43" s="398"/>
      <c r="U43" s="398"/>
      <c r="V43" s="399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02" t="s">
        <v>112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03">
        <v>4607091389111</v>
      </c>
      <c r="E45" s="40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7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5"/>
      <c r="R45" s="405"/>
      <c r="S45" s="405"/>
      <c r="T45" s="406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400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1"/>
      <c r="P46" s="397" t="s">
        <v>43</v>
      </c>
      <c r="Q46" s="398"/>
      <c r="R46" s="398"/>
      <c r="S46" s="398"/>
      <c r="T46" s="398"/>
      <c r="U46" s="398"/>
      <c r="V46" s="399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1"/>
      <c r="P47" s="397" t="s">
        <v>43</v>
      </c>
      <c r="Q47" s="398"/>
      <c r="R47" s="398"/>
      <c r="S47" s="398"/>
      <c r="T47" s="398"/>
      <c r="U47" s="398"/>
      <c r="V47" s="399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37" t="s">
        <v>115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437"/>
      <c r="AA48" s="55"/>
      <c r="AB48" s="55"/>
      <c r="AC48" s="55"/>
    </row>
    <row r="49" spans="1:68" ht="16.5" customHeight="1" x14ac:dyDescent="0.25">
      <c r="A49" s="413" t="s">
        <v>116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  <c r="S49" s="413"/>
      <c r="T49" s="413"/>
      <c r="U49" s="413"/>
      <c r="V49" s="413"/>
      <c r="W49" s="413"/>
      <c r="X49" s="413"/>
      <c r="Y49" s="413"/>
      <c r="Z49" s="413"/>
      <c r="AA49" s="66"/>
      <c r="AB49" s="66"/>
      <c r="AC49" s="80"/>
    </row>
    <row r="50" spans="1:68" ht="14.25" customHeight="1" x14ac:dyDescent="0.25">
      <c r="A50" s="402" t="s">
        <v>117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4301011380</v>
      </c>
      <c r="D51" s="403">
        <v>4607091385670</v>
      </c>
      <c r="E51" s="40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5"/>
      <c r="R51" s="405"/>
      <c r="S51" s="405"/>
      <c r="T51" s="406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customHeight="1" x14ac:dyDescent="0.25">
      <c r="A52" s="64" t="s">
        <v>118</v>
      </c>
      <c r="B52" s="64" t="s">
        <v>122</v>
      </c>
      <c r="C52" s="37">
        <v>4301011540</v>
      </c>
      <c r="D52" s="403">
        <v>4607091385670</v>
      </c>
      <c r="E52" s="403"/>
      <c r="F52" s="63">
        <v>1.4</v>
      </c>
      <c r="G52" s="38">
        <v>8</v>
      </c>
      <c r="H52" s="63">
        <v>11.2</v>
      </c>
      <c r="I52" s="63">
        <v>11.68</v>
      </c>
      <c r="J52" s="38">
        <v>56</v>
      </c>
      <c r="K52" s="38" t="s">
        <v>121</v>
      </c>
      <c r="L52" s="38"/>
      <c r="M52" s="39" t="s">
        <v>123</v>
      </c>
      <c r="N52" s="39"/>
      <c r="O52" s="38">
        <v>50</v>
      </c>
      <c r="P52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5"/>
      <c r="R52" s="405"/>
      <c r="S52" s="405"/>
      <c r="T52" s="406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124</v>
      </c>
      <c r="B53" s="64" t="s">
        <v>125</v>
      </c>
      <c r="C53" s="37">
        <v>4301011625</v>
      </c>
      <c r="D53" s="403">
        <v>4680115883956</v>
      </c>
      <c r="E53" s="403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121</v>
      </c>
      <c r="L53" s="38"/>
      <c r="M53" s="39" t="s">
        <v>120</v>
      </c>
      <c r="N53" s="39"/>
      <c r="O53" s="38">
        <v>50</v>
      </c>
      <c r="P53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5"/>
      <c r="R53" s="405"/>
      <c r="S53" s="405"/>
      <c r="T53" s="406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customHeight="1" x14ac:dyDescent="0.25">
      <c r="A54" s="64" t="s">
        <v>126</v>
      </c>
      <c r="B54" s="64" t="s">
        <v>127</v>
      </c>
      <c r="C54" s="37">
        <v>4301011382</v>
      </c>
      <c r="D54" s="403">
        <v>4607091385687</v>
      </c>
      <c r="E54" s="40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8" t="s">
        <v>87</v>
      </c>
      <c r="L54" s="38"/>
      <c r="M54" s="39" t="s">
        <v>123</v>
      </c>
      <c r="N54" s="39"/>
      <c r="O54" s="38">
        <v>50</v>
      </c>
      <c r="P54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5"/>
      <c r="R54" s="405"/>
      <c r="S54" s="405"/>
      <c r="T54" s="406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customHeight="1" x14ac:dyDescent="0.25">
      <c r="A55" s="64" t="s">
        <v>128</v>
      </c>
      <c r="B55" s="64" t="s">
        <v>129</v>
      </c>
      <c r="C55" s="37">
        <v>4301011565</v>
      </c>
      <c r="D55" s="403">
        <v>4680115882539</v>
      </c>
      <c r="E55" s="403"/>
      <c r="F55" s="63">
        <v>0.37</v>
      </c>
      <c r="G55" s="38">
        <v>10</v>
      </c>
      <c r="H55" s="63">
        <v>3.7</v>
      </c>
      <c r="I55" s="63">
        <v>3.91</v>
      </c>
      <c r="J55" s="38">
        <v>120</v>
      </c>
      <c r="K55" s="38" t="s">
        <v>87</v>
      </c>
      <c r="L55" s="38"/>
      <c r="M55" s="39" t="s">
        <v>123</v>
      </c>
      <c r="N55" s="39"/>
      <c r="O55" s="38">
        <v>50</v>
      </c>
      <c r="P55" s="7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5"/>
      <c r="R55" s="405"/>
      <c r="S55" s="405"/>
      <c r="T55" s="406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130</v>
      </c>
      <c r="B56" s="64" t="s">
        <v>131</v>
      </c>
      <c r="C56" s="37">
        <v>4301011624</v>
      </c>
      <c r="D56" s="403">
        <v>4680115883949</v>
      </c>
      <c r="E56" s="403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87</v>
      </c>
      <c r="L56" s="38"/>
      <c r="M56" s="39" t="s">
        <v>120</v>
      </c>
      <c r="N56" s="39"/>
      <c r="O56" s="38">
        <v>50</v>
      </c>
      <c r="P56" s="7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5"/>
      <c r="R56" s="405"/>
      <c r="S56" s="405"/>
      <c r="T56" s="406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x14ac:dyDescent="0.2">
      <c r="A57" s="400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1"/>
      <c r="P57" s="397" t="s">
        <v>43</v>
      </c>
      <c r="Q57" s="398"/>
      <c r="R57" s="398"/>
      <c r="S57" s="398"/>
      <c r="T57" s="398"/>
      <c r="U57" s="398"/>
      <c r="V57" s="399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1"/>
      <c r="P58" s="397" t="s">
        <v>43</v>
      </c>
      <c r="Q58" s="398"/>
      <c r="R58" s="398"/>
      <c r="S58" s="398"/>
      <c r="T58" s="398"/>
      <c r="U58" s="398"/>
      <c r="V58" s="399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customHeight="1" x14ac:dyDescent="0.25">
      <c r="A59" s="402" t="s">
        <v>84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67"/>
      <c r="AB59" s="67"/>
      <c r="AC59" s="81"/>
    </row>
    <row r="60" spans="1:68" ht="16.5" customHeight="1" x14ac:dyDescent="0.25">
      <c r="A60" s="64" t="s">
        <v>132</v>
      </c>
      <c r="B60" s="64" t="s">
        <v>133</v>
      </c>
      <c r="C60" s="37">
        <v>4301051842</v>
      </c>
      <c r="D60" s="403">
        <v>4680115885233</v>
      </c>
      <c r="E60" s="403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83</v>
      </c>
      <c r="L60" s="38"/>
      <c r="M60" s="39" t="s">
        <v>123</v>
      </c>
      <c r="N60" s="39"/>
      <c r="O60" s="38">
        <v>40</v>
      </c>
      <c r="P60" s="698" t="s">
        <v>134</v>
      </c>
      <c r="Q60" s="405"/>
      <c r="R60" s="405"/>
      <c r="S60" s="405"/>
      <c r="T60" s="406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customHeight="1" x14ac:dyDescent="0.25">
      <c r="A61" s="64" t="s">
        <v>135</v>
      </c>
      <c r="B61" s="64" t="s">
        <v>136</v>
      </c>
      <c r="C61" s="37">
        <v>4301051820</v>
      </c>
      <c r="D61" s="403">
        <v>4680115884915</v>
      </c>
      <c r="E61" s="403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87</v>
      </c>
      <c r="L61" s="38"/>
      <c r="M61" s="39" t="s">
        <v>123</v>
      </c>
      <c r="N61" s="39"/>
      <c r="O61" s="38">
        <v>40</v>
      </c>
      <c r="P61" s="699" t="s">
        <v>137</v>
      </c>
      <c r="Q61" s="405"/>
      <c r="R61" s="405"/>
      <c r="S61" s="405"/>
      <c r="T61" s="406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1"/>
      <c r="P62" s="397" t="s">
        <v>43</v>
      </c>
      <c r="Q62" s="398"/>
      <c r="R62" s="398"/>
      <c r="S62" s="398"/>
      <c r="T62" s="398"/>
      <c r="U62" s="398"/>
      <c r="V62" s="399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x14ac:dyDescent="0.2">
      <c r="A63" s="400"/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1"/>
      <c r="P63" s="397" t="s">
        <v>43</v>
      </c>
      <c r="Q63" s="398"/>
      <c r="R63" s="398"/>
      <c r="S63" s="398"/>
      <c r="T63" s="398"/>
      <c r="U63" s="398"/>
      <c r="V63" s="399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customHeight="1" x14ac:dyDescent="0.25">
      <c r="A64" s="413" t="s">
        <v>138</v>
      </c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  <c r="Z64" s="413"/>
      <c r="AA64" s="66"/>
      <c r="AB64" s="66"/>
      <c r="AC64" s="80"/>
    </row>
    <row r="65" spans="1:68" ht="14.25" customHeight="1" x14ac:dyDescent="0.25">
      <c r="A65" s="402" t="s">
        <v>117</v>
      </c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67"/>
      <c r="AB65" s="67"/>
      <c r="AC65" s="81"/>
    </row>
    <row r="66" spans="1:68" ht="27" customHeight="1" x14ac:dyDescent="0.25">
      <c r="A66" s="64" t="s">
        <v>139</v>
      </c>
      <c r="B66" s="64" t="s">
        <v>140</v>
      </c>
      <c r="C66" s="37">
        <v>4301011481</v>
      </c>
      <c r="D66" s="403">
        <v>4680115881426</v>
      </c>
      <c r="E66" s="403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121</v>
      </c>
      <c r="L66" s="38"/>
      <c r="M66" s="39" t="s">
        <v>141</v>
      </c>
      <c r="N66" s="39"/>
      <c r="O66" s="38">
        <v>55</v>
      </c>
      <c r="P66" s="7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5"/>
      <c r="R66" s="405"/>
      <c r="S66" s="405"/>
      <c r="T66" s="406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customHeight="1" x14ac:dyDescent="0.25">
      <c r="A67" s="64" t="s">
        <v>139</v>
      </c>
      <c r="B67" s="64" t="s">
        <v>142</v>
      </c>
      <c r="C67" s="37">
        <v>4301011452</v>
      </c>
      <c r="D67" s="403">
        <v>4680115881426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120</v>
      </c>
      <c r="N67" s="39"/>
      <c r="O67" s="38">
        <v>50</v>
      </c>
      <c r="P67" s="7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5"/>
      <c r="R67" s="405"/>
      <c r="S67" s="405"/>
      <c r="T67" s="406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customHeight="1" x14ac:dyDescent="0.25">
      <c r="A68" s="64" t="s">
        <v>143</v>
      </c>
      <c r="B68" s="64" t="s">
        <v>144</v>
      </c>
      <c r="C68" s="37">
        <v>4301011386</v>
      </c>
      <c r="D68" s="403">
        <v>4680115880283</v>
      </c>
      <c r="E68" s="40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87</v>
      </c>
      <c r="L68" s="38"/>
      <c r="M68" s="39" t="s">
        <v>120</v>
      </c>
      <c r="N68" s="39"/>
      <c r="O68" s="38">
        <v>45</v>
      </c>
      <c r="P68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5"/>
      <c r="R68" s="405"/>
      <c r="S68" s="405"/>
      <c r="T68" s="406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145</v>
      </c>
      <c r="B69" s="64" t="s">
        <v>146</v>
      </c>
      <c r="C69" s="37">
        <v>4301011437</v>
      </c>
      <c r="D69" s="403">
        <v>4680115881419</v>
      </c>
      <c r="E69" s="403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87</v>
      </c>
      <c r="L69" s="38"/>
      <c r="M69" s="39" t="s">
        <v>120</v>
      </c>
      <c r="N69" s="39"/>
      <c r="O69" s="38">
        <v>50</v>
      </c>
      <c r="P6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5"/>
      <c r="R69" s="405"/>
      <c r="S69" s="405"/>
      <c r="T69" s="406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148</v>
      </c>
      <c r="C70" s="37">
        <v>4301011432</v>
      </c>
      <c r="D70" s="403">
        <v>4680115882720</v>
      </c>
      <c r="E70" s="403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87</v>
      </c>
      <c r="L70" s="38"/>
      <c r="M70" s="39" t="s">
        <v>120</v>
      </c>
      <c r="N70" s="39"/>
      <c r="O70" s="38">
        <v>90</v>
      </c>
      <c r="P70" s="6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5"/>
      <c r="R70" s="405"/>
      <c r="S70" s="405"/>
      <c r="T70" s="406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149</v>
      </c>
      <c r="B71" s="64" t="s">
        <v>150</v>
      </c>
      <c r="C71" s="37">
        <v>4301012008</v>
      </c>
      <c r="D71" s="403">
        <v>4680115881525</v>
      </c>
      <c r="E71" s="403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87</v>
      </c>
      <c r="L71" s="38"/>
      <c r="M71" s="39" t="s">
        <v>152</v>
      </c>
      <c r="N71" s="39"/>
      <c r="O71" s="38">
        <v>50</v>
      </c>
      <c r="P71" s="695" t="s">
        <v>151</v>
      </c>
      <c r="Q71" s="405"/>
      <c r="R71" s="405"/>
      <c r="S71" s="405"/>
      <c r="T71" s="406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x14ac:dyDescent="0.2">
      <c r="A72" s="400"/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1"/>
      <c r="P72" s="397" t="s">
        <v>43</v>
      </c>
      <c r="Q72" s="398"/>
      <c r="R72" s="398"/>
      <c r="S72" s="398"/>
      <c r="T72" s="398"/>
      <c r="U72" s="398"/>
      <c r="V72" s="399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x14ac:dyDescent="0.2">
      <c r="A73" s="400"/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1"/>
      <c r="P73" s="397" t="s">
        <v>43</v>
      </c>
      <c r="Q73" s="398"/>
      <c r="R73" s="398"/>
      <c r="S73" s="398"/>
      <c r="T73" s="398"/>
      <c r="U73" s="398"/>
      <c r="V73" s="399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customHeight="1" x14ac:dyDescent="0.25">
      <c r="A74" s="402" t="s">
        <v>153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7"/>
      <c r="AB74" s="67"/>
      <c r="AC74" s="81"/>
    </row>
    <row r="75" spans="1:68" ht="27" customHeight="1" x14ac:dyDescent="0.25">
      <c r="A75" s="64" t="s">
        <v>154</v>
      </c>
      <c r="B75" s="64" t="s">
        <v>155</v>
      </c>
      <c r="C75" s="37">
        <v>4301020234</v>
      </c>
      <c r="D75" s="403">
        <v>4680115881440</v>
      </c>
      <c r="E75" s="403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121</v>
      </c>
      <c r="L75" s="38"/>
      <c r="M75" s="39" t="s">
        <v>120</v>
      </c>
      <c r="N75" s="39"/>
      <c r="O75" s="38">
        <v>50</v>
      </c>
      <c r="P75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5"/>
      <c r="R75" s="405"/>
      <c r="S75" s="405"/>
      <c r="T75" s="406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4301020232</v>
      </c>
      <c r="D76" s="403">
        <v>4680115881433</v>
      </c>
      <c r="E76" s="40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87</v>
      </c>
      <c r="L76" s="38"/>
      <c r="M76" s="39" t="s">
        <v>120</v>
      </c>
      <c r="N76" s="39"/>
      <c r="O76" s="38">
        <v>50</v>
      </c>
      <c r="P76" s="6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5"/>
      <c r="R76" s="405"/>
      <c r="S76" s="405"/>
      <c r="T76" s="406"/>
      <c r="U76" s="40" t="s">
        <v>48</v>
      </c>
      <c r="V76" s="40" t="s">
        <v>48</v>
      </c>
      <c r="W76" s="41" t="s">
        <v>0</v>
      </c>
      <c r="X76" s="59">
        <v>0</v>
      </c>
      <c r="Y76" s="56">
        <f>IFERROR(IF(X76="",0,CEILING((X76/$H76),1)*$H76),"")</f>
        <v>0</v>
      </c>
      <c r="Z76" s="42" t="str">
        <f>IFERROR(IF(Y76=0,"",ROUNDUP(Y76/H76,0)*0.00753),"")</f>
        <v/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0</v>
      </c>
      <c r="BN76" s="79">
        <f>IFERROR(Y76*I76/H76,"0")</f>
        <v>0</v>
      </c>
      <c r="BO76" s="79">
        <f>IFERROR(1/J76*(X76/H76),"0")</f>
        <v>0</v>
      </c>
      <c r="BP76" s="79">
        <f>IFERROR(1/J76*(Y76/H76),"0")</f>
        <v>0</v>
      </c>
    </row>
    <row r="77" spans="1:68" x14ac:dyDescent="0.2">
      <c r="A77" s="400"/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1"/>
      <c r="P77" s="397" t="s">
        <v>43</v>
      </c>
      <c r="Q77" s="398"/>
      <c r="R77" s="398"/>
      <c r="S77" s="398"/>
      <c r="T77" s="398"/>
      <c r="U77" s="398"/>
      <c r="V77" s="399"/>
      <c r="W77" s="43" t="s">
        <v>42</v>
      </c>
      <c r="X77" s="44">
        <f>IFERROR(X75/H75,"0")+IFERROR(X76/H76,"0")</f>
        <v>0</v>
      </c>
      <c r="Y77" s="44">
        <f>IFERROR(Y75/H75,"0")+IFERROR(Y76/H76,"0")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400"/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1"/>
      <c r="P78" s="397" t="s">
        <v>43</v>
      </c>
      <c r="Q78" s="398"/>
      <c r="R78" s="398"/>
      <c r="S78" s="398"/>
      <c r="T78" s="398"/>
      <c r="U78" s="398"/>
      <c r="V78" s="399"/>
      <c r="W78" s="43" t="s">
        <v>0</v>
      </c>
      <c r="X78" s="44">
        <f>IFERROR(SUM(X75:X76),"0")</f>
        <v>0</v>
      </c>
      <c r="Y78" s="44">
        <f>IFERROR(SUM(Y75:Y76),"0")</f>
        <v>0</v>
      </c>
      <c r="Z78" s="43"/>
      <c r="AA78" s="68"/>
      <c r="AB78" s="68"/>
      <c r="AC78" s="68"/>
    </row>
    <row r="79" spans="1:68" ht="14.25" customHeight="1" x14ac:dyDescent="0.25">
      <c r="A79" s="402" t="s">
        <v>79</v>
      </c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67"/>
      <c r="AB79" s="67"/>
      <c r="AC79" s="81"/>
    </row>
    <row r="80" spans="1:68" ht="27" customHeight="1" x14ac:dyDescent="0.25">
      <c r="A80" s="64" t="s">
        <v>158</v>
      </c>
      <c r="B80" s="64" t="s">
        <v>159</v>
      </c>
      <c r="C80" s="37">
        <v>4301031242</v>
      </c>
      <c r="D80" s="403">
        <v>4680115885066</v>
      </c>
      <c r="E80" s="403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87</v>
      </c>
      <c r="L80" s="38"/>
      <c r="M80" s="39" t="s">
        <v>82</v>
      </c>
      <c r="N80" s="39"/>
      <c r="O80" s="38">
        <v>40</v>
      </c>
      <c r="P80" s="686" t="s">
        <v>160</v>
      </c>
      <c r="Q80" s="405"/>
      <c r="R80" s="405"/>
      <c r="S80" s="405"/>
      <c r="T80" s="406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161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customHeight="1" x14ac:dyDescent="0.25">
      <c r="A81" s="64" t="s">
        <v>162</v>
      </c>
      <c r="B81" s="64" t="s">
        <v>163</v>
      </c>
      <c r="C81" s="37">
        <v>4301031243</v>
      </c>
      <c r="D81" s="403">
        <v>4680115885073</v>
      </c>
      <c r="E81" s="403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83</v>
      </c>
      <c r="L81" s="38"/>
      <c r="M81" s="39" t="s">
        <v>82</v>
      </c>
      <c r="N81" s="39"/>
      <c r="O81" s="38">
        <v>40</v>
      </c>
      <c r="P81" s="687" t="s">
        <v>164</v>
      </c>
      <c r="Q81" s="405"/>
      <c r="R81" s="405"/>
      <c r="S81" s="405"/>
      <c r="T81" s="406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161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165</v>
      </c>
      <c r="B82" s="64" t="s">
        <v>166</v>
      </c>
      <c r="C82" s="37">
        <v>4301031240</v>
      </c>
      <c r="D82" s="403">
        <v>4680115885042</v>
      </c>
      <c r="E82" s="403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87</v>
      </c>
      <c r="L82" s="38"/>
      <c r="M82" s="39" t="s">
        <v>82</v>
      </c>
      <c r="N82" s="39"/>
      <c r="O82" s="38">
        <v>40</v>
      </c>
      <c r="P82" s="688" t="s">
        <v>167</v>
      </c>
      <c r="Q82" s="405"/>
      <c r="R82" s="405"/>
      <c r="S82" s="405"/>
      <c r="T82" s="406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161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168</v>
      </c>
      <c r="B83" s="64" t="s">
        <v>169</v>
      </c>
      <c r="C83" s="37">
        <v>4301031241</v>
      </c>
      <c r="D83" s="403">
        <v>4680115885059</v>
      </c>
      <c r="E83" s="403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9" t="s">
        <v>170</v>
      </c>
      <c r="Q83" s="405"/>
      <c r="R83" s="405"/>
      <c r="S83" s="405"/>
      <c r="T83" s="406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161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171</v>
      </c>
      <c r="B84" s="64" t="s">
        <v>172</v>
      </c>
      <c r="C84" s="37">
        <v>4301031315</v>
      </c>
      <c r="D84" s="403">
        <v>4680115885080</v>
      </c>
      <c r="E84" s="403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87</v>
      </c>
      <c r="L84" s="38"/>
      <c r="M84" s="39" t="s">
        <v>82</v>
      </c>
      <c r="N84" s="39"/>
      <c r="O84" s="38">
        <v>40</v>
      </c>
      <c r="P84" s="690" t="s">
        <v>173</v>
      </c>
      <c r="Q84" s="405"/>
      <c r="R84" s="405"/>
      <c r="S84" s="405"/>
      <c r="T84" s="406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161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174</v>
      </c>
      <c r="B85" s="64" t="s">
        <v>175</v>
      </c>
      <c r="C85" s="37">
        <v>4301031316</v>
      </c>
      <c r="D85" s="403">
        <v>4680115885097</v>
      </c>
      <c r="E85" s="403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91" t="s">
        <v>176</v>
      </c>
      <c r="Q85" s="405"/>
      <c r="R85" s="405"/>
      <c r="S85" s="405"/>
      <c r="T85" s="406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161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x14ac:dyDescent="0.2">
      <c r="A86" s="400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1"/>
      <c r="P86" s="397" t="s">
        <v>43</v>
      </c>
      <c r="Q86" s="398"/>
      <c r="R86" s="398"/>
      <c r="S86" s="398"/>
      <c r="T86" s="398"/>
      <c r="U86" s="398"/>
      <c r="V86" s="399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1"/>
      <c r="P87" s="397" t="s">
        <v>43</v>
      </c>
      <c r="Q87" s="398"/>
      <c r="R87" s="398"/>
      <c r="S87" s="398"/>
      <c r="T87" s="398"/>
      <c r="U87" s="398"/>
      <c r="V87" s="399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customHeight="1" x14ac:dyDescent="0.25">
      <c r="A88" s="402" t="s">
        <v>84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67"/>
      <c r="AB88" s="67"/>
      <c r="AC88" s="81"/>
    </row>
    <row r="89" spans="1:68" ht="16.5" customHeight="1" x14ac:dyDescent="0.25">
      <c r="A89" s="64" t="s">
        <v>177</v>
      </c>
      <c r="B89" s="64" t="s">
        <v>178</v>
      </c>
      <c r="C89" s="37">
        <v>4301051837</v>
      </c>
      <c r="D89" s="403">
        <v>4680115884311</v>
      </c>
      <c r="E89" s="403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87</v>
      </c>
      <c r="L89" s="38"/>
      <c r="M89" s="39" t="s">
        <v>123</v>
      </c>
      <c r="N89" s="39"/>
      <c r="O89" s="38">
        <v>40</v>
      </c>
      <c r="P89" s="681" t="s">
        <v>179</v>
      </c>
      <c r="Q89" s="405"/>
      <c r="R89" s="405"/>
      <c r="S89" s="405"/>
      <c r="T89" s="406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180</v>
      </c>
      <c r="B90" s="64" t="s">
        <v>181</v>
      </c>
      <c r="C90" s="37">
        <v>4301051827</v>
      </c>
      <c r="D90" s="403">
        <v>4680115884403</v>
      </c>
      <c r="E90" s="403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87</v>
      </c>
      <c r="L90" s="38"/>
      <c r="M90" s="39" t="s">
        <v>82</v>
      </c>
      <c r="N90" s="39"/>
      <c r="O90" s="38">
        <v>40</v>
      </c>
      <c r="P90" s="682" t="s">
        <v>182</v>
      </c>
      <c r="Q90" s="405"/>
      <c r="R90" s="405"/>
      <c r="S90" s="405"/>
      <c r="T90" s="406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1"/>
      <c r="P91" s="397" t="s">
        <v>43</v>
      </c>
      <c r="Q91" s="398"/>
      <c r="R91" s="398"/>
      <c r="S91" s="398"/>
      <c r="T91" s="398"/>
      <c r="U91" s="398"/>
      <c r="V91" s="399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x14ac:dyDescent="0.2">
      <c r="A92" s="400"/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1"/>
      <c r="P92" s="397" t="s">
        <v>43</v>
      </c>
      <c r="Q92" s="398"/>
      <c r="R92" s="398"/>
      <c r="S92" s="398"/>
      <c r="T92" s="398"/>
      <c r="U92" s="398"/>
      <c r="V92" s="399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customHeight="1" x14ac:dyDescent="0.25">
      <c r="A93" s="402" t="s">
        <v>183</v>
      </c>
      <c r="B93" s="402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M93" s="402"/>
      <c r="N93" s="402"/>
      <c r="O93" s="402"/>
      <c r="P93" s="402"/>
      <c r="Q93" s="402"/>
      <c r="R93" s="402"/>
      <c r="S93" s="402"/>
      <c r="T93" s="402"/>
      <c r="U93" s="402"/>
      <c r="V93" s="402"/>
      <c r="W93" s="402"/>
      <c r="X93" s="402"/>
      <c r="Y93" s="402"/>
      <c r="Z93" s="402"/>
      <c r="AA93" s="67"/>
      <c r="AB93" s="67"/>
      <c r="AC93" s="81"/>
    </row>
    <row r="94" spans="1:68" ht="27" customHeight="1" x14ac:dyDescent="0.25">
      <c r="A94" s="64" t="s">
        <v>184</v>
      </c>
      <c r="B94" s="64" t="s">
        <v>185</v>
      </c>
      <c r="C94" s="37">
        <v>4301060366</v>
      </c>
      <c r="D94" s="403">
        <v>4680115881532</v>
      </c>
      <c r="E94" s="403"/>
      <c r="F94" s="63">
        <v>1.3</v>
      </c>
      <c r="G94" s="38">
        <v>6</v>
      </c>
      <c r="H94" s="63">
        <v>7.8</v>
      </c>
      <c r="I94" s="63">
        <v>8.2799999999999994</v>
      </c>
      <c r="J94" s="38">
        <v>56</v>
      </c>
      <c r="K94" s="38" t="s">
        <v>121</v>
      </c>
      <c r="L94" s="38"/>
      <c r="M94" s="39" t="s">
        <v>82</v>
      </c>
      <c r="N94" s="39"/>
      <c r="O94" s="38">
        <v>30</v>
      </c>
      <c r="P94" s="6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5"/>
      <c r="R94" s="405"/>
      <c r="S94" s="405"/>
      <c r="T94" s="406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customHeight="1" x14ac:dyDescent="0.25">
      <c r="A95" s="64" t="s">
        <v>184</v>
      </c>
      <c r="B95" s="64" t="s">
        <v>186</v>
      </c>
      <c r="C95" s="37">
        <v>4301060371</v>
      </c>
      <c r="D95" s="403">
        <v>4680115881532</v>
      </c>
      <c r="E95" s="403"/>
      <c r="F95" s="63">
        <v>1.4</v>
      </c>
      <c r="G95" s="38">
        <v>6</v>
      </c>
      <c r="H95" s="63">
        <v>8.4</v>
      </c>
      <c r="I95" s="63">
        <v>8.9640000000000004</v>
      </c>
      <c r="J95" s="38">
        <v>56</v>
      </c>
      <c r="K95" s="38" t="s">
        <v>121</v>
      </c>
      <c r="L95" s="38"/>
      <c r="M95" s="39" t="s">
        <v>82</v>
      </c>
      <c r="N95" s="39"/>
      <c r="O95" s="38">
        <v>30</v>
      </c>
      <c r="P95" s="6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5"/>
      <c r="R95" s="405"/>
      <c r="S95" s="405"/>
      <c r="T95" s="406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customHeight="1" x14ac:dyDescent="0.25">
      <c r="A96" s="64" t="s">
        <v>187</v>
      </c>
      <c r="B96" s="64" t="s">
        <v>188</v>
      </c>
      <c r="C96" s="37">
        <v>4301060351</v>
      </c>
      <c r="D96" s="403">
        <v>4680115881464</v>
      </c>
      <c r="E96" s="403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87</v>
      </c>
      <c r="L96" s="38"/>
      <c r="M96" s="39" t="s">
        <v>123</v>
      </c>
      <c r="N96" s="39"/>
      <c r="O96" s="38">
        <v>30</v>
      </c>
      <c r="P96" s="68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5"/>
      <c r="R96" s="405"/>
      <c r="S96" s="405"/>
      <c r="T96" s="406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x14ac:dyDescent="0.2">
      <c r="A97" s="400"/>
      <c r="B97" s="400"/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1"/>
      <c r="P97" s="397" t="s">
        <v>43</v>
      </c>
      <c r="Q97" s="398"/>
      <c r="R97" s="398"/>
      <c r="S97" s="398"/>
      <c r="T97" s="398"/>
      <c r="U97" s="398"/>
      <c r="V97" s="399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400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01"/>
      <c r="P98" s="397" t="s">
        <v>43</v>
      </c>
      <c r="Q98" s="398"/>
      <c r="R98" s="398"/>
      <c r="S98" s="398"/>
      <c r="T98" s="398"/>
      <c r="U98" s="398"/>
      <c r="V98" s="399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customHeight="1" x14ac:dyDescent="0.25">
      <c r="A99" s="413" t="s">
        <v>189</v>
      </c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3"/>
      <c r="P99" s="413"/>
      <c r="Q99" s="413"/>
      <c r="R99" s="413"/>
      <c r="S99" s="413"/>
      <c r="T99" s="413"/>
      <c r="U99" s="413"/>
      <c r="V99" s="413"/>
      <c r="W99" s="413"/>
      <c r="X99" s="413"/>
      <c r="Y99" s="413"/>
      <c r="Z99" s="413"/>
      <c r="AA99" s="66"/>
      <c r="AB99" s="66"/>
      <c r="AC99" s="80"/>
    </row>
    <row r="100" spans="1:68" ht="14.25" customHeight="1" x14ac:dyDescent="0.25">
      <c r="A100" s="402" t="s">
        <v>117</v>
      </c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2"/>
      <c r="P100" s="402"/>
      <c r="Q100" s="402"/>
      <c r="R100" s="402"/>
      <c r="S100" s="402"/>
      <c r="T100" s="402"/>
      <c r="U100" s="402"/>
      <c r="V100" s="402"/>
      <c r="W100" s="402"/>
      <c r="X100" s="402"/>
      <c r="Y100" s="402"/>
      <c r="Z100" s="402"/>
      <c r="AA100" s="67"/>
      <c r="AB100" s="67"/>
      <c r="AC100" s="81"/>
    </row>
    <row r="101" spans="1:68" ht="27" customHeight="1" x14ac:dyDescent="0.25">
      <c r="A101" s="64" t="s">
        <v>190</v>
      </c>
      <c r="B101" s="64" t="s">
        <v>191</v>
      </c>
      <c r="C101" s="37">
        <v>4301011468</v>
      </c>
      <c r="D101" s="403">
        <v>4680115881327</v>
      </c>
      <c r="E101" s="403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121</v>
      </c>
      <c r="L101" s="38"/>
      <c r="M101" s="39" t="s">
        <v>152</v>
      </c>
      <c r="N101" s="39"/>
      <c r="O101" s="38">
        <v>50</v>
      </c>
      <c r="P101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5"/>
      <c r="R101" s="405"/>
      <c r="S101" s="405"/>
      <c r="T101" s="406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customHeight="1" x14ac:dyDescent="0.25">
      <c r="A102" s="64" t="s">
        <v>192</v>
      </c>
      <c r="B102" s="64" t="s">
        <v>193</v>
      </c>
      <c r="C102" s="37">
        <v>4301011476</v>
      </c>
      <c r="D102" s="403">
        <v>4680115881518</v>
      </c>
      <c r="E102" s="403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87</v>
      </c>
      <c r="L102" s="38"/>
      <c r="M102" s="39" t="s">
        <v>123</v>
      </c>
      <c r="N102" s="39"/>
      <c r="O102" s="38">
        <v>50</v>
      </c>
      <c r="P102" s="6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5"/>
      <c r="R102" s="405"/>
      <c r="S102" s="405"/>
      <c r="T102" s="406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4301012007</v>
      </c>
      <c r="D103" s="403">
        <v>4680115881303</v>
      </c>
      <c r="E103" s="403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87</v>
      </c>
      <c r="L103" s="38"/>
      <c r="M103" s="39" t="s">
        <v>152</v>
      </c>
      <c r="N103" s="39"/>
      <c r="O103" s="38">
        <v>50</v>
      </c>
      <c r="P103" s="677" t="s">
        <v>196</v>
      </c>
      <c r="Q103" s="405"/>
      <c r="R103" s="405"/>
      <c r="S103" s="405"/>
      <c r="T103" s="406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1"/>
      <c r="P104" s="397" t="s">
        <v>43</v>
      </c>
      <c r="Q104" s="398"/>
      <c r="R104" s="398"/>
      <c r="S104" s="398"/>
      <c r="T104" s="398"/>
      <c r="U104" s="398"/>
      <c r="V104" s="399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1"/>
      <c r="P105" s="397" t="s">
        <v>43</v>
      </c>
      <c r="Q105" s="398"/>
      <c r="R105" s="398"/>
      <c r="S105" s="398"/>
      <c r="T105" s="398"/>
      <c r="U105" s="398"/>
      <c r="V105" s="399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customHeight="1" x14ac:dyDescent="0.25">
      <c r="A106" s="402" t="s">
        <v>84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2"/>
      <c r="AA106" s="67"/>
      <c r="AB106" s="67"/>
      <c r="AC106" s="81"/>
    </row>
    <row r="107" spans="1:68" ht="27" customHeight="1" x14ac:dyDescent="0.25">
      <c r="A107" s="64" t="s">
        <v>197</v>
      </c>
      <c r="B107" s="64" t="s">
        <v>198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121</v>
      </c>
      <c r="L107" s="38"/>
      <c r="M107" s="39" t="s">
        <v>123</v>
      </c>
      <c r="N107" s="39"/>
      <c r="O107" s="38">
        <v>45</v>
      </c>
      <c r="P107" s="6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5"/>
      <c r="R107" s="405"/>
      <c r="S107" s="405"/>
      <c r="T107" s="406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197</v>
      </c>
      <c r="B108" s="64" t="s">
        <v>199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121</v>
      </c>
      <c r="L108" s="38"/>
      <c r="M108" s="39" t="s">
        <v>82</v>
      </c>
      <c r="N108" s="39"/>
      <c r="O108" s="38">
        <v>45</v>
      </c>
      <c r="P108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5"/>
      <c r="R108" s="405"/>
      <c r="S108" s="405"/>
      <c r="T108" s="406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200</v>
      </c>
      <c r="B109" s="64" t="s">
        <v>201</v>
      </c>
      <c r="C109" s="37">
        <v>4301051436</v>
      </c>
      <c r="D109" s="403">
        <v>4607091385731</v>
      </c>
      <c r="E109" s="40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87</v>
      </c>
      <c r="L109" s="38"/>
      <c r="M109" s="39" t="s">
        <v>123</v>
      </c>
      <c r="N109" s="39"/>
      <c r="O109" s="38">
        <v>45</v>
      </c>
      <c r="P109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5"/>
      <c r="R109" s="405"/>
      <c r="S109" s="405"/>
      <c r="T109" s="406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202</v>
      </c>
      <c r="B110" s="64" t="s">
        <v>203</v>
      </c>
      <c r="C110" s="37">
        <v>4301051438</v>
      </c>
      <c r="D110" s="403">
        <v>4680115880894</v>
      </c>
      <c r="E110" s="403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87</v>
      </c>
      <c r="L110" s="38"/>
      <c r="M110" s="39" t="s">
        <v>123</v>
      </c>
      <c r="N110" s="39"/>
      <c r="O110" s="38">
        <v>45</v>
      </c>
      <c r="P110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5"/>
      <c r="R110" s="405"/>
      <c r="S110" s="405"/>
      <c r="T110" s="406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4301051439</v>
      </c>
      <c r="D111" s="403">
        <v>4680115880214</v>
      </c>
      <c r="E111" s="403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87</v>
      </c>
      <c r="L111" s="38"/>
      <c r="M111" s="39" t="s">
        <v>123</v>
      </c>
      <c r="N111" s="39"/>
      <c r="O111" s="38">
        <v>45</v>
      </c>
      <c r="P111" s="6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5"/>
      <c r="R111" s="405"/>
      <c r="S111" s="405"/>
      <c r="T111" s="406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IFERROR(IF(Y111=0,"",ROUNDUP(Y111/H111,0)*0.00937),"")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1"/>
      <c r="P112" s="397" t="s">
        <v>43</v>
      </c>
      <c r="Q112" s="398"/>
      <c r="R112" s="398"/>
      <c r="S112" s="398"/>
      <c r="T112" s="398"/>
      <c r="U112" s="398"/>
      <c r="V112" s="399"/>
      <c r="W112" s="43" t="s">
        <v>42</v>
      </c>
      <c r="X112" s="44">
        <f>IFERROR(X107/H107,"0")+IFERROR(X108/H108,"0")+IFERROR(X109/H109,"0")+IFERROR(X110/H110,"0")+IFERROR(X111/H111,"0")</f>
        <v>0</v>
      </c>
      <c r="Y112" s="44">
        <f>IFERROR(Y107/H107,"0")+IFERROR(Y108/H108,"0")+IFERROR(Y109/H109,"0")+IFERROR(Y110/H110,"0")+IFERROR(Y111/H111,"0")</f>
        <v>0</v>
      </c>
      <c r="Z112" s="44">
        <f>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400"/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1"/>
      <c r="P113" s="397" t="s">
        <v>43</v>
      </c>
      <c r="Q113" s="398"/>
      <c r="R113" s="398"/>
      <c r="S113" s="398"/>
      <c r="T113" s="398"/>
      <c r="U113" s="398"/>
      <c r="V113" s="399"/>
      <c r="W113" s="43" t="s">
        <v>0</v>
      </c>
      <c r="X113" s="44">
        <f>IFERROR(SUM(X107:X111),"0")</f>
        <v>0</v>
      </c>
      <c r="Y113" s="44">
        <f>IFERROR(SUM(Y107:Y111),"0")</f>
        <v>0</v>
      </c>
      <c r="Z113" s="43"/>
      <c r="AA113" s="68"/>
      <c r="AB113" s="68"/>
      <c r="AC113" s="68"/>
    </row>
    <row r="114" spans="1:68" ht="16.5" customHeight="1" x14ac:dyDescent="0.25">
      <c r="A114" s="413" t="s">
        <v>206</v>
      </c>
      <c r="B114" s="413"/>
      <c r="C114" s="413"/>
      <c r="D114" s="413"/>
      <c r="E114" s="413"/>
      <c r="F114" s="413"/>
      <c r="G114" s="413"/>
      <c r="H114" s="413"/>
      <c r="I114" s="413"/>
      <c r="J114" s="413"/>
      <c r="K114" s="413"/>
      <c r="L114" s="413"/>
      <c r="M114" s="413"/>
      <c r="N114" s="413"/>
      <c r="O114" s="413"/>
      <c r="P114" s="413"/>
      <c r="Q114" s="413"/>
      <c r="R114" s="413"/>
      <c r="S114" s="413"/>
      <c r="T114" s="413"/>
      <c r="U114" s="413"/>
      <c r="V114" s="413"/>
      <c r="W114" s="413"/>
      <c r="X114" s="413"/>
      <c r="Y114" s="413"/>
      <c r="Z114" s="413"/>
      <c r="AA114" s="66"/>
      <c r="AB114" s="66"/>
      <c r="AC114" s="80"/>
    </row>
    <row r="115" spans="1:68" ht="14.25" customHeight="1" x14ac:dyDescent="0.25">
      <c r="A115" s="402" t="s">
        <v>117</v>
      </c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2"/>
      <c r="P115" s="402"/>
      <c r="Q115" s="402"/>
      <c r="R115" s="402"/>
      <c r="S115" s="402"/>
      <c r="T115" s="402"/>
      <c r="U115" s="402"/>
      <c r="V115" s="402"/>
      <c r="W115" s="402"/>
      <c r="X115" s="402"/>
      <c r="Y115" s="402"/>
      <c r="Z115" s="402"/>
      <c r="AA115" s="67"/>
      <c r="AB115" s="67"/>
      <c r="AC115" s="81"/>
    </row>
    <row r="116" spans="1:68" ht="16.5" customHeight="1" x14ac:dyDescent="0.25">
      <c r="A116" s="64" t="s">
        <v>207</v>
      </c>
      <c r="B116" s="64" t="s">
        <v>208</v>
      </c>
      <c r="C116" s="37">
        <v>4301011514</v>
      </c>
      <c r="D116" s="403">
        <v>4680115882133</v>
      </c>
      <c r="E116" s="403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121</v>
      </c>
      <c r="L116" s="38"/>
      <c r="M116" s="39" t="s">
        <v>120</v>
      </c>
      <c r="N116" s="39"/>
      <c r="O116" s="38">
        <v>50</v>
      </c>
      <c r="P116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5"/>
      <c r="R116" s="405"/>
      <c r="S116" s="405"/>
      <c r="T116" s="406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207</v>
      </c>
      <c r="B117" s="64" t="s">
        <v>209</v>
      </c>
      <c r="C117" s="37">
        <v>4301011703</v>
      </c>
      <c r="D117" s="403">
        <v>4680115882133</v>
      </c>
      <c r="E117" s="403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121</v>
      </c>
      <c r="L117" s="38"/>
      <c r="M117" s="39" t="s">
        <v>120</v>
      </c>
      <c r="N117" s="39"/>
      <c r="O117" s="38">
        <v>50</v>
      </c>
      <c r="P11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5"/>
      <c r="R117" s="405"/>
      <c r="S117" s="405"/>
      <c r="T117" s="406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210</v>
      </c>
      <c r="B118" s="64" t="s">
        <v>211</v>
      </c>
      <c r="C118" s="37">
        <v>4301011417</v>
      </c>
      <c r="D118" s="403">
        <v>4680115880269</v>
      </c>
      <c r="E118" s="403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87</v>
      </c>
      <c r="L118" s="38"/>
      <c r="M118" s="39" t="s">
        <v>123</v>
      </c>
      <c r="N118" s="39"/>
      <c r="O118" s="38">
        <v>50</v>
      </c>
      <c r="P118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5"/>
      <c r="R118" s="405"/>
      <c r="S118" s="405"/>
      <c r="T118" s="406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212</v>
      </c>
      <c r="B119" s="64" t="s">
        <v>213</v>
      </c>
      <c r="C119" s="37">
        <v>4301011995</v>
      </c>
      <c r="D119" s="403">
        <v>4680115880429</v>
      </c>
      <c r="E119" s="403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87</v>
      </c>
      <c r="L119" s="38"/>
      <c r="M119" s="39" t="s">
        <v>120</v>
      </c>
      <c r="N119" s="39"/>
      <c r="O119" s="38">
        <v>50</v>
      </c>
      <c r="P119" s="674" t="s">
        <v>214</v>
      </c>
      <c r="Q119" s="405"/>
      <c r="R119" s="405"/>
      <c r="S119" s="405"/>
      <c r="T119" s="406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215</v>
      </c>
      <c r="B120" s="64" t="s">
        <v>216</v>
      </c>
      <c r="C120" s="37">
        <v>4301011462</v>
      </c>
      <c r="D120" s="403">
        <v>4680115881457</v>
      </c>
      <c r="E120" s="403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87</v>
      </c>
      <c r="L120" s="38"/>
      <c r="M120" s="39" t="s">
        <v>123</v>
      </c>
      <c r="N120" s="39"/>
      <c r="O120" s="38">
        <v>50</v>
      </c>
      <c r="P120" s="6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5"/>
      <c r="R120" s="405"/>
      <c r="S120" s="405"/>
      <c r="T120" s="406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1"/>
      <c r="P121" s="397" t="s">
        <v>43</v>
      </c>
      <c r="Q121" s="398"/>
      <c r="R121" s="398"/>
      <c r="S121" s="398"/>
      <c r="T121" s="398"/>
      <c r="U121" s="398"/>
      <c r="V121" s="399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x14ac:dyDescent="0.2">
      <c r="A122" s="400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1"/>
      <c r="P122" s="397" t="s">
        <v>43</v>
      </c>
      <c r="Q122" s="398"/>
      <c r="R122" s="398"/>
      <c r="S122" s="398"/>
      <c r="T122" s="398"/>
      <c r="U122" s="398"/>
      <c r="V122" s="399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customHeight="1" x14ac:dyDescent="0.25">
      <c r="A123" s="402" t="s">
        <v>153</v>
      </c>
      <c r="B123" s="402"/>
      <c r="C123" s="402"/>
      <c r="D123" s="402"/>
      <c r="E123" s="402"/>
      <c r="F123" s="402"/>
      <c r="G123" s="402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  <c r="R123" s="402"/>
      <c r="S123" s="402"/>
      <c r="T123" s="402"/>
      <c r="U123" s="402"/>
      <c r="V123" s="402"/>
      <c r="W123" s="402"/>
      <c r="X123" s="402"/>
      <c r="Y123" s="402"/>
      <c r="Z123" s="402"/>
      <c r="AA123" s="67"/>
      <c r="AB123" s="67"/>
      <c r="AC123" s="81"/>
    </row>
    <row r="124" spans="1:68" ht="16.5" customHeight="1" x14ac:dyDescent="0.25">
      <c r="A124" s="64" t="s">
        <v>217</v>
      </c>
      <c r="B124" s="64" t="s">
        <v>218</v>
      </c>
      <c r="C124" s="37">
        <v>4301020235</v>
      </c>
      <c r="D124" s="403">
        <v>4680115881488</v>
      </c>
      <c r="E124" s="403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121</v>
      </c>
      <c r="L124" s="38"/>
      <c r="M124" s="39" t="s">
        <v>120</v>
      </c>
      <c r="N124" s="39"/>
      <c r="O124" s="38">
        <v>50</v>
      </c>
      <c r="P124" s="6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5"/>
      <c r="R124" s="405"/>
      <c r="S124" s="405"/>
      <c r="T124" s="406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customHeight="1" x14ac:dyDescent="0.25">
      <c r="A125" s="64" t="s">
        <v>219</v>
      </c>
      <c r="B125" s="64" t="s">
        <v>220</v>
      </c>
      <c r="C125" s="37">
        <v>4301020258</v>
      </c>
      <c r="D125" s="403">
        <v>4680115882775</v>
      </c>
      <c r="E125" s="403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83</v>
      </c>
      <c r="L125" s="38"/>
      <c r="M125" s="39" t="s">
        <v>123</v>
      </c>
      <c r="N125" s="39"/>
      <c r="O125" s="38">
        <v>50</v>
      </c>
      <c r="P125" s="6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5"/>
      <c r="R125" s="405"/>
      <c r="S125" s="405"/>
      <c r="T125" s="406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customHeight="1" x14ac:dyDescent="0.25">
      <c r="A126" s="64" t="s">
        <v>221</v>
      </c>
      <c r="B126" s="64" t="s">
        <v>222</v>
      </c>
      <c r="C126" s="37">
        <v>4301020217</v>
      </c>
      <c r="D126" s="403">
        <v>4680115880658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87</v>
      </c>
      <c r="L126" s="38"/>
      <c r="M126" s="39" t="s">
        <v>120</v>
      </c>
      <c r="N126" s="39"/>
      <c r="O126" s="38">
        <v>50</v>
      </c>
      <c r="P126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5"/>
      <c r="R126" s="405"/>
      <c r="S126" s="405"/>
      <c r="T126" s="406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1"/>
      <c r="P127" s="397" t="s">
        <v>43</v>
      </c>
      <c r="Q127" s="398"/>
      <c r="R127" s="398"/>
      <c r="S127" s="398"/>
      <c r="T127" s="398"/>
      <c r="U127" s="398"/>
      <c r="V127" s="399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1"/>
      <c r="P128" s="397" t="s">
        <v>43</v>
      </c>
      <c r="Q128" s="398"/>
      <c r="R128" s="398"/>
      <c r="S128" s="398"/>
      <c r="T128" s="398"/>
      <c r="U128" s="398"/>
      <c r="V128" s="399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customHeight="1" x14ac:dyDescent="0.25">
      <c r="A129" s="402" t="s">
        <v>84</v>
      </c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402"/>
      <c r="AA129" s="67"/>
      <c r="AB129" s="67"/>
      <c r="AC129" s="81"/>
    </row>
    <row r="130" spans="1:68" ht="27" customHeight="1" x14ac:dyDescent="0.25">
      <c r="A130" s="64" t="s">
        <v>223</v>
      </c>
      <c r="B130" s="64" t="s">
        <v>224</v>
      </c>
      <c r="C130" s="37">
        <v>4301051360</v>
      </c>
      <c r="D130" s="403">
        <v>4607091385168</v>
      </c>
      <c r="E130" s="403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121</v>
      </c>
      <c r="L130" s="38"/>
      <c r="M130" s="39" t="s">
        <v>123</v>
      </c>
      <c r="N130" s="39"/>
      <c r="O130" s="38">
        <v>45</v>
      </c>
      <c r="P130" s="6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5"/>
      <c r="R130" s="405"/>
      <c r="S130" s="405"/>
      <c r="T130" s="406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customHeight="1" x14ac:dyDescent="0.25">
      <c r="A131" s="64" t="s">
        <v>223</v>
      </c>
      <c r="B131" s="64" t="s">
        <v>225</v>
      </c>
      <c r="C131" s="37">
        <v>4301051612</v>
      </c>
      <c r="D131" s="403">
        <v>4607091385168</v>
      </c>
      <c r="E131" s="403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8"/>
      <c r="M131" s="39" t="s">
        <v>82</v>
      </c>
      <c r="N131" s="39"/>
      <c r="O131" s="38">
        <v>45</v>
      </c>
      <c r="P131" s="6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5"/>
      <c r="R131" s="405"/>
      <c r="S131" s="405"/>
      <c r="T131" s="406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customHeight="1" x14ac:dyDescent="0.25">
      <c r="A132" s="64" t="s">
        <v>226</v>
      </c>
      <c r="B132" s="64" t="s">
        <v>227</v>
      </c>
      <c r="C132" s="37">
        <v>4301051362</v>
      </c>
      <c r="D132" s="403">
        <v>4607091383256</v>
      </c>
      <c r="E132" s="403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87</v>
      </c>
      <c r="L132" s="38"/>
      <c r="M132" s="39" t="s">
        <v>123</v>
      </c>
      <c r="N132" s="39"/>
      <c r="O132" s="38">
        <v>45</v>
      </c>
      <c r="P132" s="6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5"/>
      <c r="R132" s="405"/>
      <c r="S132" s="405"/>
      <c r="T132" s="406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customHeight="1" x14ac:dyDescent="0.25">
      <c r="A133" s="64" t="s">
        <v>228</v>
      </c>
      <c r="B133" s="64" t="s">
        <v>229</v>
      </c>
      <c r="C133" s="37">
        <v>4301051358</v>
      </c>
      <c r="D133" s="403">
        <v>4607091385748</v>
      </c>
      <c r="E133" s="403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87</v>
      </c>
      <c r="L133" s="38"/>
      <c r="M133" s="39" t="s">
        <v>123</v>
      </c>
      <c r="N133" s="39"/>
      <c r="O133" s="38">
        <v>45</v>
      </c>
      <c r="P133" s="6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5"/>
      <c r="R133" s="405"/>
      <c r="S133" s="405"/>
      <c r="T133" s="406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customHeight="1" x14ac:dyDescent="0.25">
      <c r="A134" s="64" t="s">
        <v>230</v>
      </c>
      <c r="B134" s="64" t="s">
        <v>231</v>
      </c>
      <c r="C134" s="37">
        <v>4301051738</v>
      </c>
      <c r="D134" s="403">
        <v>4680115884533</v>
      </c>
      <c r="E134" s="403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87</v>
      </c>
      <c r="L134" s="38"/>
      <c r="M134" s="39" t="s">
        <v>82</v>
      </c>
      <c r="N134" s="39"/>
      <c r="O134" s="38">
        <v>45</v>
      </c>
      <c r="P134" s="66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5"/>
      <c r="R134" s="405"/>
      <c r="S134" s="405"/>
      <c r="T134" s="406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232</v>
      </c>
      <c r="B135" s="64" t="s">
        <v>233</v>
      </c>
      <c r="C135" s="37">
        <v>4301051480</v>
      </c>
      <c r="D135" s="403">
        <v>4680115882645</v>
      </c>
      <c r="E135" s="403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87</v>
      </c>
      <c r="L135" s="38"/>
      <c r="M135" s="39" t="s">
        <v>82</v>
      </c>
      <c r="N135" s="39"/>
      <c r="O135" s="38">
        <v>40</v>
      </c>
      <c r="P135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5"/>
      <c r="R135" s="405"/>
      <c r="S135" s="405"/>
      <c r="T135" s="406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1"/>
      <c r="P136" s="397" t="s">
        <v>43</v>
      </c>
      <c r="Q136" s="398"/>
      <c r="R136" s="398"/>
      <c r="S136" s="398"/>
      <c r="T136" s="398"/>
      <c r="U136" s="398"/>
      <c r="V136" s="399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1"/>
      <c r="P137" s="397" t="s">
        <v>43</v>
      </c>
      <c r="Q137" s="398"/>
      <c r="R137" s="398"/>
      <c r="S137" s="398"/>
      <c r="T137" s="398"/>
      <c r="U137" s="398"/>
      <c r="V137" s="399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customHeight="1" x14ac:dyDescent="0.25">
      <c r="A138" s="402" t="s">
        <v>183</v>
      </c>
      <c r="B138" s="402"/>
      <c r="C138" s="402"/>
      <c r="D138" s="402"/>
      <c r="E138" s="402"/>
      <c r="F138" s="402"/>
      <c r="G138" s="402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  <c r="AA138" s="67"/>
      <c r="AB138" s="67"/>
      <c r="AC138" s="81"/>
    </row>
    <row r="139" spans="1:68" ht="27" customHeight="1" x14ac:dyDescent="0.25">
      <c r="A139" s="64" t="s">
        <v>234</v>
      </c>
      <c r="B139" s="64" t="s">
        <v>235</v>
      </c>
      <c r="C139" s="37">
        <v>4301060356</v>
      </c>
      <c r="D139" s="403">
        <v>4680115882652</v>
      </c>
      <c r="E139" s="403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87</v>
      </c>
      <c r="L139" s="38"/>
      <c r="M139" s="39" t="s">
        <v>82</v>
      </c>
      <c r="N139" s="39"/>
      <c r="O139" s="38">
        <v>40</v>
      </c>
      <c r="P139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5"/>
      <c r="R139" s="405"/>
      <c r="S139" s="405"/>
      <c r="T139" s="406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236</v>
      </c>
      <c r="B140" s="64" t="s">
        <v>237</v>
      </c>
      <c r="C140" s="37">
        <v>4301060309</v>
      </c>
      <c r="D140" s="403">
        <v>4680115880238</v>
      </c>
      <c r="E140" s="403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87</v>
      </c>
      <c r="L140" s="38"/>
      <c r="M140" s="39" t="s">
        <v>82</v>
      </c>
      <c r="N140" s="39"/>
      <c r="O140" s="38">
        <v>40</v>
      </c>
      <c r="P140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5"/>
      <c r="R140" s="405"/>
      <c r="S140" s="405"/>
      <c r="T140" s="406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x14ac:dyDescent="0.2">
      <c r="A141" s="400"/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1"/>
      <c r="P141" s="397" t="s">
        <v>43</v>
      </c>
      <c r="Q141" s="398"/>
      <c r="R141" s="398"/>
      <c r="S141" s="398"/>
      <c r="T141" s="398"/>
      <c r="U141" s="398"/>
      <c r="V141" s="399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400"/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1"/>
      <c r="P142" s="397" t="s">
        <v>43</v>
      </c>
      <c r="Q142" s="398"/>
      <c r="R142" s="398"/>
      <c r="S142" s="398"/>
      <c r="T142" s="398"/>
      <c r="U142" s="398"/>
      <c r="V142" s="399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customHeight="1" x14ac:dyDescent="0.25">
      <c r="A143" s="413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413"/>
      <c r="AA143" s="66"/>
      <c r="AB143" s="66"/>
      <c r="AC143" s="80"/>
    </row>
    <row r="144" spans="1:68" ht="14.25" customHeight="1" x14ac:dyDescent="0.25">
      <c r="A144" s="402" t="s">
        <v>117</v>
      </c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67"/>
      <c r="AB144" s="67"/>
      <c r="AC144" s="81"/>
    </row>
    <row r="145" spans="1:68" ht="27" customHeight="1" x14ac:dyDescent="0.25">
      <c r="A145" s="64" t="s">
        <v>239</v>
      </c>
      <c r="B145" s="64" t="s">
        <v>240</v>
      </c>
      <c r="C145" s="37">
        <v>4301011562</v>
      </c>
      <c r="D145" s="403">
        <v>4680115882577</v>
      </c>
      <c r="E145" s="403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87</v>
      </c>
      <c r="L145" s="38"/>
      <c r="M145" s="39" t="s">
        <v>107</v>
      </c>
      <c r="N145" s="39"/>
      <c r="O145" s="38">
        <v>90</v>
      </c>
      <c r="P145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5"/>
      <c r="R145" s="405"/>
      <c r="S145" s="405"/>
      <c r="T145" s="406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customHeight="1" x14ac:dyDescent="0.25">
      <c r="A146" s="64" t="s">
        <v>239</v>
      </c>
      <c r="B146" s="64" t="s">
        <v>241</v>
      </c>
      <c r="C146" s="37">
        <v>4301011564</v>
      </c>
      <c r="D146" s="403">
        <v>4680115882577</v>
      </c>
      <c r="E146" s="403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87</v>
      </c>
      <c r="L146" s="38"/>
      <c r="M146" s="39" t="s">
        <v>107</v>
      </c>
      <c r="N146" s="39"/>
      <c r="O146" s="38">
        <v>90</v>
      </c>
      <c r="P146" s="6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5"/>
      <c r="R146" s="405"/>
      <c r="S146" s="405"/>
      <c r="T146" s="406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1"/>
      <c r="P147" s="397" t="s">
        <v>43</v>
      </c>
      <c r="Q147" s="398"/>
      <c r="R147" s="398"/>
      <c r="S147" s="398"/>
      <c r="T147" s="398"/>
      <c r="U147" s="398"/>
      <c r="V147" s="399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1"/>
      <c r="P148" s="397" t="s">
        <v>43</v>
      </c>
      <c r="Q148" s="398"/>
      <c r="R148" s="398"/>
      <c r="S148" s="398"/>
      <c r="T148" s="398"/>
      <c r="U148" s="398"/>
      <c r="V148" s="399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customHeight="1" x14ac:dyDescent="0.25">
      <c r="A149" s="402" t="s">
        <v>79</v>
      </c>
      <c r="B149" s="402"/>
      <c r="C149" s="402"/>
      <c r="D149" s="402"/>
      <c r="E149" s="402"/>
      <c r="F149" s="402"/>
      <c r="G149" s="402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402"/>
      <c r="W149" s="402"/>
      <c r="X149" s="402"/>
      <c r="Y149" s="402"/>
      <c r="Z149" s="402"/>
      <c r="AA149" s="67"/>
      <c r="AB149" s="67"/>
      <c r="AC149" s="81"/>
    </row>
    <row r="150" spans="1:68" ht="27" customHeight="1" x14ac:dyDescent="0.25">
      <c r="A150" s="64" t="s">
        <v>242</v>
      </c>
      <c r="B150" s="64" t="s">
        <v>243</v>
      </c>
      <c r="C150" s="37">
        <v>4301031235</v>
      </c>
      <c r="D150" s="403">
        <v>4680115883444</v>
      </c>
      <c r="E150" s="403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87</v>
      </c>
      <c r="L150" s="38"/>
      <c r="M150" s="39" t="s">
        <v>107</v>
      </c>
      <c r="N150" s="39"/>
      <c r="O150" s="38">
        <v>90</v>
      </c>
      <c r="P150" s="65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5"/>
      <c r="R150" s="405"/>
      <c r="S150" s="405"/>
      <c r="T150" s="406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242</v>
      </c>
      <c r="B151" s="64" t="s">
        <v>244</v>
      </c>
      <c r="C151" s="37">
        <v>4301031234</v>
      </c>
      <c r="D151" s="403">
        <v>4680115883444</v>
      </c>
      <c r="E151" s="403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87</v>
      </c>
      <c r="L151" s="38"/>
      <c r="M151" s="39" t="s">
        <v>107</v>
      </c>
      <c r="N151" s="39"/>
      <c r="O151" s="38">
        <v>90</v>
      </c>
      <c r="P151" s="6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5"/>
      <c r="R151" s="405"/>
      <c r="S151" s="405"/>
      <c r="T151" s="406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1"/>
      <c r="P152" s="397" t="s">
        <v>43</v>
      </c>
      <c r="Q152" s="398"/>
      <c r="R152" s="398"/>
      <c r="S152" s="398"/>
      <c r="T152" s="398"/>
      <c r="U152" s="398"/>
      <c r="V152" s="399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00"/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1"/>
      <c r="P153" s="397" t="s">
        <v>43</v>
      </c>
      <c r="Q153" s="398"/>
      <c r="R153" s="398"/>
      <c r="S153" s="398"/>
      <c r="T153" s="398"/>
      <c r="U153" s="398"/>
      <c r="V153" s="399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02" t="s">
        <v>84</v>
      </c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  <c r="AA154" s="67"/>
      <c r="AB154" s="67"/>
      <c r="AC154" s="81"/>
    </row>
    <row r="155" spans="1:68" ht="16.5" customHeight="1" x14ac:dyDescent="0.25">
      <c r="A155" s="64" t="s">
        <v>245</v>
      </c>
      <c r="B155" s="64" t="s">
        <v>246</v>
      </c>
      <c r="C155" s="37">
        <v>4301051477</v>
      </c>
      <c r="D155" s="403">
        <v>4680115882584</v>
      </c>
      <c r="E155" s="403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87</v>
      </c>
      <c r="L155" s="38"/>
      <c r="M155" s="39" t="s">
        <v>107</v>
      </c>
      <c r="N155" s="39"/>
      <c r="O155" s="38">
        <v>60</v>
      </c>
      <c r="P155" s="6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5"/>
      <c r="R155" s="405"/>
      <c r="S155" s="405"/>
      <c r="T155" s="406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customHeight="1" x14ac:dyDescent="0.25">
      <c r="A156" s="64" t="s">
        <v>245</v>
      </c>
      <c r="B156" s="64" t="s">
        <v>247</v>
      </c>
      <c r="C156" s="37">
        <v>4301051476</v>
      </c>
      <c r="D156" s="403">
        <v>4680115882584</v>
      </c>
      <c r="E156" s="403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87</v>
      </c>
      <c r="L156" s="38"/>
      <c r="M156" s="39" t="s">
        <v>107</v>
      </c>
      <c r="N156" s="39"/>
      <c r="O156" s="38">
        <v>60</v>
      </c>
      <c r="P156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5"/>
      <c r="R156" s="405"/>
      <c r="S156" s="405"/>
      <c r="T156" s="406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00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1"/>
      <c r="P157" s="397" t="s">
        <v>43</v>
      </c>
      <c r="Q157" s="398"/>
      <c r="R157" s="398"/>
      <c r="S157" s="398"/>
      <c r="T157" s="398"/>
      <c r="U157" s="398"/>
      <c r="V157" s="399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1"/>
      <c r="P158" s="397" t="s">
        <v>43</v>
      </c>
      <c r="Q158" s="398"/>
      <c r="R158" s="398"/>
      <c r="S158" s="398"/>
      <c r="T158" s="398"/>
      <c r="U158" s="398"/>
      <c r="V158" s="399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customHeight="1" x14ac:dyDescent="0.25">
      <c r="A159" s="413" t="s">
        <v>115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  <c r="Z159" s="413"/>
      <c r="AA159" s="66"/>
      <c r="AB159" s="66"/>
      <c r="AC159" s="80"/>
    </row>
    <row r="160" spans="1:68" ht="14.25" customHeight="1" x14ac:dyDescent="0.25">
      <c r="A160" s="402" t="s">
        <v>117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402"/>
      <c r="Z160" s="402"/>
      <c r="AA160" s="67"/>
      <c r="AB160" s="67"/>
      <c r="AC160" s="81"/>
    </row>
    <row r="161" spans="1:68" ht="27" customHeight="1" x14ac:dyDescent="0.25">
      <c r="A161" s="64" t="s">
        <v>248</v>
      </c>
      <c r="B161" s="64" t="s">
        <v>249</v>
      </c>
      <c r="C161" s="37">
        <v>4301011623</v>
      </c>
      <c r="D161" s="403">
        <v>4607091382945</v>
      </c>
      <c r="E161" s="403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121</v>
      </c>
      <c r="L161" s="38"/>
      <c r="M161" s="39" t="s">
        <v>120</v>
      </c>
      <c r="N161" s="39"/>
      <c r="O161" s="38">
        <v>50</v>
      </c>
      <c r="P161" s="6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5"/>
      <c r="R161" s="405"/>
      <c r="S161" s="405"/>
      <c r="T161" s="406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250</v>
      </c>
      <c r="B162" s="64" t="s">
        <v>251</v>
      </c>
      <c r="C162" s="37">
        <v>4301011192</v>
      </c>
      <c r="D162" s="403">
        <v>4607091382952</v>
      </c>
      <c r="E162" s="403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87</v>
      </c>
      <c r="L162" s="38"/>
      <c r="M162" s="39" t="s">
        <v>120</v>
      </c>
      <c r="N162" s="39"/>
      <c r="O162" s="38">
        <v>50</v>
      </c>
      <c r="P162" s="6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5"/>
      <c r="R162" s="405"/>
      <c r="S162" s="405"/>
      <c r="T162" s="406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252</v>
      </c>
      <c r="B163" s="64" t="s">
        <v>253</v>
      </c>
      <c r="C163" s="37">
        <v>4301011705</v>
      </c>
      <c r="D163" s="403">
        <v>4607091384604</v>
      </c>
      <c r="E163" s="403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87</v>
      </c>
      <c r="L163" s="38"/>
      <c r="M163" s="39" t="s">
        <v>120</v>
      </c>
      <c r="N163" s="39"/>
      <c r="O163" s="38">
        <v>50</v>
      </c>
      <c r="P163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5"/>
      <c r="R163" s="405"/>
      <c r="S163" s="405"/>
      <c r="T163" s="406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1"/>
      <c r="P164" s="397" t="s">
        <v>43</v>
      </c>
      <c r="Q164" s="398"/>
      <c r="R164" s="398"/>
      <c r="S164" s="398"/>
      <c r="T164" s="398"/>
      <c r="U164" s="398"/>
      <c r="V164" s="399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1"/>
      <c r="P165" s="397" t="s">
        <v>43</v>
      </c>
      <c r="Q165" s="398"/>
      <c r="R165" s="398"/>
      <c r="S165" s="398"/>
      <c r="T165" s="398"/>
      <c r="U165" s="398"/>
      <c r="V165" s="399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customHeight="1" x14ac:dyDescent="0.25">
      <c r="A166" s="402" t="s">
        <v>79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402"/>
      <c r="AA166" s="67"/>
      <c r="AB166" s="67"/>
      <c r="AC166" s="81"/>
    </row>
    <row r="167" spans="1:68" ht="16.5" customHeight="1" x14ac:dyDescent="0.25">
      <c r="A167" s="64" t="s">
        <v>254</v>
      </c>
      <c r="B167" s="64" t="s">
        <v>255</v>
      </c>
      <c r="C167" s="37">
        <v>4301030895</v>
      </c>
      <c r="D167" s="403">
        <v>4607091387667</v>
      </c>
      <c r="E167" s="403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121</v>
      </c>
      <c r="L167" s="38"/>
      <c r="M167" s="39" t="s">
        <v>120</v>
      </c>
      <c r="N167" s="39"/>
      <c r="O167" s="38">
        <v>40</v>
      </c>
      <c r="P167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5"/>
      <c r="R167" s="405"/>
      <c r="S167" s="405"/>
      <c r="T167" s="406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256</v>
      </c>
      <c r="B168" s="64" t="s">
        <v>257</v>
      </c>
      <c r="C168" s="37">
        <v>4301030961</v>
      </c>
      <c r="D168" s="403">
        <v>4607091387636</v>
      </c>
      <c r="E168" s="403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87</v>
      </c>
      <c r="L168" s="38"/>
      <c r="M168" s="39" t="s">
        <v>82</v>
      </c>
      <c r="N168" s="39"/>
      <c r="O168" s="38">
        <v>40</v>
      </c>
      <c r="P16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5"/>
      <c r="R168" s="405"/>
      <c r="S168" s="405"/>
      <c r="T168" s="406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258</v>
      </c>
      <c r="B169" s="64" t="s">
        <v>259</v>
      </c>
      <c r="C169" s="37">
        <v>4301030963</v>
      </c>
      <c r="D169" s="403">
        <v>4607091382426</v>
      </c>
      <c r="E169" s="403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121</v>
      </c>
      <c r="L169" s="38"/>
      <c r="M169" s="39" t="s">
        <v>82</v>
      </c>
      <c r="N169" s="39"/>
      <c r="O169" s="38">
        <v>40</v>
      </c>
      <c r="P169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5"/>
      <c r="R169" s="405"/>
      <c r="S169" s="405"/>
      <c r="T169" s="406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260</v>
      </c>
      <c r="B170" s="64" t="s">
        <v>261</v>
      </c>
      <c r="C170" s="37">
        <v>4301030962</v>
      </c>
      <c r="D170" s="403">
        <v>4607091386547</v>
      </c>
      <c r="E170" s="403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83</v>
      </c>
      <c r="L170" s="38"/>
      <c r="M170" s="39" t="s">
        <v>82</v>
      </c>
      <c r="N170" s="39"/>
      <c r="O170" s="38">
        <v>40</v>
      </c>
      <c r="P170" s="6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5"/>
      <c r="R170" s="405"/>
      <c r="S170" s="405"/>
      <c r="T170" s="406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IFERROR(IF(Y170=0,"",ROUNDUP(Y170/H170,0)*0.00502),"")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262</v>
      </c>
      <c r="B171" s="64" t="s">
        <v>263</v>
      </c>
      <c r="C171" s="37">
        <v>4301030964</v>
      </c>
      <c r="D171" s="403">
        <v>4607091382464</v>
      </c>
      <c r="E171" s="403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83</v>
      </c>
      <c r="L171" s="38"/>
      <c r="M171" s="39" t="s">
        <v>82</v>
      </c>
      <c r="N171" s="39"/>
      <c r="O171" s="38">
        <v>40</v>
      </c>
      <c r="P171" s="6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5"/>
      <c r="R171" s="405"/>
      <c r="S171" s="405"/>
      <c r="T171" s="406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1"/>
      <c r="P172" s="397" t="s">
        <v>43</v>
      </c>
      <c r="Q172" s="398"/>
      <c r="R172" s="398"/>
      <c r="S172" s="398"/>
      <c r="T172" s="398"/>
      <c r="U172" s="398"/>
      <c r="V172" s="399"/>
      <c r="W172" s="43" t="s">
        <v>42</v>
      </c>
      <c r="X172" s="44">
        <f>IFERROR(X167/H167,"0")+IFERROR(X168/H168,"0")+IFERROR(X169/H169,"0")+IFERROR(X170/H170,"0")+IFERROR(X171/H171,"0")</f>
        <v>0</v>
      </c>
      <c r="Y172" s="44">
        <f>IFERROR(Y167/H167,"0")+IFERROR(Y168/H168,"0")+IFERROR(Y169/H169,"0")+IFERROR(Y170/H170,"0")+IFERROR(Y171/H171,"0")</f>
        <v>0</v>
      </c>
      <c r="Z172" s="44">
        <f>IFERROR(IF(Z167="",0,Z167),"0")+IFERROR(IF(Z168="",0,Z168),"0")+IFERROR(IF(Z169="",0,Z169),"0")+IFERROR(IF(Z170="",0,Z170),"0")+IFERROR(IF(Z171="",0,Z171),"0")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400"/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1"/>
      <c r="P173" s="397" t="s">
        <v>43</v>
      </c>
      <c r="Q173" s="398"/>
      <c r="R173" s="398"/>
      <c r="S173" s="398"/>
      <c r="T173" s="398"/>
      <c r="U173" s="398"/>
      <c r="V173" s="399"/>
      <c r="W173" s="43" t="s">
        <v>0</v>
      </c>
      <c r="X173" s="44">
        <f>IFERROR(SUM(X167:X171),"0")</f>
        <v>0</v>
      </c>
      <c r="Y173" s="44">
        <f>IFERROR(SUM(Y167:Y171),"0")</f>
        <v>0</v>
      </c>
      <c r="Z173" s="43"/>
      <c r="AA173" s="68"/>
      <c r="AB173" s="68"/>
      <c r="AC173" s="68"/>
    </row>
    <row r="174" spans="1:68" ht="14.25" customHeight="1" x14ac:dyDescent="0.25">
      <c r="A174" s="402" t="s">
        <v>84</v>
      </c>
      <c r="B174" s="402"/>
      <c r="C174" s="402"/>
      <c r="D174" s="402"/>
      <c r="E174" s="402"/>
      <c r="F174" s="402"/>
      <c r="G174" s="402"/>
      <c r="H174" s="402"/>
      <c r="I174" s="402"/>
      <c r="J174" s="402"/>
      <c r="K174" s="402"/>
      <c r="L174" s="402"/>
      <c r="M174" s="402"/>
      <c r="N174" s="402"/>
      <c r="O174" s="402"/>
      <c r="P174" s="402"/>
      <c r="Q174" s="402"/>
      <c r="R174" s="402"/>
      <c r="S174" s="402"/>
      <c r="T174" s="402"/>
      <c r="U174" s="402"/>
      <c r="V174" s="402"/>
      <c r="W174" s="402"/>
      <c r="X174" s="402"/>
      <c r="Y174" s="402"/>
      <c r="Z174" s="402"/>
      <c r="AA174" s="67"/>
      <c r="AB174" s="67"/>
      <c r="AC174" s="81"/>
    </row>
    <row r="175" spans="1:68" ht="16.5" customHeight="1" x14ac:dyDescent="0.25">
      <c r="A175" s="64" t="s">
        <v>264</v>
      </c>
      <c r="B175" s="64" t="s">
        <v>265</v>
      </c>
      <c r="C175" s="37">
        <v>4301051611</v>
      </c>
      <c r="D175" s="403">
        <v>4607091385304</v>
      </c>
      <c r="E175" s="403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121</v>
      </c>
      <c r="L175" s="38"/>
      <c r="M175" s="39" t="s">
        <v>82</v>
      </c>
      <c r="N175" s="39"/>
      <c r="O175" s="38">
        <v>40</v>
      </c>
      <c r="P175" s="6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5"/>
      <c r="R175" s="405"/>
      <c r="S175" s="405"/>
      <c r="T175" s="406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266</v>
      </c>
      <c r="B176" s="64" t="s">
        <v>267</v>
      </c>
      <c r="C176" s="37">
        <v>4301051648</v>
      </c>
      <c r="D176" s="403">
        <v>4607091386264</v>
      </c>
      <c r="E176" s="403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87</v>
      </c>
      <c r="L176" s="38"/>
      <c r="M176" s="39" t="s">
        <v>82</v>
      </c>
      <c r="N176" s="39"/>
      <c r="O176" s="38">
        <v>31</v>
      </c>
      <c r="P176" s="6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5"/>
      <c r="R176" s="405"/>
      <c r="S176" s="405"/>
      <c r="T176" s="406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268</v>
      </c>
      <c r="B177" s="64" t="s">
        <v>269</v>
      </c>
      <c r="C177" s="37">
        <v>4301051313</v>
      </c>
      <c r="D177" s="403">
        <v>4607091385427</v>
      </c>
      <c r="E177" s="403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87</v>
      </c>
      <c r="L177" s="38"/>
      <c r="M177" s="39" t="s">
        <v>82</v>
      </c>
      <c r="N177" s="39"/>
      <c r="O177" s="38">
        <v>40</v>
      </c>
      <c r="P177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5"/>
      <c r="R177" s="405"/>
      <c r="S177" s="405"/>
      <c r="T177" s="406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400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1"/>
      <c r="P178" s="397" t="s">
        <v>43</v>
      </c>
      <c r="Q178" s="398"/>
      <c r="R178" s="398"/>
      <c r="S178" s="398"/>
      <c r="T178" s="398"/>
      <c r="U178" s="398"/>
      <c r="V178" s="399"/>
      <c r="W178" s="43" t="s">
        <v>42</v>
      </c>
      <c r="X178" s="44">
        <f>IFERROR(X175/H175,"0")+IFERROR(X176/H176,"0")+IFERROR(X177/H177,"0")</f>
        <v>0</v>
      </c>
      <c r="Y178" s="44">
        <f>IFERROR(Y175/H175,"0")+IFERROR(Y176/H176,"0")+IFERROR(Y177/H177,"0")</f>
        <v>0</v>
      </c>
      <c r="Z178" s="44">
        <f>IFERROR(IF(Z175="",0,Z175),"0")+IFERROR(IF(Z176="",0,Z176),"0")+IFERROR(IF(Z177="",0,Z177),"0")</f>
        <v>0</v>
      </c>
      <c r="AA178" s="68"/>
      <c r="AB178" s="68"/>
      <c r="AC178" s="68"/>
    </row>
    <row r="179" spans="1:68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1"/>
      <c r="P179" s="397" t="s">
        <v>43</v>
      </c>
      <c r="Q179" s="398"/>
      <c r="R179" s="398"/>
      <c r="S179" s="398"/>
      <c r="T179" s="398"/>
      <c r="U179" s="398"/>
      <c r="V179" s="399"/>
      <c r="W179" s="43" t="s">
        <v>0</v>
      </c>
      <c r="X179" s="44">
        <f>IFERROR(SUM(X175:X177),"0")</f>
        <v>0</v>
      </c>
      <c r="Y179" s="44">
        <f>IFERROR(SUM(Y175:Y177),"0")</f>
        <v>0</v>
      </c>
      <c r="Z179" s="43"/>
      <c r="AA179" s="68"/>
      <c r="AB179" s="68"/>
      <c r="AC179" s="68"/>
    </row>
    <row r="180" spans="1:68" ht="27.75" customHeight="1" x14ac:dyDescent="0.2">
      <c r="A180" s="437" t="s">
        <v>270</v>
      </c>
      <c r="B180" s="437"/>
      <c r="C180" s="437"/>
      <c r="D180" s="437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Z180" s="437"/>
      <c r="AA180" s="55"/>
      <c r="AB180" s="55"/>
      <c r="AC180" s="55"/>
    </row>
    <row r="181" spans="1:68" ht="16.5" customHeight="1" x14ac:dyDescent="0.25">
      <c r="A181" s="413" t="s">
        <v>271</v>
      </c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3"/>
      <c r="P181" s="413"/>
      <c r="Q181" s="413"/>
      <c r="R181" s="413"/>
      <c r="S181" s="413"/>
      <c r="T181" s="413"/>
      <c r="U181" s="413"/>
      <c r="V181" s="413"/>
      <c r="W181" s="413"/>
      <c r="X181" s="413"/>
      <c r="Y181" s="413"/>
      <c r="Z181" s="413"/>
      <c r="AA181" s="66"/>
      <c r="AB181" s="66"/>
      <c r="AC181" s="80"/>
    </row>
    <row r="182" spans="1:68" ht="14.25" customHeight="1" x14ac:dyDescent="0.25">
      <c r="A182" s="402" t="s">
        <v>79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  <c r="AA182" s="67"/>
      <c r="AB182" s="67"/>
      <c r="AC182" s="81"/>
    </row>
    <row r="183" spans="1:68" ht="27" customHeight="1" x14ac:dyDescent="0.25">
      <c r="A183" s="64" t="s">
        <v>272</v>
      </c>
      <c r="B183" s="64" t="s">
        <v>273</v>
      </c>
      <c r="C183" s="37">
        <v>4301031191</v>
      </c>
      <c r="D183" s="403">
        <v>4680115880993</v>
      </c>
      <c r="E183" s="403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87</v>
      </c>
      <c r="L183" s="38"/>
      <c r="M183" s="39" t="s">
        <v>82</v>
      </c>
      <c r="N183" s="39"/>
      <c r="O183" s="38">
        <v>40</v>
      </c>
      <c r="P183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5"/>
      <c r="R183" s="405"/>
      <c r="S183" s="405"/>
      <c r="T183" s="406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customHeight="1" x14ac:dyDescent="0.25">
      <c r="A184" s="64" t="s">
        <v>274</v>
      </c>
      <c r="B184" s="64" t="s">
        <v>275</v>
      </c>
      <c r="C184" s="37">
        <v>4301031204</v>
      </c>
      <c r="D184" s="403">
        <v>4680115881761</v>
      </c>
      <c r="E184" s="403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87</v>
      </c>
      <c r="L184" s="38"/>
      <c r="M184" s="39" t="s">
        <v>82</v>
      </c>
      <c r="N184" s="39"/>
      <c r="O184" s="38">
        <v>40</v>
      </c>
      <c r="P184" s="6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5"/>
      <c r="R184" s="405"/>
      <c r="S184" s="405"/>
      <c r="T184" s="406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customHeight="1" x14ac:dyDescent="0.25">
      <c r="A185" s="64" t="s">
        <v>276</v>
      </c>
      <c r="B185" s="64" t="s">
        <v>277</v>
      </c>
      <c r="C185" s="37">
        <v>4301031201</v>
      </c>
      <c r="D185" s="403">
        <v>4680115881563</v>
      </c>
      <c r="E185" s="403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87</v>
      </c>
      <c r="L185" s="38"/>
      <c r="M185" s="39" t="s">
        <v>82</v>
      </c>
      <c r="N185" s="39"/>
      <c r="O185" s="38">
        <v>40</v>
      </c>
      <c r="P185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5"/>
      <c r="R185" s="405"/>
      <c r="S185" s="405"/>
      <c r="T185" s="406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customHeight="1" x14ac:dyDescent="0.25">
      <c r="A186" s="64" t="s">
        <v>278</v>
      </c>
      <c r="B186" s="64" t="s">
        <v>279</v>
      </c>
      <c r="C186" s="37">
        <v>4301031199</v>
      </c>
      <c r="D186" s="403">
        <v>4680115880986</v>
      </c>
      <c r="E186" s="403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83</v>
      </c>
      <c r="L186" s="38"/>
      <c r="M186" s="39" t="s">
        <v>82</v>
      </c>
      <c r="N186" s="39"/>
      <c r="O186" s="38">
        <v>40</v>
      </c>
      <c r="P186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5"/>
      <c r="R186" s="405"/>
      <c r="S186" s="405"/>
      <c r="T186" s="406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280</v>
      </c>
      <c r="B187" s="64" t="s">
        <v>281</v>
      </c>
      <c r="C187" s="37">
        <v>4301031205</v>
      </c>
      <c r="D187" s="403">
        <v>4680115881785</v>
      </c>
      <c r="E187" s="403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83</v>
      </c>
      <c r="L187" s="38"/>
      <c r="M187" s="39" t="s">
        <v>82</v>
      </c>
      <c r="N187" s="39"/>
      <c r="O187" s="38">
        <v>40</v>
      </c>
      <c r="P187" s="6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5"/>
      <c r="R187" s="405"/>
      <c r="S187" s="405"/>
      <c r="T187" s="406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282</v>
      </c>
      <c r="B188" s="64" t="s">
        <v>283</v>
      </c>
      <c r="C188" s="37">
        <v>4301031202</v>
      </c>
      <c r="D188" s="403">
        <v>4680115881679</v>
      </c>
      <c r="E188" s="403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5"/>
      <c r="R188" s="405"/>
      <c r="S188" s="405"/>
      <c r="T188" s="406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284</v>
      </c>
      <c r="B189" s="64" t="s">
        <v>285</v>
      </c>
      <c r="C189" s="37">
        <v>4301031158</v>
      </c>
      <c r="D189" s="403">
        <v>4680115880191</v>
      </c>
      <c r="E189" s="40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87</v>
      </c>
      <c r="L189" s="38"/>
      <c r="M189" s="39" t="s">
        <v>82</v>
      </c>
      <c r="N189" s="39"/>
      <c r="O189" s="38">
        <v>40</v>
      </c>
      <c r="P189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5"/>
      <c r="R189" s="405"/>
      <c r="S189" s="405"/>
      <c r="T189" s="406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286</v>
      </c>
      <c r="B190" s="64" t="s">
        <v>287</v>
      </c>
      <c r="C190" s="37">
        <v>4301031245</v>
      </c>
      <c r="D190" s="403">
        <v>4680115883963</v>
      </c>
      <c r="E190" s="403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5"/>
      <c r="R190" s="405"/>
      <c r="S190" s="405"/>
      <c r="T190" s="406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x14ac:dyDescent="0.2">
      <c r="A191" s="400"/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1"/>
      <c r="P191" s="397" t="s">
        <v>43</v>
      </c>
      <c r="Q191" s="398"/>
      <c r="R191" s="398"/>
      <c r="S191" s="398"/>
      <c r="T191" s="398"/>
      <c r="U191" s="398"/>
      <c r="V191" s="399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400"/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1"/>
      <c r="P192" s="397" t="s">
        <v>43</v>
      </c>
      <c r="Q192" s="398"/>
      <c r="R192" s="398"/>
      <c r="S192" s="398"/>
      <c r="T192" s="398"/>
      <c r="U192" s="398"/>
      <c r="V192" s="399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customHeight="1" x14ac:dyDescent="0.25">
      <c r="A193" s="413" t="s">
        <v>288</v>
      </c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3"/>
      <c r="P193" s="413"/>
      <c r="Q193" s="413"/>
      <c r="R193" s="413"/>
      <c r="S193" s="413"/>
      <c r="T193" s="413"/>
      <c r="U193" s="413"/>
      <c r="V193" s="413"/>
      <c r="W193" s="413"/>
      <c r="X193" s="413"/>
      <c r="Y193" s="413"/>
      <c r="Z193" s="413"/>
      <c r="AA193" s="66"/>
      <c r="AB193" s="66"/>
      <c r="AC193" s="80"/>
    </row>
    <row r="194" spans="1:68" ht="14.25" customHeight="1" x14ac:dyDescent="0.25">
      <c r="A194" s="402" t="s">
        <v>117</v>
      </c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2"/>
      <c r="P194" s="402"/>
      <c r="Q194" s="402"/>
      <c r="R194" s="402"/>
      <c r="S194" s="402"/>
      <c r="T194" s="402"/>
      <c r="U194" s="402"/>
      <c r="V194" s="402"/>
      <c r="W194" s="402"/>
      <c r="X194" s="402"/>
      <c r="Y194" s="402"/>
      <c r="Z194" s="402"/>
      <c r="AA194" s="67"/>
      <c r="AB194" s="67"/>
      <c r="AC194" s="81"/>
    </row>
    <row r="195" spans="1:68" ht="16.5" customHeight="1" x14ac:dyDescent="0.25">
      <c r="A195" s="64" t="s">
        <v>289</v>
      </c>
      <c r="B195" s="64" t="s">
        <v>290</v>
      </c>
      <c r="C195" s="37">
        <v>4301011450</v>
      </c>
      <c r="D195" s="403">
        <v>4680115881402</v>
      </c>
      <c r="E195" s="40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121</v>
      </c>
      <c r="L195" s="38"/>
      <c r="M195" s="39" t="s">
        <v>120</v>
      </c>
      <c r="N195" s="39"/>
      <c r="O195" s="38">
        <v>55</v>
      </c>
      <c r="P195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5"/>
      <c r="R195" s="405"/>
      <c r="S195" s="405"/>
      <c r="T195" s="406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customHeight="1" x14ac:dyDescent="0.25">
      <c r="A196" s="64" t="s">
        <v>291</v>
      </c>
      <c r="B196" s="64" t="s">
        <v>292</v>
      </c>
      <c r="C196" s="37">
        <v>4301011454</v>
      </c>
      <c r="D196" s="403">
        <v>4680115881396</v>
      </c>
      <c r="E196" s="403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55</v>
      </c>
      <c r="P19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5"/>
      <c r="R196" s="405"/>
      <c r="S196" s="405"/>
      <c r="T196" s="406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x14ac:dyDescent="0.2">
      <c r="A197" s="400"/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1"/>
      <c r="P197" s="397" t="s">
        <v>43</v>
      </c>
      <c r="Q197" s="398"/>
      <c r="R197" s="398"/>
      <c r="S197" s="398"/>
      <c r="T197" s="398"/>
      <c r="U197" s="398"/>
      <c r="V197" s="399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x14ac:dyDescent="0.2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1"/>
      <c r="P198" s="397" t="s">
        <v>43</v>
      </c>
      <c r="Q198" s="398"/>
      <c r="R198" s="398"/>
      <c r="S198" s="398"/>
      <c r="T198" s="398"/>
      <c r="U198" s="398"/>
      <c r="V198" s="399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customHeight="1" x14ac:dyDescent="0.25">
      <c r="A199" s="402" t="s">
        <v>153</v>
      </c>
      <c r="B199" s="402"/>
      <c r="C199" s="402"/>
      <c r="D199" s="402"/>
      <c r="E199" s="402"/>
      <c r="F199" s="402"/>
      <c r="G199" s="402"/>
      <c r="H199" s="402"/>
      <c r="I199" s="402"/>
      <c r="J199" s="402"/>
      <c r="K199" s="402"/>
      <c r="L199" s="402"/>
      <c r="M199" s="402"/>
      <c r="N199" s="402"/>
      <c r="O199" s="402"/>
      <c r="P199" s="402"/>
      <c r="Q199" s="402"/>
      <c r="R199" s="402"/>
      <c r="S199" s="402"/>
      <c r="T199" s="402"/>
      <c r="U199" s="402"/>
      <c r="V199" s="402"/>
      <c r="W199" s="402"/>
      <c r="X199" s="402"/>
      <c r="Y199" s="402"/>
      <c r="Z199" s="402"/>
      <c r="AA199" s="67"/>
      <c r="AB199" s="67"/>
      <c r="AC199" s="81"/>
    </row>
    <row r="200" spans="1:68" ht="16.5" customHeight="1" x14ac:dyDescent="0.25">
      <c r="A200" s="64" t="s">
        <v>293</v>
      </c>
      <c r="B200" s="64" t="s">
        <v>294</v>
      </c>
      <c r="C200" s="37">
        <v>4301020262</v>
      </c>
      <c r="D200" s="403">
        <v>4680115882935</v>
      </c>
      <c r="E200" s="40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121</v>
      </c>
      <c r="L200" s="38"/>
      <c r="M200" s="39" t="s">
        <v>123</v>
      </c>
      <c r="N200" s="39"/>
      <c r="O200" s="38">
        <v>50</v>
      </c>
      <c r="P200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5"/>
      <c r="R200" s="405"/>
      <c r="S200" s="405"/>
      <c r="T200" s="406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customHeight="1" x14ac:dyDescent="0.25">
      <c r="A201" s="64" t="s">
        <v>295</v>
      </c>
      <c r="B201" s="64" t="s">
        <v>296</v>
      </c>
      <c r="C201" s="37">
        <v>4301020220</v>
      </c>
      <c r="D201" s="403">
        <v>4680115880764</v>
      </c>
      <c r="E201" s="403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87</v>
      </c>
      <c r="L201" s="38"/>
      <c r="M201" s="39" t="s">
        <v>120</v>
      </c>
      <c r="N201" s="39"/>
      <c r="O201" s="38">
        <v>50</v>
      </c>
      <c r="P201" s="6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5"/>
      <c r="R201" s="405"/>
      <c r="S201" s="405"/>
      <c r="T201" s="406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1"/>
      <c r="P202" s="397" t="s">
        <v>43</v>
      </c>
      <c r="Q202" s="398"/>
      <c r="R202" s="398"/>
      <c r="S202" s="398"/>
      <c r="T202" s="398"/>
      <c r="U202" s="398"/>
      <c r="V202" s="399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00"/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1"/>
      <c r="P203" s="397" t="s">
        <v>43</v>
      </c>
      <c r="Q203" s="398"/>
      <c r="R203" s="398"/>
      <c r="S203" s="398"/>
      <c r="T203" s="398"/>
      <c r="U203" s="398"/>
      <c r="V203" s="399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02" t="s">
        <v>79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402"/>
      <c r="AA204" s="67"/>
      <c r="AB204" s="67"/>
      <c r="AC204" s="81"/>
    </row>
    <row r="205" spans="1:68" ht="27" customHeight="1" x14ac:dyDescent="0.25">
      <c r="A205" s="64" t="s">
        <v>297</v>
      </c>
      <c r="B205" s="64" t="s">
        <v>298</v>
      </c>
      <c r="C205" s="37">
        <v>4301031224</v>
      </c>
      <c r="D205" s="403">
        <v>4680115882683</v>
      </c>
      <c r="E205" s="403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87</v>
      </c>
      <c r="L205" s="38"/>
      <c r="M205" s="39" t="s">
        <v>82</v>
      </c>
      <c r="N205" s="39"/>
      <c r="O205" s="38">
        <v>40</v>
      </c>
      <c r="P205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5"/>
      <c r="R205" s="405"/>
      <c r="S205" s="405"/>
      <c r="T205" s="406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customHeight="1" x14ac:dyDescent="0.25">
      <c r="A206" s="64" t="s">
        <v>299</v>
      </c>
      <c r="B206" s="64" t="s">
        <v>300</v>
      </c>
      <c r="C206" s="37">
        <v>4301031230</v>
      </c>
      <c r="D206" s="403">
        <v>4680115882690</v>
      </c>
      <c r="E206" s="403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87</v>
      </c>
      <c r="L206" s="38"/>
      <c r="M206" s="39" t="s">
        <v>82</v>
      </c>
      <c r="N206" s="39"/>
      <c r="O206" s="38">
        <v>40</v>
      </c>
      <c r="P206" s="6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5"/>
      <c r="R206" s="405"/>
      <c r="S206" s="405"/>
      <c r="T206" s="406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customHeight="1" x14ac:dyDescent="0.25">
      <c r="A207" s="64" t="s">
        <v>301</v>
      </c>
      <c r="B207" s="64" t="s">
        <v>302</v>
      </c>
      <c r="C207" s="37">
        <v>4301031220</v>
      </c>
      <c r="D207" s="403">
        <v>4680115882669</v>
      </c>
      <c r="E207" s="403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87</v>
      </c>
      <c r="L207" s="38"/>
      <c r="M207" s="39" t="s">
        <v>82</v>
      </c>
      <c r="N207" s="39"/>
      <c r="O207" s="38">
        <v>40</v>
      </c>
      <c r="P207" s="6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5"/>
      <c r="R207" s="405"/>
      <c r="S207" s="405"/>
      <c r="T207" s="406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customHeight="1" x14ac:dyDescent="0.25">
      <c r="A208" s="64" t="s">
        <v>303</v>
      </c>
      <c r="B208" s="64" t="s">
        <v>304</v>
      </c>
      <c r="C208" s="37">
        <v>4301031221</v>
      </c>
      <c r="D208" s="403">
        <v>4680115882676</v>
      </c>
      <c r="E208" s="403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40</v>
      </c>
      <c r="P208" s="6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5"/>
      <c r="R208" s="405"/>
      <c r="S208" s="405"/>
      <c r="T208" s="406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305</v>
      </c>
      <c r="B209" s="64" t="s">
        <v>306</v>
      </c>
      <c r="C209" s="37">
        <v>4301031223</v>
      </c>
      <c r="D209" s="403">
        <v>4680115884014</v>
      </c>
      <c r="E209" s="403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83</v>
      </c>
      <c r="L209" s="38"/>
      <c r="M209" s="39" t="s">
        <v>82</v>
      </c>
      <c r="N209" s="39"/>
      <c r="O209" s="38">
        <v>40</v>
      </c>
      <c r="P209" s="6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5"/>
      <c r="R209" s="405"/>
      <c r="S209" s="405"/>
      <c r="T209" s="406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307</v>
      </c>
      <c r="B210" s="64" t="s">
        <v>308</v>
      </c>
      <c r="C210" s="37">
        <v>4301031222</v>
      </c>
      <c r="D210" s="403">
        <v>4680115884007</v>
      </c>
      <c r="E210" s="403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83</v>
      </c>
      <c r="L210" s="38"/>
      <c r="M210" s="39" t="s">
        <v>82</v>
      </c>
      <c r="N210" s="39"/>
      <c r="O210" s="38">
        <v>40</v>
      </c>
      <c r="P210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5"/>
      <c r="R210" s="405"/>
      <c r="S210" s="405"/>
      <c r="T210" s="406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309</v>
      </c>
      <c r="B211" s="64" t="s">
        <v>310</v>
      </c>
      <c r="C211" s="37">
        <v>4301031229</v>
      </c>
      <c r="D211" s="403">
        <v>4680115884038</v>
      </c>
      <c r="E211" s="403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5"/>
      <c r="R211" s="405"/>
      <c r="S211" s="405"/>
      <c r="T211" s="406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311</v>
      </c>
      <c r="B212" s="64" t="s">
        <v>312</v>
      </c>
      <c r="C212" s="37">
        <v>4301031225</v>
      </c>
      <c r="D212" s="403">
        <v>4680115884021</v>
      </c>
      <c r="E212" s="403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5"/>
      <c r="R212" s="405"/>
      <c r="S212" s="405"/>
      <c r="T212" s="406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1"/>
      <c r="P213" s="397" t="s">
        <v>43</v>
      </c>
      <c r="Q213" s="398"/>
      <c r="R213" s="398"/>
      <c r="S213" s="398"/>
      <c r="T213" s="398"/>
      <c r="U213" s="398"/>
      <c r="V213" s="399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400"/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1"/>
      <c r="P214" s="397" t="s">
        <v>43</v>
      </c>
      <c r="Q214" s="398"/>
      <c r="R214" s="398"/>
      <c r="S214" s="398"/>
      <c r="T214" s="398"/>
      <c r="U214" s="398"/>
      <c r="V214" s="399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customHeight="1" x14ac:dyDescent="0.25">
      <c r="A215" s="402" t="s">
        <v>84</v>
      </c>
      <c r="B215" s="402"/>
      <c r="C215" s="402"/>
      <c r="D215" s="402"/>
      <c r="E215" s="402"/>
      <c r="F215" s="402"/>
      <c r="G215" s="402"/>
      <c r="H215" s="402"/>
      <c r="I215" s="402"/>
      <c r="J215" s="402"/>
      <c r="K215" s="402"/>
      <c r="L215" s="402"/>
      <c r="M215" s="402"/>
      <c r="N215" s="402"/>
      <c r="O215" s="402"/>
      <c r="P215" s="402"/>
      <c r="Q215" s="402"/>
      <c r="R215" s="402"/>
      <c r="S215" s="402"/>
      <c r="T215" s="402"/>
      <c r="U215" s="402"/>
      <c r="V215" s="402"/>
      <c r="W215" s="402"/>
      <c r="X215" s="402"/>
      <c r="Y215" s="402"/>
      <c r="Z215" s="402"/>
      <c r="AA215" s="67"/>
      <c r="AB215" s="67"/>
      <c r="AC215" s="81"/>
    </row>
    <row r="216" spans="1:68" ht="27" customHeight="1" x14ac:dyDescent="0.25">
      <c r="A216" s="64" t="s">
        <v>313</v>
      </c>
      <c r="B216" s="64" t="s">
        <v>314</v>
      </c>
      <c r="C216" s="37">
        <v>4301051408</v>
      </c>
      <c r="D216" s="403">
        <v>4680115881594</v>
      </c>
      <c r="E216" s="403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121</v>
      </c>
      <c r="L216" s="38"/>
      <c r="M216" s="39" t="s">
        <v>123</v>
      </c>
      <c r="N216" s="39"/>
      <c r="O216" s="38">
        <v>40</v>
      </c>
      <c r="P216" s="6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5"/>
      <c r="R216" s="405"/>
      <c r="S216" s="405"/>
      <c r="T216" s="406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customHeight="1" x14ac:dyDescent="0.25">
      <c r="A217" s="64" t="s">
        <v>315</v>
      </c>
      <c r="B217" s="64" t="s">
        <v>316</v>
      </c>
      <c r="C217" s="37">
        <v>4301051754</v>
      </c>
      <c r="D217" s="403">
        <v>4680115880962</v>
      </c>
      <c r="E217" s="403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121</v>
      </c>
      <c r="L217" s="38"/>
      <c r="M217" s="39" t="s">
        <v>82</v>
      </c>
      <c r="N217" s="39"/>
      <c r="O217" s="38">
        <v>40</v>
      </c>
      <c r="P217" s="613" t="s">
        <v>317</v>
      </c>
      <c r="Q217" s="405"/>
      <c r="R217" s="405"/>
      <c r="S217" s="405"/>
      <c r="T217" s="406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4301051411</v>
      </c>
      <c r="D218" s="403">
        <v>4680115881617</v>
      </c>
      <c r="E218" s="403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121</v>
      </c>
      <c r="L218" s="38"/>
      <c r="M218" s="39" t="s">
        <v>123</v>
      </c>
      <c r="N218" s="39"/>
      <c r="O218" s="38">
        <v>40</v>
      </c>
      <c r="P218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5"/>
      <c r="R218" s="405"/>
      <c r="S218" s="405"/>
      <c r="T218" s="406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4301051632</v>
      </c>
      <c r="D219" s="403">
        <v>4680115880573</v>
      </c>
      <c r="E219" s="403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121</v>
      </c>
      <c r="L219" s="38"/>
      <c r="M219" s="39" t="s">
        <v>82</v>
      </c>
      <c r="N219" s="39"/>
      <c r="O219" s="38">
        <v>45</v>
      </c>
      <c r="P219" s="615" t="s">
        <v>322</v>
      </c>
      <c r="Q219" s="405"/>
      <c r="R219" s="405"/>
      <c r="S219" s="405"/>
      <c r="T219" s="406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4301051407</v>
      </c>
      <c r="D220" s="403">
        <v>4680115882195</v>
      </c>
      <c r="E220" s="403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87</v>
      </c>
      <c r="L220" s="38"/>
      <c r="M220" s="39" t="s">
        <v>123</v>
      </c>
      <c r="N220" s="39"/>
      <c r="O220" s="38">
        <v>40</v>
      </c>
      <c r="P220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5"/>
      <c r="R220" s="405"/>
      <c r="S220" s="405"/>
      <c r="T220" s="406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4301051752</v>
      </c>
      <c r="D221" s="403">
        <v>4680115882607</v>
      </c>
      <c r="E221" s="403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87</v>
      </c>
      <c r="L221" s="38"/>
      <c r="M221" s="39" t="s">
        <v>152</v>
      </c>
      <c r="N221" s="39"/>
      <c r="O221" s="38">
        <v>45</v>
      </c>
      <c r="P221" s="617" t="s">
        <v>327</v>
      </c>
      <c r="Q221" s="405"/>
      <c r="R221" s="405"/>
      <c r="S221" s="405"/>
      <c r="T221" s="406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4301051630</v>
      </c>
      <c r="D222" s="403">
        <v>4680115880092</v>
      </c>
      <c r="E222" s="403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87</v>
      </c>
      <c r="L222" s="38"/>
      <c r="M222" s="39" t="s">
        <v>82</v>
      </c>
      <c r="N222" s="39"/>
      <c r="O222" s="38">
        <v>45</v>
      </c>
      <c r="P222" s="618" t="s">
        <v>330</v>
      </c>
      <c r="Q222" s="405"/>
      <c r="R222" s="405"/>
      <c r="S222" s="405"/>
      <c r="T222" s="406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si="41"/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331</v>
      </c>
      <c r="B223" s="64" t="s">
        <v>332</v>
      </c>
      <c r="C223" s="37">
        <v>4301051631</v>
      </c>
      <c r="D223" s="403">
        <v>4680115880221</v>
      </c>
      <c r="E223" s="403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87</v>
      </c>
      <c r="L223" s="38"/>
      <c r="M223" s="39" t="s">
        <v>82</v>
      </c>
      <c r="N223" s="39"/>
      <c r="O223" s="38">
        <v>45</v>
      </c>
      <c r="P223" s="619" t="s">
        <v>333</v>
      </c>
      <c r="Q223" s="405"/>
      <c r="R223" s="405"/>
      <c r="S223" s="405"/>
      <c r="T223" s="406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334</v>
      </c>
      <c r="B224" s="64" t="s">
        <v>335</v>
      </c>
      <c r="C224" s="37">
        <v>4301051749</v>
      </c>
      <c r="D224" s="403">
        <v>4680115882942</v>
      </c>
      <c r="E224" s="403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87</v>
      </c>
      <c r="L224" s="38"/>
      <c r="M224" s="39" t="s">
        <v>82</v>
      </c>
      <c r="N224" s="39"/>
      <c r="O224" s="38">
        <v>40</v>
      </c>
      <c r="P224" s="605" t="s">
        <v>336</v>
      </c>
      <c r="Q224" s="405"/>
      <c r="R224" s="405"/>
      <c r="S224" s="405"/>
      <c r="T224" s="406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337</v>
      </c>
      <c r="B225" s="64" t="s">
        <v>338</v>
      </c>
      <c r="C225" s="37">
        <v>4301051753</v>
      </c>
      <c r="D225" s="403">
        <v>4680115880504</v>
      </c>
      <c r="E225" s="403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87</v>
      </c>
      <c r="L225" s="38"/>
      <c r="M225" s="39" t="s">
        <v>82</v>
      </c>
      <c r="N225" s="39"/>
      <c r="O225" s="38">
        <v>40</v>
      </c>
      <c r="P225" s="606" t="s">
        <v>339</v>
      </c>
      <c r="Q225" s="405"/>
      <c r="R225" s="405"/>
      <c r="S225" s="405"/>
      <c r="T225" s="406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340</v>
      </c>
      <c r="B226" s="64" t="s">
        <v>341</v>
      </c>
      <c r="C226" s="37">
        <v>4301051410</v>
      </c>
      <c r="D226" s="403">
        <v>4680115882164</v>
      </c>
      <c r="E226" s="403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87</v>
      </c>
      <c r="L226" s="38"/>
      <c r="M226" s="39" t="s">
        <v>123</v>
      </c>
      <c r="N226" s="39"/>
      <c r="O226" s="38">
        <v>40</v>
      </c>
      <c r="P226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5"/>
      <c r="R226" s="405"/>
      <c r="S226" s="405"/>
      <c r="T226" s="406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400"/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1"/>
      <c r="P227" s="397" t="s">
        <v>43</v>
      </c>
      <c r="Q227" s="398"/>
      <c r="R227" s="398"/>
      <c r="S227" s="398"/>
      <c r="T227" s="398"/>
      <c r="U227" s="398"/>
      <c r="V227" s="399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400"/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1"/>
      <c r="P228" s="397" t="s">
        <v>43</v>
      </c>
      <c r="Q228" s="398"/>
      <c r="R228" s="398"/>
      <c r="S228" s="398"/>
      <c r="T228" s="398"/>
      <c r="U228" s="398"/>
      <c r="V228" s="399"/>
      <c r="W228" s="43" t="s">
        <v>0</v>
      </c>
      <c r="X228" s="44">
        <f>IFERROR(SUM(X216:X226),"0")</f>
        <v>0</v>
      </c>
      <c r="Y228" s="44">
        <f>IFERROR(SUM(Y216:Y226),"0")</f>
        <v>0</v>
      </c>
      <c r="Z228" s="43"/>
      <c r="AA228" s="68"/>
      <c r="AB228" s="68"/>
      <c r="AC228" s="68"/>
    </row>
    <row r="229" spans="1:68" ht="14.25" customHeight="1" x14ac:dyDescent="0.25">
      <c r="A229" s="402" t="s">
        <v>183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402"/>
      <c r="AA229" s="67"/>
      <c r="AB229" s="67"/>
      <c r="AC229" s="81"/>
    </row>
    <row r="230" spans="1:68" ht="16.5" customHeight="1" x14ac:dyDescent="0.25">
      <c r="A230" s="64" t="s">
        <v>342</v>
      </c>
      <c r="B230" s="64" t="s">
        <v>343</v>
      </c>
      <c r="C230" s="37">
        <v>4301060360</v>
      </c>
      <c r="D230" s="403">
        <v>4680115882874</v>
      </c>
      <c r="E230" s="403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87</v>
      </c>
      <c r="L230" s="38"/>
      <c r="M230" s="39" t="s">
        <v>82</v>
      </c>
      <c r="N230" s="39"/>
      <c r="O230" s="38">
        <v>30</v>
      </c>
      <c r="P230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05"/>
      <c r="R230" s="405"/>
      <c r="S230" s="405"/>
      <c r="T230" s="406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customHeight="1" x14ac:dyDescent="0.25">
      <c r="A231" s="64" t="s">
        <v>342</v>
      </c>
      <c r="B231" s="64" t="s">
        <v>344</v>
      </c>
      <c r="C231" s="37">
        <v>4301060404</v>
      </c>
      <c r="D231" s="403">
        <v>4680115882874</v>
      </c>
      <c r="E231" s="403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87</v>
      </c>
      <c r="L231" s="38"/>
      <c r="M231" s="39" t="s">
        <v>82</v>
      </c>
      <c r="N231" s="39"/>
      <c r="O231" s="38">
        <v>40</v>
      </c>
      <c r="P231" s="609" t="s">
        <v>345</v>
      </c>
      <c r="Q231" s="405"/>
      <c r="R231" s="405"/>
      <c r="S231" s="405"/>
      <c r="T231" s="406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customHeight="1" x14ac:dyDescent="0.25">
      <c r="A232" s="64" t="s">
        <v>346</v>
      </c>
      <c r="B232" s="64" t="s">
        <v>347</v>
      </c>
      <c r="C232" s="37">
        <v>4301060359</v>
      </c>
      <c r="D232" s="403">
        <v>4680115884434</v>
      </c>
      <c r="E232" s="403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87</v>
      </c>
      <c r="L232" s="38"/>
      <c r="M232" s="39" t="s">
        <v>82</v>
      </c>
      <c r="N232" s="39"/>
      <c r="O232" s="38">
        <v>30</v>
      </c>
      <c r="P232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5"/>
      <c r="R232" s="405"/>
      <c r="S232" s="405"/>
      <c r="T232" s="406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customHeight="1" x14ac:dyDescent="0.25">
      <c r="A233" s="64" t="s">
        <v>348</v>
      </c>
      <c r="B233" s="64" t="s">
        <v>349</v>
      </c>
      <c r="C233" s="37">
        <v>4301060375</v>
      </c>
      <c r="D233" s="403">
        <v>4680115880818</v>
      </c>
      <c r="E233" s="403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87</v>
      </c>
      <c r="L233" s="38"/>
      <c r="M233" s="39" t="s">
        <v>82</v>
      </c>
      <c r="N233" s="39"/>
      <c r="O233" s="38">
        <v>40</v>
      </c>
      <c r="P233" s="611" t="s">
        <v>350</v>
      </c>
      <c r="Q233" s="405"/>
      <c r="R233" s="405"/>
      <c r="S233" s="405"/>
      <c r="T233" s="406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351</v>
      </c>
      <c r="B234" s="64" t="s">
        <v>352</v>
      </c>
      <c r="C234" s="37">
        <v>4301060389</v>
      </c>
      <c r="D234" s="403">
        <v>4680115880801</v>
      </c>
      <c r="E234" s="403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87</v>
      </c>
      <c r="L234" s="38"/>
      <c r="M234" s="39" t="s">
        <v>123</v>
      </c>
      <c r="N234" s="39"/>
      <c r="O234" s="38">
        <v>40</v>
      </c>
      <c r="P234" s="599" t="s">
        <v>353</v>
      </c>
      <c r="Q234" s="405"/>
      <c r="R234" s="405"/>
      <c r="S234" s="405"/>
      <c r="T234" s="406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x14ac:dyDescent="0.2">
      <c r="A235" s="400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1"/>
      <c r="P235" s="397" t="s">
        <v>43</v>
      </c>
      <c r="Q235" s="398"/>
      <c r="R235" s="398"/>
      <c r="S235" s="398"/>
      <c r="T235" s="398"/>
      <c r="U235" s="398"/>
      <c r="V235" s="399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1"/>
      <c r="P236" s="397" t="s">
        <v>43</v>
      </c>
      <c r="Q236" s="398"/>
      <c r="R236" s="398"/>
      <c r="S236" s="398"/>
      <c r="T236" s="398"/>
      <c r="U236" s="398"/>
      <c r="V236" s="399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customHeight="1" x14ac:dyDescent="0.25">
      <c r="A237" s="413" t="s">
        <v>354</v>
      </c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3"/>
      <c r="P237" s="413"/>
      <c r="Q237" s="413"/>
      <c r="R237" s="413"/>
      <c r="S237" s="413"/>
      <c r="T237" s="413"/>
      <c r="U237" s="413"/>
      <c r="V237" s="413"/>
      <c r="W237" s="413"/>
      <c r="X237" s="413"/>
      <c r="Y237" s="413"/>
      <c r="Z237" s="413"/>
      <c r="AA237" s="66"/>
      <c r="AB237" s="66"/>
      <c r="AC237" s="80"/>
    </row>
    <row r="238" spans="1:68" ht="14.25" customHeight="1" x14ac:dyDescent="0.25">
      <c r="A238" s="402" t="s">
        <v>117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402"/>
      <c r="AA238" s="67"/>
      <c r="AB238" s="67"/>
      <c r="AC238" s="81"/>
    </row>
    <row r="239" spans="1:68" ht="27" customHeight="1" x14ac:dyDescent="0.25">
      <c r="A239" s="64" t="s">
        <v>355</v>
      </c>
      <c r="B239" s="64" t="s">
        <v>356</v>
      </c>
      <c r="C239" s="37">
        <v>4301011717</v>
      </c>
      <c r="D239" s="403">
        <v>4680115884274</v>
      </c>
      <c r="E239" s="403"/>
      <c r="F239" s="63">
        <v>1.45</v>
      </c>
      <c r="G239" s="38">
        <v>8</v>
      </c>
      <c r="H239" s="63">
        <v>11.6</v>
      </c>
      <c r="I239" s="63">
        <v>12.08</v>
      </c>
      <c r="J239" s="38">
        <v>56</v>
      </c>
      <c r="K239" s="38" t="s">
        <v>121</v>
      </c>
      <c r="L239" s="38"/>
      <c r="M239" s="39" t="s">
        <v>120</v>
      </c>
      <c r="N239" s="39"/>
      <c r="O239" s="38">
        <v>55</v>
      </c>
      <c r="P239" s="6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05"/>
      <c r="R239" s="405"/>
      <c r="S239" s="405"/>
      <c r="T239" s="406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IFERROR(IF(Y239=0,"",ROUNDUP(Y239/H239,0)*0.02175),"")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customHeight="1" x14ac:dyDescent="0.25">
      <c r="A240" s="64" t="s">
        <v>355</v>
      </c>
      <c r="B240" s="64" t="s">
        <v>357</v>
      </c>
      <c r="C240" s="37">
        <v>4301011945</v>
      </c>
      <c r="D240" s="403">
        <v>4680115884274</v>
      </c>
      <c r="E240" s="403"/>
      <c r="F240" s="63">
        <v>1.45</v>
      </c>
      <c r="G240" s="38">
        <v>8</v>
      </c>
      <c r="H240" s="63">
        <v>11.6</v>
      </c>
      <c r="I240" s="63">
        <v>12.08</v>
      </c>
      <c r="J240" s="38">
        <v>48</v>
      </c>
      <c r="K240" s="38" t="s">
        <v>121</v>
      </c>
      <c r="L240" s="38"/>
      <c r="M240" s="39" t="s">
        <v>141</v>
      </c>
      <c r="N240" s="39"/>
      <c r="O240" s="38">
        <v>55</v>
      </c>
      <c r="P240" s="601" t="s">
        <v>358</v>
      </c>
      <c r="Q240" s="405"/>
      <c r="R240" s="405"/>
      <c r="S240" s="405"/>
      <c r="T240" s="406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IFERROR(IF(Y240=0,"",ROUNDUP(Y240/H240,0)*0.02039),"")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customHeight="1" x14ac:dyDescent="0.25">
      <c r="A241" s="64" t="s">
        <v>359</v>
      </c>
      <c r="B241" s="64" t="s">
        <v>360</v>
      </c>
      <c r="C241" s="37">
        <v>4301011719</v>
      </c>
      <c r="D241" s="403">
        <v>4680115884298</v>
      </c>
      <c r="E241" s="403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121</v>
      </c>
      <c r="L241" s="38"/>
      <c r="M241" s="39" t="s">
        <v>120</v>
      </c>
      <c r="N241" s="39"/>
      <c r="O241" s="38">
        <v>55</v>
      </c>
      <c r="P24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5"/>
      <c r="R241" s="405"/>
      <c r="S241" s="405"/>
      <c r="T241" s="406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customHeight="1" x14ac:dyDescent="0.25">
      <c r="A242" s="64" t="s">
        <v>361</v>
      </c>
      <c r="B242" s="64" t="s">
        <v>362</v>
      </c>
      <c r="C242" s="37">
        <v>4301011733</v>
      </c>
      <c r="D242" s="403">
        <v>4680115884250</v>
      </c>
      <c r="E242" s="403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121</v>
      </c>
      <c r="L242" s="38"/>
      <c r="M242" s="39" t="s">
        <v>123</v>
      </c>
      <c r="N242" s="39"/>
      <c r="O242" s="38">
        <v>55</v>
      </c>
      <c r="P24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05"/>
      <c r="R242" s="405"/>
      <c r="S242" s="405"/>
      <c r="T242" s="406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361</v>
      </c>
      <c r="B243" s="64" t="s">
        <v>363</v>
      </c>
      <c r="C243" s="37">
        <v>4301011944</v>
      </c>
      <c r="D243" s="403">
        <v>4680115884250</v>
      </c>
      <c r="E243" s="403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121</v>
      </c>
      <c r="L243" s="38"/>
      <c r="M243" s="39" t="s">
        <v>141</v>
      </c>
      <c r="N243" s="39"/>
      <c r="O243" s="38">
        <v>55</v>
      </c>
      <c r="P243" s="604" t="s">
        <v>364</v>
      </c>
      <c r="Q243" s="405"/>
      <c r="R243" s="405"/>
      <c r="S243" s="405"/>
      <c r="T243" s="406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365</v>
      </c>
      <c r="B244" s="64" t="s">
        <v>366</v>
      </c>
      <c r="C244" s="37">
        <v>4301011718</v>
      </c>
      <c r="D244" s="403">
        <v>4680115884281</v>
      </c>
      <c r="E244" s="40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87</v>
      </c>
      <c r="L244" s="38"/>
      <c r="M244" s="39" t="s">
        <v>120</v>
      </c>
      <c r="N244" s="39"/>
      <c r="O244" s="38">
        <v>55</v>
      </c>
      <c r="P244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5"/>
      <c r="R244" s="405"/>
      <c r="S244" s="405"/>
      <c r="T244" s="406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367</v>
      </c>
      <c r="B245" s="64" t="s">
        <v>368</v>
      </c>
      <c r="C245" s="37">
        <v>4301011720</v>
      </c>
      <c r="D245" s="403">
        <v>4680115884199</v>
      </c>
      <c r="E245" s="403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87</v>
      </c>
      <c r="L245" s="38"/>
      <c r="M245" s="39" t="s">
        <v>120</v>
      </c>
      <c r="N245" s="39"/>
      <c r="O245" s="38">
        <v>55</v>
      </c>
      <c r="P245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5"/>
      <c r="R245" s="405"/>
      <c r="S245" s="405"/>
      <c r="T245" s="406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369</v>
      </c>
      <c r="B246" s="64" t="s">
        <v>370</v>
      </c>
      <c r="C246" s="37">
        <v>4301011716</v>
      </c>
      <c r="D246" s="403">
        <v>4680115884267</v>
      </c>
      <c r="E246" s="40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87</v>
      </c>
      <c r="L246" s="38"/>
      <c r="M246" s="39" t="s">
        <v>120</v>
      </c>
      <c r="N246" s="39"/>
      <c r="O246" s="38">
        <v>55</v>
      </c>
      <c r="P246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5"/>
      <c r="R246" s="405"/>
      <c r="S246" s="405"/>
      <c r="T246" s="406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x14ac:dyDescent="0.2">
      <c r="A247" s="400"/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1"/>
      <c r="P247" s="397" t="s">
        <v>43</v>
      </c>
      <c r="Q247" s="398"/>
      <c r="R247" s="398"/>
      <c r="S247" s="398"/>
      <c r="T247" s="398"/>
      <c r="U247" s="398"/>
      <c r="V247" s="399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1"/>
      <c r="P248" s="397" t="s">
        <v>43</v>
      </c>
      <c r="Q248" s="398"/>
      <c r="R248" s="398"/>
      <c r="S248" s="398"/>
      <c r="T248" s="398"/>
      <c r="U248" s="398"/>
      <c r="V248" s="399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customHeight="1" x14ac:dyDescent="0.25">
      <c r="A249" s="413" t="s">
        <v>371</v>
      </c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3"/>
      <c r="P249" s="413"/>
      <c r="Q249" s="413"/>
      <c r="R249" s="413"/>
      <c r="S249" s="413"/>
      <c r="T249" s="413"/>
      <c r="U249" s="413"/>
      <c r="V249" s="413"/>
      <c r="W249" s="413"/>
      <c r="X249" s="413"/>
      <c r="Y249" s="413"/>
      <c r="Z249" s="413"/>
      <c r="AA249" s="66"/>
      <c r="AB249" s="66"/>
      <c r="AC249" s="80"/>
    </row>
    <row r="250" spans="1:68" ht="14.25" customHeight="1" x14ac:dyDescent="0.25">
      <c r="A250" s="402" t="s">
        <v>117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402"/>
      <c r="AA250" s="67"/>
      <c r="AB250" s="67"/>
      <c r="AC250" s="81"/>
    </row>
    <row r="251" spans="1:68" ht="27" customHeight="1" x14ac:dyDescent="0.25">
      <c r="A251" s="64" t="s">
        <v>372</v>
      </c>
      <c r="B251" s="64" t="s">
        <v>373</v>
      </c>
      <c r="C251" s="37">
        <v>4301011826</v>
      </c>
      <c r="D251" s="403">
        <v>4680115884137</v>
      </c>
      <c r="E251" s="40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121</v>
      </c>
      <c r="L251" s="38"/>
      <c r="M251" s="39" t="s">
        <v>120</v>
      </c>
      <c r="N251" s="39"/>
      <c r="O251" s="38">
        <v>55</v>
      </c>
      <c r="P251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05"/>
      <c r="R251" s="405"/>
      <c r="S251" s="405"/>
      <c r="T251" s="406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customHeight="1" x14ac:dyDescent="0.25">
      <c r="A252" s="64" t="s">
        <v>372</v>
      </c>
      <c r="B252" s="64" t="s">
        <v>374</v>
      </c>
      <c r="C252" s="37">
        <v>4301011942</v>
      </c>
      <c r="D252" s="403">
        <v>4680115884137</v>
      </c>
      <c r="E252" s="403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121</v>
      </c>
      <c r="L252" s="38"/>
      <c r="M252" s="39" t="s">
        <v>141</v>
      </c>
      <c r="N252" s="39"/>
      <c r="O252" s="38">
        <v>55</v>
      </c>
      <c r="P252" s="597" t="s">
        <v>375</v>
      </c>
      <c r="Q252" s="405"/>
      <c r="R252" s="405"/>
      <c r="S252" s="405"/>
      <c r="T252" s="406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customHeight="1" x14ac:dyDescent="0.25">
      <c r="A253" s="64" t="s">
        <v>376</v>
      </c>
      <c r="B253" s="64" t="s">
        <v>377</v>
      </c>
      <c r="C253" s="37">
        <v>4301011724</v>
      </c>
      <c r="D253" s="403">
        <v>4680115884236</v>
      </c>
      <c r="E253" s="403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121</v>
      </c>
      <c r="L253" s="38"/>
      <c r="M253" s="39" t="s">
        <v>120</v>
      </c>
      <c r="N253" s="39"/>
      <c r="O253" s="38">
        <v>55</v>
      </c>
      <c r="P253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5"/>
      <c r="R253" s="405"/>
      <c r="S253" s="405"/>
      <c r="T253" s="406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customHeight="1" x14ac:dyDescent="0.25">
      <c r="A254" s="64" t="s">
        <v>378</v>
      </c>
      <c r="B254" s="64" t="s">
        <v>379</v>
      </c>
      <c r="C254" s="37">
        <v>4301011721</v>
      </c>
      <c r="D254" s="403">
        <v>4680115884175</v>
      </c>
      <c r="E254" s="403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121</v>
      </c>
      <c r="L254" s="38"/>
      <c r="M254" s="39" t="s">
        <v>120</v>
      </c>
      <c r="N254" s="39"/>
      <c r="O254" s="38">
        <v>55</v>
      </c>
      <c r="P254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5"/>
      <c r="R254" s="405"/>
      <c r="S254" s="405"/>
      <c r="T254" s="406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380</v>
      </c>
      <c r="B255" s="64" t="s">
        <v>381</v>
      </c>
      <c r="C255" s="37">
        <v>4301011824</v>
      </c>
      <c r="D255" s="403">
        <v>4680115884144</v>
      </c>
      <c r="E255" s="403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87</v>
      </c>
      <c r="L255" s="38"/>
      <c r="M255" s="39" t="s">
        <v>120</v>
      </c>
      <c r="N255" s="39"/>
      <c r="O255" s="38">
        <v>55</v>
      </c>
      <c r="P255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5"/>
      <c r="R255" s="405"/>
      <c r="S255" s="405"/>
      <c r="T255" s="406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382</v>
      </c>
      <c r="B256" s="64" t="s">
        <v>383</v>
      </c>
      <c r="C256" s="37">
        <v>4301011963</v>
      </c>
      <c r="D256" s="403">
        <v>4680115885288</v>
      </c>
      <c r="E256" s="403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87</v>
      </c>
      <c r="L256" s="38"/>
      <c r="M256" s="39" t="s">
        <v>120</v>
      </c>
      <c r="N256" s="39"/>
      <c r="O256" s="38">
        <v>55</v>
      </c>
      <c r="P256" s="589" t="s">
        <v>384</v>
      </c>
      <c r="Q256" s="405"/>
      <c r="R256" s="405"/>
      <c r="S256" s="405"/>
      <c r="T256" s="406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385</v>
      </c>
      <c r="B257" s="64" t="s">
        <v>386</v>
      </c>
      <c r="C257" s="37">
        <v>4301011726</v>
      </c>
      <c r="D257" s="403">
        <v>4680115884182</v>
      </c>
      <c r="E257" s="403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87</v>
      </c>
      <c r="L257" s="38"/>
      <c r="M257" s="39" t="s">
        <v>120</v>
      </c>
      <c r="N257" s="39"/>
      <c r="O257" s="38">
        <v>55</v>
      </c>
      <c r="P257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5"/>
      <c r="R257" s="405"/>
      <c r="S257" s="405"/>
      <c r="T257" s="406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387</v>
      </c>
      <c r="B258" s="64" t="s">
        <v>388</v>
      </c>
      <c r="C258" s="37">
        <v>4301011722</v>
      </c>
      <c r="D258" s="403">
        <v>4680115884205</v>
      </c>
      <c r="E258" s="403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87</v>
      </c>
      <c r="L258" s="38"/>
      <c r="M258" s="39" t="s">
        <v>120</v>
      </c>
      <c r="N258" s="39"/>
      <c r="O258" s="38">
        <v>55</v>
      </c>
      <c r="P258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5"/>
      <c r="R258" s="405"/>
      <c r="S258" s="405"/>
      <c r="T258" s="406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x14ac:dyDescent="0.2">
      <c r="A259" s="400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1"/>
      <c r="P259" s="397" t="s">
        <v>43</v>
      </c>
      <c r="Q259" s="398"/>
      <c r="R259" s="398"/>
      <c r="S259" s="398"/>
      <c r="T259" s="398"/>
      <c r="U259" s="398"/>
      <c r="V259" s="399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1"/>
      <c r="P260" s="397" t="s">
        <v>43</v>
      </c>
      <c r="Q260" s="398"/>
      <c r="R260" s="398"/>
      <c r="S260" s="398"/>
      <c r="T260" s="398"/>
      <c r="U260" s="398"/>
      <c r="V260" s="399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customHeight="1" x14ac:dyDescent="0.25">
      <c r="A261" s="413" t="s">
        <v>389</v>
      </c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3"/>
      <c r="O261" s="413"/>
      <c r="P261" s="413"/>
      <c r="Q261" s="413"/>
      <c r="R261" s="413"/>
      <c r="S261" s="413"/>
      <c r="T261" s="413"/>
      <c r="U261" s="413"/>
      <c r="V261" s="413"/>
      <c r="W261" s="413"/>
      <c r="X261" s="413"/>
      <c r="Y261" s="413"/>
      <c r="Z261" s="413"/>
      <c r="AA261" s="66"/>
      <c r="AB261" s="66"/>
      <c r="AC261" s="80"/>
    </row>
    <row r="262" spans="1:68" ht="14.25" customHeight="1" x14ac:dyDescent="0.25">
      <c r="A262" s="402" t="s">
        <v>117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67"/>
      <c r="AB262" s="67"/>
      <c r="AC262" s="81"/>
    </row>
    <row r="263" spans="1:68" ht="27" customHeight="1" x14ac:dyDescent="0.25">
      <c r="A263" s="64" t="s">
        <v>390</v>
      </c>
      <c r="B263" s="64" t="s">
        <v>391</v>
      </c>
      <c r="C263" s="37">
        <v>4301011850</v>
      </c>
      <c r="D263" s="403">
        <v>4680115885806</v>
      </c>
      <c r="E263" s="403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121</v>
      </c>
      <c r="L263" s="38"/>
      <c r="M263" s="39" t="s">
        <v>120</v>
      </c>
      <c r="N263" s="39"/>
      <c r="O263" s="38">
        <v>55</v>
      </c>
      <c r="P263" s="592" t="s">
        <v>392</v>
      </c>
      <c r="Q263" s="405"/>
      <c r="R263" s="405"/>
      <c r="S263" s="405"/>
      <c r="T263" s="406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customHeight="1" x14ac:dyDescent="0.25">
      <c r="A264" s="64" t="s">
        <v>393</v>
      </c>
      <c r="B264" s="64" t="s">
        <v>394</v>
      </c>
      <c r="C264" s="37">
        <v>4301011855</v>
      </c>
      <c r="D264" s="403">
        <v>4680115885837</v>
      </c>
      <c r="E264" s="403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121</v>
      </c>
      <c r="L264" s="38"/>
      <c r="M264" s="39" t="s">
        <v>120</v>
      </c>
      <c r="N264" s="39"/>
      <c r="O264" s="38">
        <v>55</v>
      </c>
      <c r="P264" s="582" t="s">
        <v>395</v>
      </c>
      <c r="Q264" s="405"/>
      <c r="R264" s="405"/>
      <c r="S264" s="405"/>
      <c r="T264" s="406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customHeight="1" x14ac:dyDescent="0.25">
      <c r="A265" s="64" t="s">
        <v>396</v>
      </c>
      <c r="B265" s="64" t="s">
        <v>397</v>
      </c>
      <c r="C265" s="37">
        <v>4301011853</v>
      </c>
      <c r="D265" s="403">
        <v>4680115885851</v>
      </c>
      <c r="E265" s="403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121</v>
      </c>
      <c r="L265" s="38"/>
      <c r="M265" s="39" t="s">
        <v>120</v>
      </c>
      <c r="N265" s="39"/>
      <c r="O265" s="38">
        <v>55</v>
      </c>
      <c r="P265" s="583" t="s">
        <v>398</v>
      </c>
      <c r="Q265" s="405"/>
      <c r="R265" s="405"/>
      <c r="S265" s="405"/>
      <c r="T265" s="406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399</v>
      </c>
      <c r="B266" s="64" t="s">
        <v>400</v>
      </c>
      <c r="C266" s="37">
        <v>4301011851</v>
      </c>
      <c r="D266" s="403">
        <v>4680115885820</v>
      </c>
      <c r="E266" s="403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87</v>
      </c>
      <c r="L266" s="38"/>
      <c r="M266" s="39" t="s">
        <v>120</v>
      </c>
      <c r="N266" s="39"/>
      <c r="O266" s="38">
        <v>55</v>
      </c>
      <c r="P266" s="584" t="s">
        <v>401</v>
      </c>
      <c r="Q266" s="405"/>
      <c r="R266" s="405"/>
      <c r="S266" s="405"/>
      <c r="T266" s="406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402</v>
      </c>
      <c r="B267" s="64" t="s">
        <v>403</v>
      </c>
      <c r="C267" s="37">
        <v>4301011852</v>
      </c>
      <c r="D267" s="403">
        <v>4680115885844</v>
      </c>
      <c r="E267" s="403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87</v>
      </c>
      <c r="L267" s="38"/>
      <c r="M267" s="39" t="s">
        <v>120</v>
      </c>
      <c r="N267" s="39"/>
      <c r="O267" s="38">
        <v>55</v>
      </c>
      <c r="P267" s="585" t="s">
        <v>404</v>
      </c>
      <c r="Q267" s="405"/>
      <c r="R267" s="405"/>
      <c r="S267" s="405"/>
      <c r="T267" s="406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x14ac:dyDescent="0.2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0"/>
      <c r="O268" s="401"/>
      <c r="P268" s="397" t="s">
        <v>43</v>
      </c>
      <c r="Q268" s="398"/>
      <c r="R268" s="398"/>
      <c r="S268" s="398"/>
      <c r="T268" s="398"/>
      <c r="U268" s="398"/>
      <c r="V268" s="399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400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01"/>
      <c r="P269" s="397" t="s">
        <v>43</v>
      </c>
      <c r="Q269" s="398"/>
      <c r="R269" s="398"/>
      <c r="S269" s="398"/>
      <c r="T269" s="398"/>
      <c r="U269" s="398"/>
      <c r="V269" s="399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customHeight="1" x14ac:dyDescent="0.25">
      <c r="A270" s="413" t="s">
        <v>405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0"/>
    </row>
    <row r="271" spans="1:68" ht="14.25" customHeight="1" x14ac:dyDescent="0.25">
      <c r="A271" s="402" t="s">
        <v>117</v>
      </c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2"/>
      <c r="P271" s="402"/>
      <c r="Q271" s="402"/>
      <c r="R271" s="402"/>
      <c r="S271" s="402"/>
      <c r="T271" s="402"/>
      <c r="U271" s="402"/>
      <c r="V271" s="402"/>
      <c r="W271" s="402"/>
      <c r="X271" s="402"/>
      <c r="Y271" s="402"/>
      <c r="Z271" s="402"/>
      <c r="AA271" s="67"/>
      <c r="AB271" s="67"/>
      <c r="AC271" s="81"/>
    </row>
    <row r="272" spans="1:68" ht="27" customHeight="1" x14ac:dyDescent="0.25">
      <c r="A272" s="64" t="s">
        <v>406</v>
      </c>
      <c r="B272" s="64" t="s">
        <v>407</v>
      </c>
      <c r="C272" s="37">
        <v>4301011876</v>
      </c>
      <c r="D272" s="403">
        <v>4680115885707</v>
      </c>
      <c r="E272" s="403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121</v>
      </c>
      <c r="L272" s="38"/>
      <c r="M272" s="39" t="s">
        <v>120</v>
      </c>
      <c r="N272" s="39"/>
      <c r="O272" s="38">
        <v>31</v>
      </c>
      <c r="P272" s="586" t="s">
        <v>408</v>
      </c>
      <c r="Q272" s="405"/>
      <c r="R272" s="405"/>
      <c r="S272" s="405"/>
      <c r="T272" s="406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400"/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1"/>
      <c r="P273" s="397" t="s">
        <v>43</v>
      </c>
      <c r="Q273" s="398"/>
      <c r="R273" s="398"/>
      <c r="S273" s="398"/>
      <c r="T273" s="398"/>
      <c r="U273" s="398"/>
      <c r="V273" s="399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x14ac:dyDescent="0.2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1"/>
      <c r="P274" s="397" t="s">
        <v>43</v>
      </c>
      <c r="Q274" s="398"/>
      <c r="R274" s="398"/>
      <c r="S274" s="398"/>
      <c r="T274" s="398"/>
      <c r="U274" s="398"/>
      <c r="V274" s="399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customHeight="1" x14ac:dyDescent="0.25">
      <c r="A275" s="413" t="s">
        <v>409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13"/>
      <c r="AA275" s="66"/>
      <c r="AB275" s="66"/>
      <c r="AC275" s="80"/>
    </row>
    <row r="276" spans="1:68" ht="14.25" customHeight="1" x14ac:dyDescent="0.25">
      <c r="A276" s="402" t="s">
        <v>117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402"/>
      <c r="AA276" s="67"/>
      <c r="AB276" s="67"/>
      <c r="AC276" s="81"/>
    </row>
    <row r="277" spans="1:68" ht="27" customHeight="1" x14ac:dyDescent="0.25">
      <c r="A277" s="64" t="s">
        <v>410</v>
      </c>
      <c r="B277" s="64" t="s">
        <v>411</v>
      </c>
      <c r="C277" s="37">
        <v>4301011223</v>
      </c>
      <c r="D277" s="403">
        <v>4607091383423</v>
      </c>
      <c r="E277" s="403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121</v>
      </c>
      <c r="L277" s="38"/>
      <c r="M277" s="39" t="s">
        <v>123</v>
      </c>
      <c r="N277" s="39"/>
      <c r="O277" s="38">
        <v>35</v>
      </c>
      <c r="P277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5"/>
      <c r="R277" s="405"/>
      <c r="S277" s="405"/>
      <c r="T277" s="406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customHeight="1" x14ac:dyDescent="0.25">
      <c r="A278" s="64" t="s">
        <v>412</v>
      </c>
      <c r="B278" s="64" t="s">
        <v>413</v>
      </c>
      <c r="C278" s="37">
        <v>4301011878</v>
      </c>
      <c r="D278" s="403">
        <v>4680115885660</v>
      </c>
      <c r="E278" s="403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121</v>
      </c>
      <c r="L278" s="38"/>
      <c r="M278" s="39" t="s">
        <v>82</v>
      </c>
      <c r="N278" s="39"/>
      <c r="O278" s="38">
        <v>35</v>
      </c>
      <c r="P278" s="578" t="s">
        <v>414</v>
      </c>
      <c r="Q278" s="405"/>
      <c r="R278" s="405"/>
      <c r="S278" s="405"/>
      <c r="T278" s="406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415</v>
      </c>
      <c r="B279" s="64" t="s">
        <v>416</v>
      </c>
      <c r="C279" s="37">
        <v>4301011879</v>
      </c>
      <c r="D279" s="403">
        <v>4680115885691</v>
      </c>
      <c r="E279" s="403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121</v>
      </c>
      <c r="L279" s="38"/>
      <c r="M279" s="39" t="s">
        <v>82</v>
      </c>
      <c r="N279" s="39"/>
      <c r="O279" s="38">
        <v>30</v>
      </c>
      <c r="P279" s="579" t="s">
        <v>417</v>
      </c>
      <c r="Q279" s="405"/>
      <c r="R279" s="405"/>
      <c r="S279" s="405"/>
      <c r="T279" s="406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01"/>
      <c r="P280" s="397" t="s">
        <v>43</v>
      </c>
      <c r="Q280" s="398"/>
      <c r="R280" s="398"/>
      <c r="S280" s="398"/>
      <c r="T280" s="398"/>
      <c r="U280" s="398"/>
      <c r="V280" s="399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x14ac:dyDescent="0.2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1"/>
      <c r="P281" s="397" t="s">
        <v>43</v>
      </c>
      <c r="Q281" s="398"/>
      <c r="R281" s="398"/>
      <c r="S281" s="398"/>
      <c r="T281" s="398"/>
      <c r="U281" s="398"/>
      <c r="V281" s="399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customHeight="1" x14ac:dyDescent="0.25">
      <c r="A282" s="413" t="s">
        <v>418</v>
      </c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413"/>
      <c r="T282" s="413"/>
      <c r="U282" s="413"/>
      <c r="V282" s="413"/>
      <c r="W282" s="413"/>
      <c r="X282" s="413"/>
      <c r="Y282" s="413"/>
      <c r="Z282" s="413"/>
      <c r="AA282" s="66"/>
      <c r="AB282" s="66"/>
      <c r="AC282" s="80"/>
    </row>
    <row r="283" spans="1:68" ht="14.25" customHeight="1" x14ac:dyDescent="0.25">
      <c r="A283" s="402" t="s">
        <v>84</v>
      </c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2"/>
      <c r="P283" s="402"/>
      <c r="Q283" s="402"/>
      <c r="R283" s="402"/>
      <c r="S283" s="402"/>
      <c r="T283" s="402"/>
      <c r="U283" s="402"/>
      <c r="V283" s="402"/>
      <c r="W283" s="402"/>
      <c r="X283" s="402"/>
      <c r="Y283" s="402"/>
      <c r="Z283" s="402"/>
      <c r="AA283" s="67"/>
      <c r="AB283" s="67"/>
      <c r="AC283" s="81"/>
    </row>
    <row r="284" spans="1:68" ht="27" customHeight="1" x14ac:dyDescent="0.25">
      <c r="A284" s="64" t="s">
        <v>419</v>
      </c>
      <c r="B284" s="64" t="s">
        <v>420</v>
      </c>
      <c r="C284" s="37">
        <v>4301051409</v>
      </c>
      <c r="D284" s="403">
        <v>4680115881556</v>
      </c>
      <c r="E284" s="403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121</v>
      </c>
      <c r="L284" s="38"/>
      <c r="M284" s="39" t="s">
        <v>123</v>
      </c>
      <c r="N284" s="39"/>
      <c r="O284" s="38">
        <v>45</v>
      </c>
      <c r="P284" s="5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5"/>
      <c r="R284" s="405"/>
      <c r="S284" s="405"/>
      <c r="T284" s="406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421</v>
      </c>
      <c r="B285" s="64" t="s">
        <v>422</v>
      </c>
      <c r="C285" s="37">
        <v>4301051487</v>
      </c>
      <c r="D285" s="403">
        <v>4680115881228</v>
      </c>
      <c r="E285" s="403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87</v>
      </c>
      <c r="L285" s="38"/>
      <c r="M285" s="39" t="s">
        <v>82</v>
      </c>
      <c r="N285" s="39"/>
      <c r="O285" s="38">
        <v>40</v>
      </c>
      <c r="P285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5"/>
      <c r="R285" s="405"/>
      <c r="S285" s="405"/>
      <c r="T285" s="406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IFERROR(IF(Y285=0,"",ROUNDUP(Y285/H285,0)*0.00753),"")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t="27" customHeight="1" x14ac:dyDescent="0.25">
      <c r="A286" s="64" t="s">
        <v>423</v>
      </c>
      <c r="B286" s="64" t="s">
        <v>424</v>
      </c>
      <c r="C286" s="37">
        <v>4301051506</v>
      </c>
      <c r="D286" s="403">
        <v>4680115881037</v>
      </c>
      <c r="E286" s="403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87</v>
      </c>
      <c r="L286" s="38"/>
      <c r="M286" s="39" t="s">
        <v>82</v>
      </c>
      <c r="N286" s="39"/>
      <c r="O286" s="38">
        <v>40</v>
      </c>
      <c r="P286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5"/>
      <c r="R286" s="405"/>
      <c r="S286" s="405"/>
      <c r="T286" s="406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27" customHeight="1" x14ac:dyDescent="0.25">
      <c r="A287" s="64" t="s">
        <v>425</v>
      </c>
      <c r="B287" s="64" t="s">
        <v>426</v>
      </c>
      <c r="C287" s="37">
        <v>4301051384</v>
      </c>
      <c r="D287" s="403">
        <v>4680115881211</v>
      </c>
      <c r="E287" s="403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87</v>
      </c>
      <c r="L287" s="38"/>
      <c r="M287" s="39" t="s">
        <v>82</v>
      </c>
      <c r="N287" s="39"/>
      <c r="O287" s="38">
        <v>45</v>
      </c>
      <c r="P2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5"/>
      <c r="R287" s="405"/>
      <c r="S287" s="405"/>
      <c r="T287" s="406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IFERROR(IF(Y287=0,"",ROUNDUP(Y287/H287,0)*0.00753),"")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427</v>
      </c>
      <c r="B288" s="64" t="s">
        <v>428</v>
      </c>
      <c r="C288" s="37">
        <v>4301051378</v>
      </c>
      <c r="D288" s="403">
        <v>4680115881020</v>
      </c>
      <c r="E288" s="403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87</v>
      </c>
      <c r="L288" s="38"/>
      <c r="M288" s="39" t="s">
        <v>82</v>
      </c>
      <c r="N288" s="39"/>
      <c r="O288" s="38">
        <v>45</v>
      </c>
      <c r="P288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5"/>
      <c r="R288" s="405"/>
      <c r="S288" s="405"/>
      <c r="T288" s="406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400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0"/>
      <c r="O289" s="401"/>
      <c r="P289" s="397" t="s">
        <v>43</v>
      </c>
      <c r="Q289" s="398"/>
      <c r="R289" s="398"/>
      <c r="S289" s="398"/>
      <c r="T289" s="398"/>
      <c r="U289" s="398"/>
      <c r="V289" s="399"/>
      <c r="W289" s="43" t="s">
        <v>42</v>
      </c>
      <c r="X289" s="44">
        <f>IFERROR(X284/H284,"0")+IFERROR(X285/H285,"0")+IFERROR(X286/H286,"0")+IFERROR(X287/H287,"0")+IFERROR(X288/H288,"0")</f>
        <v>0</v>
      </c>
      <c r="Y289" s="44">
        <f>IFERROR(Y284/H284,"0")+IFERROR(Y285/H285,"0")+IFERROR(Y286/H286,"0")+IFERROR(Y287/H287,"0")+IFERROR(Y288/H288,"0")</f>
        <v>0</v>
      </c>
      <c r="Z289" s="44">
        <f>IFERROR(IF(Z284="",0,Z284),"0")+IFERROR(IF(Z285="",0,Z285),"0")+IFERROR(IF(Z286="",0,Z286),"0")+IFERROR(IF(Z287="",0,Z287),"0")+IFERROR(IF(Z288="",0,Z288),"0")</f>
        <v>0</v>
      </c>
      <c r="AA289" s="68"/>
      <c r="AB289" s="68"/>
      <c r="AC289" s="68"/>
    </row>
    <row r="290" spans="1:68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0"/>
      <c r="O290" s="401"/>
      <c r="P290" s="397" t="s">
        <v>43</v>
      </c>
      <c r="Q290" s="398"/>
      <c r="R290" s="398"/>
      <c r="S290" s="398"/>
      <c r="T290" s="398"/>
      <c r="U290" s="398"/>
      <c r="V290" s="399"/>
      <c r="W290" s="43" t="s">
        <v>0</v>
      </c>
      <c r="X290" s="44">
        <f>IFERROR(SUM(X284:X288),"0")</f>
        <v>0</v>
      </c>
      <c r="Y290" s="44">
        <f>IFERROR(SUM(Y284:Y288),"0")</f>
        <v>0</v>
      </c>
      <c r="Z290" s="43"/>
      <c r="AA290" s="68"/>
      <c r="AB290" s="68"/>
      <c r="AC290" s="68"/>
    </row>
    <row r="291" spans="1:68" ht="16.5" customHeight="1" x14ac:dyDescent="0.25">
      <c r="A291" s="413" t="s">
        <v>429</v>
      </c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3"/>
      <c r="O291" s="413"/>
      <c r="P291" s="413"/>
      <c r="Q291" s="413"/>
      <c r="R291" s="413"/>
      <c r="S291" s="413"/>
      <c r="T291" s="413"/>
      <c r="U291" s="413"/>
      <c r="V291" s="413"/>
      <c r="W291" s="413"/>
      <c r="X291" s="413"/>
      <c r="Y291" s="413"/>
      <c r="Z291" s="413"/>
      <c r="AA291" s="66"/>
      <c r="AB291" s="66"/>
      <c r="AC291" s="80"/>
    </row>
    <row r="292" spans="1:68" ht="14.25" customHeight="1" x14ac:dyDescent="0.25">
      <c r="A292" s="402" t="s">
        <v>84</v>
      </c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2"/>
      <c r="P292" s="402"/>
      <c r="Q292" s="402"/>
      <c r="R292" s="402"/>
      <c r="S292" s="402"/>
      <c r="T292" s="402"/>
      <c r="U292" s="402"/>
      <c r="V292" s="402"/>
      <c r="W292" s="402"/>
      <c r="X292" s="402"/>
      <c r="Y292" s="402"/>
      <c r="Z292" s="402"/>
      <c r="AA292" s="67"/>
      <c r="AB292" s="67"/>
      <c r="AC292" s="81"/>
    </row>
    <row r="293" spans="1:68" ht="16.5" customHeight="1" x14ac:dyDescent="0.25">
      <c r="A293" s="64" t="s">
        <v>430</v>
      </c>
      <c r="B293" s="64" t="s">
        <v>431</v>
      </c>
      <c r="C293" s="37">
        <v>4301051731</v>
      </c>
      <c r="D293" s="403">
        <v>4680115884618</v>
      </c>
      <c r="E293" s="403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87</v>
      </c>
      <c r="L293" s="38"/>
      <c r="M293" s="39" t="s">
        <v>82</v>
      </c>
      <c r="N293" s="39"/>
      <c r="O293" s="38">
        <v>45</v>
      </c>
      <c r="P293" s="57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5"/>
      <c r="R293" s="405"/>
      <c r="S293" s="405"/>
      <c r="T293" s="406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x14ac:dyDescent="0.2">
      <c r="A294" s="400"/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1"/>
      <c r="P294" s="397" t="s">
        <v>43</v>
      </c>
      <c r="Q294" s="398"/>
      <c r="R294" s="398"/>
      <c r="S294" s="398"/>
      <c r="T294" s="398"/>
      <c r="U294" s="398"/>
      <c r="V294" s="399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x14ac:dyDescent="0.2">
      <c r="A295" s="400"/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1"/>
      <c r="P295" s="397" t="s">
        <v>43</v>
      </c>
      <c r="Q295" s="398"/>
      <c r="R295" s="398"/>
      <c r="S295" s="398"/>
      <c r="T295" s="398"/>
      <c r="U295" s="398"/>
      <c r="V295" s="399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customHeight="1" x14ac:dyDescent="0.25">
      <c r="A296" s="413" t="s">
        <v>432</v>
      </c>
      <c r="B296" s="413"/>
      <c r="C296" s="413"/>
      <c r="D296" s="413"/>
      <c r="E296" s="413"/>
      <c r="F296" s="413"/>
      <c r="G296" s="413"/>
      <c r="H296" s="413"/>
      <c r="I296" s="413"/>
      <c r="J296" s="413"/>
      <c r="K296" s="413"/>
      <c r="L296" s="413"/>
      <c r="M296" s="413"/>
      <c r="N296" s="413"/>
      <c r="O296" s="413"/>
      <c r="P296" s="413"/>
      <c r="Q296" s="413"/>
      <c r="R296" s="413"/>
      <c r="S296" s="413"/>
      <c r="T296" s="413"/>
      <c r="U296" s="413"/>
      <c r="V296" s="413"/>
      <c r="W296" s="413"/>
      <c r="X296" s="413"/>
      <c r="Y296" s="413"/>
      <c r="Z296" s="413"/>
      <c r="AA296" s="66"/>
      <c r="AB296" s="66"/>
      <c r="AC296" s="80"/>
    </row>
    <row r="297" spans="1:68" ht="14.25" customHeight="1" x14ac:dyDescent="0.25">
      <c r="A297" s="402" t="s">
        <v>117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402"/>
      <c r="Z297" s="402"/>
      <c r="AA297" s="67"/>
      <c r="AB297" s="67"/>
      <c r="AC297" s="81"/>
    </row>
    <row r="298" spans="1:68" ht="27" customHeight="1" x14ac:dyDescent="0.25">
      <c r="A298" s="64" t="s">
        <v>433</v>
      </c>
      <c r="B298" s="64" t="s">
        <v>434</v>
      </c>
      <c r="C298" s="37">
        <v>4301011593</v>
      </c>
      <c r="D298" s="403">
        <v>4680115882973</v>
      </c>
      <c r="E298" s="403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121</v>
      </c>
      <c r="L298" s="38"/>
      <c r="M298" s="39" t="s">
        <v>120</v>
      </c>
      <c r="N298" s="39"/>
      <c r="O298" s="38">
        <v>55</v>
      </c>
      <c r="P298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5"/>
      <c r="R298" s="405"/>
      <c r="S298" s="405"/>
      <c r="T298" s="406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400"/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1"/>
      <c r="P299" s="397" t="s">
        <v>43</v>
      </c>
      <c r="Q299" s="398"/>
      <c r="R299" s="398"/>
      <c r="S299" s="398"/>
      <c r="T299" s="398"/>
      <c r="U299" s="398"/>
      <c r="V299" s="399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x14ac:dyDescent="0.2">
      <c r="A300" s="400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1"/>
      <c r="P300" s="397" t="s">
        <v>43</v>
      </c>
      <c r="Q300" s="398"/>
      <c r="R300" s="398"/>
      <c r="S300" s="398"/>
      <c r="T300" s="398"/>
      <c r="U300" s="398"/>
      <c r="V300" s="399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customHeight="1" x14ac:dyDescent="0.25">
      <c r="A301" s="402" t="s">
        <v>79</v>
      </c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2"/>
      <c r="P301" s="402"/>
      <c r="Q301" s="402"/>
      <c r="R301" s="402"/>
      <c r="S301" s="402"/>
      <c r="T301" s="402"/>
      <c r="U301" s="402"/>
      <c r="V301" s="402"/>
      <c r="W301" s="402"/>
      <c r="X301" s="402"/>
      <c r="Y301" s="402"/>
      <c r="Z301" s="402"/>
      <c r="AA301" s="67"/>
      <c r="AB301" s="67"/>
      <c r="AC301" s="81"/>
    </row>
    <row r="302" spans="1:68" ht="27" customHeight="1" x14ac:dyDescent="0.25">
      <c r="A302" s="64" t="s">
        <v>435</v>
      </c>
      <c r="B302" s="64" t="s">
        <v>436</v>
      </c>
      <c r="C302" s="37">
        <v>4301031305</v>
      </c>
      <c r="D302" s="403">
        <v>4607091389845</v>
      </c>
      <c r="E302" s="403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83</v>
      </c>
      <c r="L302" s="38"/>
      <c r="M302" s="39" t="s">
        <v>82</v>
      </c>
      <c r="N302" s="39"/>
      <c r="O302" s="38">
        <v>40</v>
      </c>
      <c r="P302" s="57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5"/>
      <c r="R302" s="405"/>
      <c r="S302" s="405"/>
      <c r="T302" s="406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customHeight="1" x14ac:dyDescent="0.25">
      <c r="A303" s="64" t="s">
        <v>437</v>
      </c>
      <c r="B303" s="64" t="s">
        <v>438</v>
      </c>
      <c r="C303" s="37">
        <v>4301031306</v>
      </c>
      <c r="D303" s="403">
        <v>4680115882881</v>
      </c>
      <c r="E303" s="403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83</v>
      </c>
      <c r="L303" s="38"/>
      <c r="M303" s="39" t="s">
        <v>82</v>
      </c>
      <c r="N303" s="39"/>
      <c r="O303" s="38">
        <v>40</v>
      </c>
      <c r="P303" s="5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5"/>
      <c r="R303" s="405"/>
      <c r="S303" s="405"/>
      <c r="T303" s="406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400"/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1"/>
      <c r="P304" s="397" t="s">
        <v>43</v>
      </c>
      <c r="Q304" s="398"/>
      <c r="R304" s="398"/>
      <c r="S304" s="398"/>
      <c r="T304" s="398"/>
      <c r="U304" s="398"/>
      <c r="V304" s="399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x14ac:dyDescent="0.2">
      <c r="A305" s="400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01"/>
      <c r="P305" s="397" t="s">
        <v>43</v>
      </c>
      <c r="Q305" s="398"/>
      <c r="R305" s="398"/>
      <c r="S305" s="398"/>
      <c r="T305" s="398"/>
      <c r="U305" s="398"/>
      <c r="V305" s="399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customHeight="1" x14ac:dyDescent="0.25">
      <c r="A306" s="413" t="s">
        <v>439</v>
      </c>
      <c r="B306" s="413"/>
      <c r="C306" s="413"/>
      <c r="D306" s="413"/>
      <c r="E306" s="413"/>
      <c r="F306" s="413"/>
      <c r="G306" s="413"/>
      <c r="H306" s="413"/>
      <c r="I306" s="413"/>
      <c r="J306" s="413"/>
      <c r="K306" s="413"/>
      <c r="L306" s="413"/>
      <c r="M306" s="413"/>
      <c r="N306" s="413"/>
      <c r="O306" s="413"/>
      <c r="P306" s="413"/>
      <c r="Q306" s="413"/>
      <c r="R306" s="413"/>
      <c r="S306" s="413"/>
      <c r="T306" s="413"/>
      <c r="U306" s="413"/>
      <c r="V306" s="413"/>
      <c r="W306" s="413"/>
      <c r="X306" s="413"/>
      <c r="Y306" s="413"/>
      <c r="Z306" s="413"/>
      <c r="AA306" s="66"/>
      <c r="AB306" s="66"/>
      <c r="AC306" s="80"/>
    </row>
    <row r="307" spans="1:68" ht="14.25" customHeight="1" x14ac:dyDescent="0.25">
      <c r="A307" s="402" t="s">
        <v>117</v>
      </c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2"/>
      <c r="P307" s="402"/>
      <c r="Q307" s="402"/>
      <c r="R307" s="402"/>
      <c r="S307" s="402"/>
      <c r="T307" s="402"/>
      <c r="U307" s="402"/>
      <c r="V307" s="402"/>
      <c r="W307" s="402"/>
      <c r="X307" s="402"/>
      <c r="Y307" s="402"/>
      <c r="Z307" s="402"/>
      <c r="AA307" s="67"/>
      <c r="AB307" s="67"/>
      <c r="AC307" s="81"/>
    </row>
    <row r="308" spans="1:68" ht="27" customHeight="1" x14ac:dyDescent="0.25">
      <c r="A308" s="64" t="s">
        <v>440</v>
      </c>
      <c r="B308" s="64" t="s">
        <v>441</v>
      </c>
      <c r="C308" s="37">
        <v>4301012016</v>
      </c>
      <c r="D308" s="403">
        <v>4680115885554</v>
      </c>
      <c r="E308" s="403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121</v>
      </c>
      <c r="L308" s="38"/>
      <c r="M308" s="39" t="s">
        <v>123</v>
      </c>
      <c r="N308" s="39"/>
      <c r="O308" s="38">
        <v>55</v>
      </c>
      <c r="P308" s="572" t="s">
        <v>442</v>
      </c>
      <c r="Q308" s="405"/>
      <c r="R308" s="405"/>
      <c r="S308" s="405"/>
      <c r="T308" s="406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customHeight="1" x14ac:dyDescent="0.25">
      <c r="A309" s="64" t="s">
        <v>443</v>
      </c>
      <c r="B309" s="64" t="s">
        <v>444</v>
      </c>
      <c r="C309" s="37">
        <v>4301012024</v>
      </c>
      <c r="D309" s="403">
        <v>4680115885615</v>
      </c>
      <c r="E309" s="403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121</v>
      </c>
      <c r="L309" s="38"/>
      <c r="M309" s="39" t="s">
        <v>123</v>
      </c>
      <c r="N309" s="39"/>
      <c r="O309" s="38">
        <v>55</v>
      </c>
      <c r="P309" s="562" t="s">
        <v>445</v>
      </c>
      <c r="Q309" s="405"/>
      <c r="R309" s="405"/>
      <c r="S309" s="405"/>
      <c r="T309" s="406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customHeight="1" x14ac:dyDescent="0.25">
      <c r="A310" s="64" t="s">
        <v>446</v>
      </c>
      <c r="B310" s="64" t="s">
        <v>447</v>
      </c>
      <c r="C310" s="37">
        <v>4301011858</v>
      </c>
      <c r="D310" s="403">
        <v>4680115885646</v>
      </c>
      <c r="E310" s="403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121</v>
      </c>
      <c r="L310" s="38"/>
      <c r="M310" s="39" t="s">
        <v>120</v>
      </c>
      <c r="N310" s="39"/>
      <c r="O310" s="38">
        <v>55</v>
      </c>
      <c r="P310" s="563" t="s">
        <v>448</v>
      </c>
      <c r="Q310" s="405"/>
      <c r="R310" s="405"/>
      <c r="S310" s="405"/>
      <c r="T310" s="406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customHeight="1" x14ac:dyDescent="0.25">
      <c r="A311" s="64" t="s">
        <v>449</v>
      </c>
      <c r="B311" s="64" t="s">
        <v>450</v>
      </c>
      <c r="C311" s="37">
        <v>4301011859</v>
      </c>
      <c r="D311" s="403">
        <v>4680115885608</v>
      </c>
      <c r="E311" s="403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87</v>
      </c>
      <c r="L311" s="38"/>
      <c r="M311" s="39" t="s">
        <v>120</v>
      </c>
      <c r="N311" s="39"/>
      <c r="O311" s="38">
        <v>55</v>
      </c>
      <c r="P311" s="564" t="s">
        <v>451</v>
      </c>
      <c r="Q311" s="405"/>
      <c r="R311" s="405"/>
      <c r="S311" s="405"/>
      <c r="T311" s="406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452</v>
      </c>
      <c r="B312" s="64" t="s">
        <v>453</v>
      </c>
      <c r="C312" s="37">
        <v>4301011857</v>
      </c>
      <c r="D312" s="403">
        <v>4680115885622</v>
      </c>
      <c r="E312" s="403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87</v>
      </c>
      <c r="L312" s="38"/>
      <c r="M312" s="39" t="s">
        <v>120</v>
      </c>
      <c r="N312" s="39"/>
      <c r="O312" s="38">
        <v>55</v>
      </c>
      <c r="P312" s="565" t="s">
        <v>454</v>
      </c>
      <c r="Q312" s="405"/>
      <c r="R312" s="405"/>
      <c r="S312" s="405"/>
      <c r="T312" s="406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455</v>
      </c>
      <c r="B313" s="64" t="s">
        <v>456</v>
      </c>
      <c r="C313" s="37">
        <v>4301011573</v>
      </c>
      <c r="D313" s="403">
        <v>4680115881938</v>
      </c>
      <c r="E313" s="403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87</v>
      </c>
      <c r="L313" s="38"/>
      <c r="M313" s="39" t="s">
        <v>120</v>
      </c>
      <c r="N313" s="39"/>
      <c r="O313" s="38">
        <v>90</v>
      </c>
      <c r="P313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5"/>
      <c r="R313" s="405"/>
      <c r="S313" s="405"/>
      <c r="T313" s="406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457</v>
      </c>
      <c r="B314" s="64" t="s">
        <v>458</v>
      </c>
      <c r="C314" s="37">
        <v>4301010944</v>
      </c>
      <c r="D314" s="403">
        <v>4607091387346</v>
      </c>
      <c r="E314" s="40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87</v>
      </c>
      <c r="L314" s="38"/>
      <c r="M314" s="39" t="s">
        <v>120</v>
      </c>
      <c r="N314" s="39"/>
      <c r="O314" s="38">
        <v>55</v>
      </c>
      <c r="P314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5"/>
      <c r="R314" s="405"/>
      <c r="S314" s="405"/>
      <c r="T314" s="406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x14ac:dyDescent="0.2">
      <c r="A315" s="400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01"/>
      <c r="P315" s="397" t="s">
        <v>43</v>
      </c>
      <c r="Q315" s="398"/>
      <c r="R315" s="398"/>
      <c r="S315" s="398"/>
      <c r="T315" s="398"/>
      <c r="U315" s="398"/>
      <c r="V315" s="399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01"/>
      <c r="P316" s="397" t="s">
        <v>43</v>
      </c>
      <c r="Q316" s="398"/>
      <c r="R316" s="398"/>
      <c r="S316" s="398"/>
      <c r="T316" s="398"/>
      <c r="U316" s="398"/>
      <c r="V316" s="399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customHeight="1" x14ac:dyDescent="0.25">
      <c r="A317" s="402" t="s">
        <v>79</v>
      </c>
      <c r="B317" s="402"/>
      <c r="C317" s="402"/>
      <c r="D317" s="402"/>
      <c r="E317" s="402"/>
      <c r="F317" s="402"/>
      <c r="G317" s="402"/>
      <c r="H317" s="402"/>
      <c r="I317" s="402"/>
      <c r="J317" s="402"/>
      <c r="K317" s="402"/>
      <c r="L317" s="402"/>
      <c r="M317" s="402"/>
      <c r="N317" s="402"/>
      <c r="O317" s="402"/>
      <c r="P317" s="402"/>
      <c r="Q317" s="402"/>
      <c r="R317" s="402"/>
      <c r="S317" s="402"/>
      <c r="T317" s="402"/>
      <c r="U317" s="402"/>
      <c r="V317" s="402"/>
      <c r="W317" s="402"/>
      <c r="X317" s="402"/>
      <c r="Y317" s="402"/>
      <c r="Z317" s="402"/>
      <c r="AA317" s="67"/>
      <c r="AB317" s="67"/>
      <c r="AC317" s="81"/>
    </row>
    <row r="318" spans="1:68" ht="27" customHeight="1" x14ac:dyDescent="0.25">
      <c r="A318" s="64" t="s">
        <v>459</v>
      </c>
      <c r="B318" s="64" t="s">
        <v>460</v>
      </c>
      <c r="C318" s="37">
        <v>4301030878</v>
      </c>
      <c r="D318" s="403">
        <v>4607091387193</v>
      </c>
      <c r="E318" s="403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87</v>
      </c>
      <c r="L318" s="38"/>
      <c r="M318" s="39" t="s">
        <v>82</v>
      </c>
      <c r="N318" s="39"/>
      <c r="O318" s="38">
        <v>35</v>
      </c>
      <c r="P318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5"/>
      <c r="R318" s="405"/>
      <c r="S318" s="405"/>
      <c r="T318" s="406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customHeight="1" x14ac:dyDescent="0.25">
      <c r="A319" s="64" t="s">
        <v>461</v>
      </c>
      <c r="B319" s="64" t="s">
        <v>462</v>
      </c>
      <c r="C319" s="37">
        <v>4301031153</v>
      </c>
      <c r="D319" s="403">
        <v>4607091387230</v>
      </c>
      <c r="E319" s="403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87</v>
      </c>
      <c r="L319" s="38"/>
      <c r="M319" s="39" t="s">
        <v>82</v>
      </c>
      <c r="N319" s="39"/>
      <c r="O319" s="38">
        <v>40</v>
      </c>
      <c r="P319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5"/>
      <c r="R319" s="405"/>
      <c r="S319" s="405"/>
      <c r="T319" s="406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customHeight="1" x14ac:dyDescent="0.25">
      <c r="A320" s="64" t="s">
        <v>463</v>
      </c>
      <c r="B320" s="64" t="s">
        <v>464</v>
      </c>
      <c r="C320" s="37">
        <v>4301031154</v>
      </c>
      <c r="D320" s="403">
        <v>4607091387292</v>
      </c>
      <c r="E320" s="403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87</v>
      </c>
      <c r="L320" s="38"/>
      <c r="M320" s="39" t="s">
        <v>82</v>
      </c>
      <c r="N320" s="39"/>
      <c r="O320" s="38">
        <v>45</v>
      </c>
      <c r="P320" s="5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5"/>
      <c r="R320" s="405"/>
      <c r="S320" s="405"/>
      <c r="T320" s="406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465</v>
      </c>
      <c r="B321" s="64" t="s">
        <v>466</v>
      </c>
      <c r="C321" s="37">
        <v>4301031152</v>
      </c>
      <c r="D321" s="403">
        <v>4607091387285</v>
      </c>
      <c r="E321" s="403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83</v>
      </c>
      <c r="L321" s="38"/>
      <c r="M321" s="39" t="s">
        <v>82</v>
      </c>
      <c r="N321" s="39"/>
      <c r="O321" s="38">
        <v>40</v>
      </c>
      <c r="P321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5"/>
      <c r="R321" s="405"/>
      <c r="S321" s="405"/>
      <c r="T321" s="406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x14ac:dyDescent="0.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1"/>
      <c r="P322" s="397" t="s">
        <v>43</v>
      </c>
      <c r="Q322" s="398"/>
      <c r="R322" s="398"/>
      <c r="S322" s="398"/>
      <c r="T322" s="398"/>
      <c r="U322" s="398"/>
      <c r="V322" s="399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00"/>
      <c r="B323" s="400"/>
      <c r="C323" s="400"/>
      <c r="D323" s="400"/>
      <c r="E323" s="400"/>
      <c r="F323" s="400"/>
      <c r="G323" s="400"/>
      <c r="H323" s="400"/>
      <c r="I323" s="400"/>
      <c r="J323" s="400"/>
      <c r="K323" s="400"/>
      <c r="L323" s="400"/>
      <c r="M323" s="400"/>
      <c r="N323" s="400"/>
      <c r="O323" s="401"/>
      <c r="P323" s="397" t="s">
        <v>43</v>
      </c>
      <c r="Q323" s="398"/>
      <c r="R323" s="398"/>
      <c r="S323" s="398"/>
      <c r="T323" s="398"/>
      <c r="U323" s="398"/>
      <c r="V323" s="399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customHeight="1" x14ac:dyDescent="0.25">
      <c r="A324" s="402" t="s">
        <v>84</v>
      </c>
      <c r="B324" s="402"/>
      <c r="C324" s="402"/>
      <c r="D324" s="402"/>
      <c r="E324" s="402"/>
      <c r="F324" s="402"/>
      <c r="G324" s="402"/>
      <c r="H324" s="402"/>
      <c r="I324" s="402"/>
      <c r="J324" s="402"/>
      <c r="K324" s="402"/>
      <c r="L324" s="402"/>
      <c r="M324" s="402"/>
      <c r="N324" s="402"/>
      <c r="O324" s="402"/>
      <c r="P324" s="402"/>
      <c r="Q324" s="402"/>
      <c r="R324" s="402"/>
      <c r="S324" s="402"/>
      <c r="T324" s="402"/>
      <c r="U324" s="402"/>
      <c r="V324" s="402"/>
      <c r="W324" s="402"/>
      <c r="X324" s="402"/>
      <c r="Y324" s="402"/>
      <c r="Z324" s="402"/>
      <c r="AA324" s="67"/>
      <c r="AB324" s="67"/>
      <c r="AC324" s="81"/>
    </row>
    <row r="325" spans="1:68" ht="16.5" customHeight="1" x14ac:dyDescent="0.25">
      <c r="A325" s="64" t="s">
        <v>467</v>
      </c>
      <c r="B325" s="64" t="s">
        <v>468</v>
      </c>
      <c r="C325" s="37">
        <v>4301051100</v>
      </c>
      <c r="D325" s="403">
        <v>4607091387766</v>
      </c>
      <c r="E325" s="403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121</v>
      </c>
      <c r="L325" s="38"/>
      <c r="M325" s="39" t="s">
        <v>123</v>
      </c>
      <c r="N325" s="39"/>
      <c r="O325" s="38">
        <v>40</v>
      </c>
      <c r="P325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5"/>
      <c r="R325" s="405"/>
      <c r="S325" s="405"/>
      <c r="T325" s="406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ref="Y325:Y330" si="57">IFERROR(IF(X325="",0,CEILING((X325/$H325),1)*$H325),"")</f>
        <v>0</v>
      </c>
      <c r="Z325" s="42" t="str">
        <f>IFERROR(IF(Y325=0,"",ROUNDUP(Y325/H325,0)*0.02175),"")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0</v>
      </c>
      <c r="BN325" s="79">
        <f t="shared" ref="BN325:BN330" si="59">IFERROR(Y325*I325/H325,"0")</f>
        <v>0</v>
      </c>
      <c r="BO325" s="79">
        <f t="shared" ref="BO325:BO330" si="60">IFERROR(1/J325*(X325/H325),"0")</f>
        <v>0</v>
      </c>
      <c r="BP325" s="79">
        <f t="shared" ref="BP325:BP330" si="61">IFERROR(1/J325*(Y325/H325),"0")</f>
        <v>0</v>
      </c>
    </row>
    <row r="326" spans="1:68" ht="27" customHeight="1" x14ac:dyDescent="0.25">
      <c r="A326" s="64" t="s">
        <v>469</v>
      </c>
      <c r="B326" s="64" t="s">
        <v>470</v>
      </c>
      <c r="C326" s="37">
        <v>4301051116</v>
      </c>
      <c r="D326" s="403">
        <v>4607091387957</v>
      </c>
      <c r="E326" s="403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121</v>
      </c>
      <c r="L326" s="38"/>
      <c r="M326" s="39" t="s">
        <v>82</v>
      </c>
      <c r="N326" s="39"/>
      <c r="O326" s="38">
        <v>40</v>
      </c>
      <c r="P326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5"/>
      <c r="R326" s="405"/>
      <c r="S326" s="405"/>
      <c r="T326" s="406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customHeight="1" x14ac:dyDescent="0.25">
      <c r="A327" s="64" t="s">
        <v>471</v>
      </c>
      <c r="B327" s="64" t="s">
        <v>472</v>
      </c>
      <c r="C327" s="37">
        <v>4301051115</v>
      </c>
      <c r="D327" s="403">
        <v>4607091387964</v>
      </c>
      <c r="E327" s="403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121</v>
      </c>
      <c r="L327" s="38"/>
      <c r="M327" s="39" t="s">
        <v>82</v>
      </c>
      <c r="N327" s="39"/>
      <c r="O327" s="38">
        <v>40</v>
      </c>
      <c r="P32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5"/>
      <c r="R327" s="405"/>
      <c r="S327" s="405"/>
      <c r="T327" s="406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customHeight="1" x14ac:dyDescent="0.25">
      <c r="A328" s="64" t="s">
        <v>473</v>
      </c>
      <c r="B328" s="64" t="s">
        <v>474</v>
      </c>
      <c r="C328" s="37">
        <v>4301051705</v>
      </c>
      <c r="D328" s="403">
        <v>4680115884588</v>
      </c>
      <c r="E328" s="403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87</v>
      </c>
      <c r="L328" s="38"/>
      <c r="M328" s="39" t="s">
        <v>82</v>
      </c>
      <c r="N328" s="39"/>
      <c r="O328" s="38">
        <v>40</v>
      </c>
      <c r="P328" s="5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5"/>
      <c r="R328" s="405"/>
      <c r="S328" s="405"/>
      <c r="T328" s="406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475</v>
      </c>
      <c r="B329" s="64" t="s">
        <v>476</v>
      </c>
      <c r="C329" s="37">
        <v>4301051130</v>
      </c>
      <c r="D329" s="403">
        <v>4607091387537</v>
      </c>
      <c r="E329" s="403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87</v>
      </c>
      <c r="L329" s="38"/>
      <c r="M329" s="39" t="s">
        <v>82</v>
      </c>
      <c r="N329" s="39"/>
      <c r="O329" s="38">
        <v>40</v>
      </c>
      <c r="P329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5"/>
      <c r="R329" s="405"/>
      <c r="S329" s="405"/>
      <c r="T329" s="406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477</v>
      </c>
      <c r="B330" s="64" t="s">
        <v>478</v>
      </c>
      <c r="C330" s="37">
        <v>4301051132</v>
      </c>
      <c r="D330" s="403">
        <v>4607091387513</v>
      </c>
      <c r="E330" s="403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87</v>
      </c>
      <c r="L330" s="38"/>
      <c r="M330" s="39" t="s">
        <v>82</v>
      </c>
      <c r="N330" s="39"/>
      <c r="O330" s="38">
        <v>40</v>
      </c>
      <c r="P330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5"/>
      <c r="R330" s="405"/>
      <c r="S330" s="405"/>
      <c r="T330" s="406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400"/>
      <c r="B331" s="400"/>
      <c r="C331" s="400"/>
      <c r="D331" s="400"/>
      <c r="E331" s="400"/>
      <c r="F331" s="400"/>
      <c r="G331" s="400"/>
      <c r="H331" s="400"/>
      <c r="I331" s="400"/>
      <c r="J331" s="400"/>
      <c r="K331" s="400"/>
      <c r="L331" s="400"/>
      <c r="M331" s="400"/>
      <c r="N331" s="400"/>
      <c r="O331" s="401"/>
      <c r="P331" s="397" t="s">
        <v>43</v>
      </c>
      <c r="Q331" s="398"/>
      <c r="R331" s="398"/>
      <c r="S331" s="398"/>
      <c r="T331" s="398"/>
      <c r="U331" s="398"/>
      <c r="V331" s="399"/>
      <c r="W331" s="43" t="s">
        <v>42</v>
      </c>
      <c r="X331" s="44">
        <f>IFERROR(X325/H325,"0")+IFERROR(X326/H326,"0")+IFERROR(X327/H327,"0")+IFERROR(X328/H328,"0")+IFERROR(X329/H329,"0")+IFERROR(X330/H330,"0")</f>
        <v>0</v>
      </c>
      <c r="Y331" s="44">
        <f>IFERROR(Y325/H325,"0")+IFERROR(Y326/H326,"0")+IFERROR(Y327/H327,"0")+IFERROR(Y328/H328,"0")+IFERROR(Y329/H329,"0")+IFERROR(Y330/H330,"0")</f>
        <v>0</v>
      </c>
      <c r="Z331" s="44">
        <f>IFERROR(IF(Z325="",0,Z325),"0")+IFERROR(IF(Z326="",0,Z326),"0")+IFERROR(IF(Z327="",0,Z327),"0")+IFERROR(IF(Z328="",0,Z328),"0")+IFERROR(IF(Z329="",0,Z329),"0")+IFERROR(IF(Z330="",0,Z330),"0")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400"/>
      <c r="B332" s="400"/>
      <c r="C332" s="400"/>
      <c r="D332" s="400"/>
      <c r="E332" s="400"/>
      <c r="F332" s="400"/>
      <c r="G332" s="400"/>
      <c r="H332" s="400"/>
      <c r="I332" s="400"/>
      <c r="J332" s="400"/>
      <c r="K332" s="400"/>
      <c r="L332" s="400"/>
      <c r="M332" s="400"/>
      <c r="N332" s="400"/>
      <c r="O332" s="401"/>
      <c r="P332" s="397" t="s">
        <v>43</v>
      </c>
      <c r="Q332" s="398"/>
      <c r="R332" s="398"/>
      <c r="S332" s="398"/>
      <c r="T332" s="398"/>
      <c r="U332" s="398"/>
      <c r="V332" s="399"/>
      <c r="W332" s="43" t="s">
        <v>0</v>
      </c>
      <c r="X332" s="44">
        <f>IFERROR(SUM(X325:X330),"0")</f>
        <v>0</v>
      </c>
      <c r="Y332" s="44">
        <f>IFERROR(SUM(Y325:Y330),"0")</f>
        <v>0</v>
      </c>
      <c r="Z332" s="43"/>
      <c r="AA332" s="68"/>
      <c r="AB332" s="68"/>
      <c r="AC332" s="68"/>
    </row>
    <row r="333" spans="1:68" ht="14.25" customHeight="1" x14ac:dyDescent="0.25">
      <c r="A333" s="402" t="s">
        <v>183</v>
      </c>
      <c r="B333" s="402"/>
      <c r="C333" s="402"/>
      <c r="D333" s="402"/>
      <c r="E333" s="402"/>
      <c r="F333" s="402"/>
      <c r="G333" s="402"/>
      <c r="H333" s="402"/>
      <c r="I333" s="402"/>
      <c r="J333" s="402"/>
      <c r="K333" s="402"/>
      <c r="L333" s="402"/>
      <c r="M333" s="402"/>
      <c r="N333" s="402"/>
      <c r="O333" s="402"/>
      <c r="P333" s="402"/>
      <c r="Q333" s="402"/>
      <c r="R333" s="402"/>
      <c r="S333" s="402"/>
      <c r="T333" s="402"/>
      <c r="U333" s="402"/>
      <c r="V333" s="402"/>
      <c r="W333" s="402"/>
      <c r="X333" s="402"/>
      <c r="Y333" s="402"/>
      <c r="Z333" s="402"/>
      <c r="AA333" s="67"/>
      <c r="AB333" s="67"/>
      <c r="AC333" s="81"/>
    </row>
    <row r="334" spans="1:68" ht="16.5" customHeight="1" x14ac:dyDescent="0.25">
      <c r="A334" s="64" t="s">
        <v>479</v>
      </c>
      <c r="B334" s="64" t="s">
        <v>480</v>
      </c>
      <c r="C334" s="37">
        <v>4301060379</v>
      </c>
      <c r="D334" s="403">
        <v>4607091380880</v>
      </c>
      <c r="E334" s="403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121</v>
      </c>
      <c r="L334" s="38"/>
      <c r="M334" s="39" t="s">
        <v>82</v>
      </c>
      <c r="N334" s="39"/>
      <c r="O334" s="38">
        <v>30</v>
      </c>
      <c r="P334" s="552" t="s">
        <v>481</v>
      </c>
      <c r="Q334" s="405"/>
      <c r="R334" s="405"/>
      <c r="S334" s="405"/>
      <c r="T334" s="406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482</v>
      </c>
      <c r="B335" s="64" t="s">
        <v>483</v>
      </c>
      <c r="C335" s="37">
        <v>4301060308</v>
      </c>
      <c r="D335" s="403">
        <v>4607091384482</v>
      </c>
      <c r="E335" s="403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121</v>
      </c>
      <c r="L335" s="38"/>
      <c r="M335" s="39" t="s">
        <v>82</v>
      </c>
      <c r="N335" s="39"/>
      <c r="O335" s="38">
        <v>30</v>
      </c>
      <c r="P335" s="5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5"/>
      <c r="R335" s="405"/>
      <c r="S335" s="405"/>
      <c r="T335" s="406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customHeight="1" x14ac:dyDescent="0.25">
      <c r="A336" s="64" t="s">
        <v>484</v>
      </c>
      <c r="B336" s="64" t="s">
        <v>485</v>
      </c>
      <c r="C336" s="37">
        <v>4301060325</v>
      </c>
      <c r="D336" s="403">
        <v>4607091380897</v>
      </c>
      <c r="E336" s="403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121</v>
      </c>
      <c r="L336" s="38"/>
      <c r="M336" s="39" t="s">
        <v>82</v>
      </c>
      <c r="N336" s="39"/>
      <c r="O336" s="38">
        <v>30</v>
      </c>
      <c r="P336" s="5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5"/>
      <c r="R336" s="405"/>
      <c r="S336" s="405"/>
      <c r="T336" s="406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x14ac:dyDescent="0.2">
      <c r="A337" s="400"/>
      <c r="B337" s="400"/>
      <c r="C337" s="400"/>
      <c r="D337" s="400"/>
      <c r="E337" s="400"/>
      <c r="F337" s="400"/>
      <c r="G337" s="400"/>
      <c r="H337" s="400"/>
      <c r="I337" s="400"/>
      <c r="J337" s="400"/>
      <c r="K337" s="400"/>
      <c r="L337" s="400"/>
      <c r="M337" s="400"/>
      <c r="N337" s="400"/>
      <c r="O337" s="401"/>
      <c r="P337" s="397" t="s">
        <v>43</v>
      </c>
      <c r="Q337" s="398"/>
      <c r="R337" s="398"/>
      <c r="S337" s="398"/>
      <c r="T337" s="398"/>
      <c r="U337" s="398"/>
      <c r="V337" s="399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x14ac:dyDescent="0.2">
      <c r="A338" s="400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0"/>
      <c r="O338" s="401"/>
      <c r="P338" s="397" t="s">
        <v>43</v>
      </c>
      <c r="Q338" s="398"/>
      <c r="R338" s="398"/>
      <c r="S338" s="398"/>
      <c r="T338" s="398"/>
      <c r="U338" s="398"/>
      <c r="V338" s="399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customHeight="1" x14ac:dyDescent="0.25">
      <c r="A339" s="402" t="s">
        <v>103</v>
      </c>
      <c r="B339" s="402"/>
      <c r="C339" s="402"/>
      <c r="D339" s="402"/>
      <c r="E339" s="402"/>
      <c r="F339" s="402"/>
      <c r="G339" s="402"/>
      <c r="H339" s="402"/>
      <c r="I339" s="402"/>
      <c r="J339" s="402"/>
      <c r="K339" s="402"/>
      <c r="L339" s="402"/>
      <c r="M339" s="402"/>
      <c r="N339" s="402"/>
      <c r="O339" s="402"/>
      <c r="P339" s="402"/>
      <c r="Q339" s="402"/>
      <c r="R339" s="402"/>
      <c r="S339" s="402"/>
      <c r="T339" s="402"/>
      <c r="U339" s="402"/>
      <c r="V339" s="402"/>
      <c r="W339" s="402"/>
      <c r="X339" s="402"/>
      <c r="Y339" s="402"/>
      <c r="Z339" s="402"/>
      <c r="AA339" s="67"/>
      <c r="AB339" s="67"/>
      <c r="AC339" s="81"/>
    </row>
    <row r="340" spans="1:68" ht="16.5" customHeight="1" x14ac:dyDescent="0.25">
      <c r="A340" s="64" t="s">
        <v>486</v>
      </c>
      <c r="B340" s="64" t="s">
        <v>487</v>
      </c>
      <c r="C340" s="37">
        <v>4301030232</v>
      </c>
      <c r="D340" s="403">
        <v>4607091388374</v>
      </c>
      <c r="E340" s="403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87</v>
      </c>
      <c r="L340" s="38"/>
      <c r="M340" s="39" t="s">
        <v>107</v>
      </c>
      <c r="N340" s="39"/>
      <c r="O340" s="38">
        <v>180</v>
      </c>
      <c r="P340" s="544" t="s">
        <v>488</v>
      </c>
      <c r="Q340" s="405"/>
      <c r="R340" s="405"/>
      <c r="S340" s="405"/>
      <c r="T340" s="406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customHeight="1" x14ac:dyDescent="0.25">
      <c r="A341" s="64" t="s">
        <v>489</v>
      </c>
      <c r="B341" s="64" t="s">
        <v>490</v>
      </c>
      <c r="C341" s="37">
        <v>4301030235</v>
      </c>
      <c r="D341" s="403">
        <v>4607091388381</v>
      </c>
      <c r="E341" s="403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87</v>
      </c>
      <c r="L341" s="38"/>
      <c r="M341" s="39" t="s">
        <v>107</v>
      </c>
      <c r="N341" s="39"/>
      <c r="O341" s="38">
        <v>180</v>
      </c>
      <c r="P341" s="545" t="s">
        <v>491</v>
      </c>
      <c r="Q341" s="405"/>
      <c r="R341" s="405"/>
      <c r="S341" s="405"/>
      <c r="T341" s="406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492</v>
      </c>
      <c r="B342" s="64" t="s">
        <v>493</v>
      </c>
      <c r="C342" s="37">
        <v>4301032015</v>
      </c>
      <c r="D342" s="403">
        <v>4607091383102</v>
      </c>
      <c r="E342" s="403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87</v>
      </c>
      <c r="L342" s="38"/>
      <c r="M342" s="39" t="s">
        <v>107</v>
      </c>
      <c r="N342" s="39"/>
      <c r="O342" s="38">
        <v>180</v>
      </c>
      <c r="P34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5"/>
      <c r="R342" s="405"/>
      <c r="S342" s="405"/>
      <c r="T342" s="406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494</v>
      </c>
      <c r="B343" s="64" t="s">
        <v>495</v>
      </c>
      <c r="C343" s="37">
        <v>4301030233</v>
      </c>
      <c r="D343" s="403">
        <v>4607091388404</v>
      </c>
      <c r="E343" s="403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87</v>
      </c>
      <c r="L343" s="38"/>
      <c r="M343" s="39" t="s">
        <v>107</v>
      </c>
      <c r="N343" s="39"/>
      <c r="O343" s="38">
        <v>180</v>
      </c>
      <c r="P343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5"/>
      <c r="R343" s="405"/>
      <c r="S343" s="405"/>
      <c r="T343" s="406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1"/>
      <c r="P344" s="397" t="s">
        <v>43</v>
      </c>
      <c r="Q344" s="398"/>
      <c r="R344" s="398"/>
      <c r="S344" s="398"/>
      <c r="T344" s="398"/>
      <c r="U344" s="398"/>
      <c r="V344" s="399"/>
      <c r="W344" s="43" t="s">
        <v>42</v>
      </c>
      <c r="X344" s="44">
        <f>IFERROR(X340/H340,"0")+IFERROR(X341/H341,"0")+IFERROR(X342/H342,"0")+IFERROR(X343/H343,"0")</f>
        <v>0</v>
      </c>
      <c r="Y344" s="44">
        <f>IFERROR(Y340/H340,"0")+IFERROR(Y341/H341,"0")+IFERROR(Y342/H342,"0")+IFERROR(Y343/H343,"0")</f>
        <v>0</v>
      </c>
      <c r="Z344" s="44">
        <f>IFERROR(IF(Z340="",0,Z340),"0")+IFERROR(IF(Z341="",0,Z341),"0")+IFERROR(IF(Z342="",0,Z342),"0")+IFERROR(IF(Z343="",0,Z343),"0")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00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1"/>
      <c r="P345" s="397" t="s">
        <v>43</v>
      </c>
      <c r="Q345" s="398"/>
      <c r="R345" s="398"/>
      <c r="S345" s="398"/>
      <c r="T345" s="398"/>
      <c r="U345" s="398"/>
      <c r="V345" s="399"/>
      <c r="W345" s="43" t="s">
        <v>0</v>
      </c>
      <c r="X345" s="44">
        <f>IFERROR(SUM(X340:X343),"0")</f>
        <v>0</v>
      </c>
      <c r="Y345" s="44">
        <f>IFERROR(SUM(Y340:Y343),"0")</f>
        <v>0</v>
      </c>
      <c r="Z345" s="43"/>
      <c r="AA345" s="68"/>
      <c r="AB345" s="68"/>
      <c r="AC345" s="68"/>
    </row>
    <row r="346" spans="1:68" ht="14.25" customHeight="1" x14ac:dyDescent="0.25">
      <c r="A346" s="402" t="s">
        <v>496</v>
      </c>
      <c r="B346" s="402"/>
      <c r="C346" s="402"/>
      <c r="D346" s="402"/>
      <c r="E346" s="402"/>
      <c r="F346" s="402"/>
      <c r="G346" s="402"/>
      <c r="H346" s="402"/>
      <c r="I346" s="402"/>
      <c r="J346" s="402"/>
      <c r="K346" s="402"/>
      <c r="L346" s="402"/>
      <c r="M346" s="402"/>
      <c r="N346" s="402"/>
      <c r="O346" s="402"/>
      <c r="P346" s="402"/>
      <c r="Q346" s="402"/>
      <c r="R346" s="402"/>
      <c r="S346" s="402"/>
      <c r="T346" s="402"/>
      <c r="U346" s="402"/>
      <c r="V346" s="402"/>
      <c r="W346" s="402"/>
      <c r="X346" s="402"/>
      <c r="Y346" s="402"/>
      <c r="Z346" s="402"/>
      <c r="AA346" s="67"/>
      <c r="AB346" s="67"/>
      <c r="AC346" s="81"/>
    </row>
    <row r="347" spans="1:68" ht="16.5" customHeight="1" x14ac:dyDescent="0.25">
      <c r="A347" s="64" t="s">
        <v>497</v>
      </c>
      <c r="B347" s="64" t="s">
        <v>498</v>
      </c>
      <c r="C347" s="37">
        <v>4301180007</v>
      </c>
      <c r="D347" s="403">
        <v>4680115881808</v>
      </c>
      <c r="E347" s="403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500</v>
      </c>
      <c r="L347" s="38"/>
      <c r="M347" s="39" t="s">
        <v>499</v>
      </c>
      <c r="N347" s="39"/>
      <c r="O347" s="38">
        <v>730</v>
      </c>
      <c r="P347" s="5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5"/>
      <c r="R347" s="405"/>
      <c r="S347" s="405"/>
      <c r="T347" s="406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501</v>
      </c>
      <c r="B348" s="64" t="s">
        <v>502</v>
      </c>
      <c r="C348" s="37">
        <v>4301180006</v>
      </c>
      <c r="D348" s="403">
        <v>4680115881822</v>
      </c>
      <c r="E348" s="403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500</v>
      </c>
      <c r="L348" s="38"/>
      <c r="M348" s="39" t="s">
        <v>499</v>
      </c>
      <c r="N348" s="39"/>
      <c r="O348" s="38">
        <v>730</v>
      </c>
      <c r="P348" s="5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5"/>
      <c r="R348" s="405"/>
      <c r="S348" s="405"/>
      <c r="T348" s="406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503</v>
      </c>
      <c r="B349" s="64" t="s">
        <v>504</v>
      </c>
      <c r="C349" s="37">
        <v>4301180001</v>
      </c>
      <c r="D349" s="403">
        <v>4680115880016</v>
      </c>
      <c r="E349" s="403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500</v>
      </c>
      <c r="L349" s="38"/>
      <c r="M349" s="39" t="s">
        <v>499</v>
      </c>
      <c r="N349" s="39"/>
      <c r="O349" s="38">
        <v>730</v>
      </c>
      <c r="P349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5"/>
      <c r="R349" s="405"/>
      <c r="S349" s="405"/>
      <c r="T349" s="406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1"/>
      <c r="P350" s="397" t="s">
        <v>43</v>
      </c>
      <c r="Q350" s="398"/>
      <c r="R350" s="398"/>
      <c r="S350" s="398"/>
      <c r="T350" s="398"/>
      <c r="U350" s="398"/>
      <c r="V350" s="399"/>
      <c r="W350" s="43" t="s">
        <v>42</v>
      </c>
      <c r="X350" s="44">
        <f>IFERROR(X347/H347,"0")+IFERROR(X348/H348,"0")+IFERROR(X349/H349,"0")</f>
        <v>0</v>
      </c>
      <c r="Y350" s="44">
        <f>IFERROR(Y347/H347,"0")+IFERROR(Y348/H348,"0")+IFERROR(Y349/H349,"0")</f>
        <v>0</v>
      </c>
      <c r="Z350" s="44">
        <f>IFERROR(IF(Z347="",0,Z347),"0")+IFERROR(IF(Z348="",0,Z348),"0")+IFERROR(IF(Z349="",0,Z349),"0")</f>
        <v>0</v>
      </c>
      <c r="AA350" s="68"/>
      <c r="AB350" s="68"/>
      <c r="AC350" s="68"/>
    </row>
    <row r="351" spans="1:68" x14ac:dyDescent="0.2">
      <c r="A351" s="400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1"/>
      <c r="P351" s="397" t="s">
        <v>43</v>
      </c>
      <c r="Q351" s="398"/>
      <c r="R351" s="398"/>
      <c r="S351" s="398"/>
      <c r="T351" s="398"/>
      <c r="U351" s="398"/>
      <c r="V351" s="399"/>
      <c r="W351" s="43" t="s">
        <v>0</v>
      </c>
      <c r="X351" s="44">
        <f>IFERROR(SUM(X347:X349),"0")</f>
        <v>0</v>
      </c>
      <c r="Y351" s="44">
        <f>IFERROR(SUM(Y347:Y349),"0")</f>
        <v>0</v>
      </c>
      <c r="Z351" s="43"/>
      <c r="AA351" s="68"/>
      <c r="AB351" s="68"/>
      <c r="AC351" s="68"/>
    </row>
    <row r="352" spans="1:68" ht="16.5" customHeight="1" x14ac:dyDescent="0.25">
      <c r="A352" s="413" t="s">
        <v>505</v>
      </c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3"/>
      <c r="O352" s="413"/>
      <c r="P352" s="413"/>
      <c r="Q352" s="413"/>
      <c r="R352" s="413"/>
      <c r="S352" s="413"/>
      <c r="T352" s="413"/>
      <c r="U352" s="413"/>
      <c r="V352" s="413"/>
      <c r="W352" s="413"/>
      <c r="X352" s="413"/>
      <c r="Y352" s="413"/>
      <c r="Z352" s="413"/>
      <c r="AA352" s="66"/>
      <c r="AB352" s="66"/>
      <c r="AC352" s="80"/>
    </row>
    <row r="353" spans="1:68" ht="14.25" customHeight="1" x14ac:dyDescent="0.25">
      <c r="A353" s="402" t="s">
        <v>79</v>
      </c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2"/>
      <c r="P353" s="402"/>
      <c r="Q353" s="402"/>
      <c r="R353" s="402"/>
      <c r="S353" s="402"/>
      <c r="T353" s="402"/>
      <c r="U353" s="402"/>
      <c r="V353" s="402"/>
      <c r="W353" s="402"/>
      <c r="X353" s="402"/>
      <c r="Y353" s="402"/>
      <c r="Z353" s="402"/>
      <c r="AA353" s="67"/>
      <c r="AB353" s="67"/>
      <c r="AC353" s="81"/>
    </row>
    <row r="354" spans="1:68" ht="27" customHeight="1" x14ac:dyDescent="0.25">
      <c r="A354" s="64" t="s">
        <v>506</v>
      </c>
      <c r="B354" s="64" t="s">
        <v>507</v>
      </c>
      <c r="C354" s="37">
        <v>4301031066</v>
      </c>
      <c r="D354" s="403">
        <v>4607091383836</v>
      </c>
      <c r="E354" s="403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87</v>
      </c>
      <c r="L354" s="38"/>
      <c r="M354" s="39" t="s">
        <v>82</v>
      </c>
      <c r="N354" s="39"/>
      <c r="O354" s="38">
        <v>40</v>
      </c>
      <c r="P354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5"/>
      <c r="R354" s="405"/>
      <c r="S354" s="405"/>
      <c r="T354" s="406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00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1"/>
      <c r="P355" s="397" t="s">
        <v>43</v>
      </c>
      <c r="Q355" s="398"/>
      <c r="R355" s="398"/>
      <c r="S355" s="398"/>
      <c r="T355" s="398"/>
      <c r="U355" s="398"/>
      <c r="V355" s="399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1"/>
      <c r="P356" s="397" t="s">
        <v>43</v>
      </c>
      <c r="Q356" s="398"/>
      <c r="R356" s="398"/>
      <c r="S356" s="398"/>
      <c r="T356" s="398"/>
      <c r="U356" s="398"/>
      <c r="V356" s="399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02" t="s">
        <v>84</v>
      </c>
      <c r="B357" s="402"/>
      <c r="C357" s="402"/>
      <c r="D357" s="402"/>
      <c r="E357" s="402"/>
      <c r="F357" s="402"/>
      <c r="G357" s="402"/>
      <c r="H357" s="402"/>
      <c r="I357" s="402"/>
      <c r="J357" s="402"/>
      <c r="K357" s="402"/>
      <c r="L357" s="402"/>
      <c r="M357" s="402"/>
      <c r="N357" s="402"/>
      <c r="O357" s="402"/>
      <c r="P357" s="402"/>
      <c r="Q357" s="402"/>
      <c r="R357" s="402"/>
      <c r="S357" s="402"/>
      <c r="T357" s="402"/>
      <c r="U357" s="402"/>
      <c r="V357" s="402"/>
      <c r="W357" s="402"/>
      <c r="X357" s="402"/>
      <c r="Y357" s="402"/>
      <c r="Z357" s="402"/>
      <c r="AA357" s="67"/>
      <c r="AB357" s="67"/>
      <c r="AC357" s="81"/>
    </row>
    <row r="358" spans="1:68" ht="27" customHeight="1" x14ac:dyDescent="0.25">
      <c r="A358" s="64" t="s">
        <v>508</v>
      </c>
      <c r="B358" s="64" t="s">
        <v>509</v>
      </c>
      <c r="C358" s="37">
        <v>4301051142</v>
      </c>
      <c r="D358" s="403">
        <v>4607091387919</v>
      </c>
      <c r="E358" s="403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121</v>
      </c>
      <c r="L358" s="38"/>
      <c r="M358" s="39" t="s">
        <v>82</v>
      </c>
      <c r="N358" s="39"/>
      <c r="O358" s="38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5"/>
      <c r="R358" s="405"/>
      <c r="S358" s="405"/>
      <c r="T358" s="406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510</v>
      </c>
      <c r="B359" s="64" t="s">
        <v>511</v>
      </c>
      <c r="C359" s="37">
        <v>4301051461</v>
      </c>
      <c r="D359" s="403">
        <v>4680115883604</v>
      </c>
      <c r="E359" s="403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87</v>
      </c>
      <c r="L359" s="38"/>
      <c r="M359" s="39" t="s">
        <v>123</v>
      </c>
      <c r="N359" s="39"/>
      <c r="O359" s="38">
        <v>45</v>
      </c>
      <c r="P359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5"/>
      <c r="R359" s="405"/>
      <c r="S359" s="405"/>
      <c r="T359" s="406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512</v>
      </c>
      <c r="B360" s="64" t="s">
        <v>513</v>
      </c>
      <c r="C360" s="37">
        <v>4301051485</v>
      </c>
      <c r="D360" s="403">
        <v>4680115883567</v>
      </c>
      <c r="E360" s="403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87</v>
      </c>
      <c r="L360" s="38"/>
      <c r="M360" s="39" t="s">
        <v>82</v>
      </c>
      <c r="N360" s="39"/>
      <c r="O360" s="38">
        <v>40</v>
      </c>
      <c r="P360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5"/>
      <c r="R360" s="405"/>
      <c r="S360" s="405"/>
      <c r="T360" s="406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IFERROR(IF(Y360=0,"",ROUNDUP(Y360/H360,0)*0.00753),"")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400"/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1"/>
      <c r="P361" s="397" t="s">
        <v>43</v>
      </c>
      <c r="Q361" s="398"/>
      <c r="R361" s="398"/>
      <c r="S361" s="398"/>
      <c r="T361" s="398"/>
      <c r="U361" s="398"/>
      <c r="V361" s="399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400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01"/>
      <c r="P362" s="397" t="s">
        <v>43</v>
      </c>
      <c r="Q362" s="398"/>
      <c r="R362" s="398"/>
      <c r="S362" s="398"/>
      <c r="T362" s="398"/>
      <c r="U362" s="398"/>
      <c r="V362" s="399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27.75" customHeight="1" x14ac:dyDescent="0.2">
      <c r="A363" s="437" t="s">
        <v>514</v>
      </c>
      <c r="B363" s="437"/>
      <c r="C363" s="437"/>
      <c r="D363" s="437"/>
      <c r="E363" s="437"/>
      <c r="F363" s="437"/>
      <c r="G363" s="437"/>
      <c r="H363" s="437"/>
      <c r="I363" s="437"/>
      <c r="J363" s="437"/>
      <c r="K363" s="437"/>
      <c r="L363" s="437"/>
      <c r="M363" s="437"/>
      <c r="N363" s="437"/>
      <c r="O363" s="437"/>
      <c r="P363" s="437"/>
      <c r="Q363" s="437"/>
      <c r="R363" s="437"/>
      <c r="S363" s="437"/>
      <c r="T363" s="437"/>
      <c r="U363" s="437"/>
      <c r="V363" s="437"/>
      <c r="W363" s="437"/>
      <c r="X363" s="437"/>
      <c r="Y363" s="437"/>
      <c r="Z363" s="437"/>
      <c r="AA363" s="55"/>
      <c r="AB363" s="55"/>
      <c r="AC363" s="55"/>
    </row>
    <row r="364" spans="1:68" ht="16.5" customHeight="1" x14ac:dyDescent="0.25">
      <c r="A364" s="413" t="s">
        <v>515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413"/>
      <c r="AA364" s="66"/>
      <c r="AB364" s="66"/>
      <c r="AC364" s="80"/>
    </row>
    <row r="365" spans="1:68" ht="14.25" customHeight="1" x14ac:dyDescent="0.25">
      <c r="A365" s="402" t="s">
        <v>117</v>
      </c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2"/>
      <c r="P365" s="402"/>
      <c r="Q365" s="402"/>
      <c r="R365" s="402"/>
      <c r="S365" s="402"/>
      <c r="T365" s="402"/>
      <c r="U365" s="402"/>
      <c r="V365" s="402"/>
      <c r="W365" s="402"/>
      <c r="X365" s="402"/>
      <c r="Y365" s="402"/>
      <c r="Z365" s="402"/>
      <c r="AA365" s="67"/>
      <c r="AB365" s="67"/>
      <c r="AC365" s="81"/>
    </row>
    <row r="366" spans="1:68" ht="27" customHeight="1" x14ac:dyDescent="0.25">
      <c r="A366" s="64" t="s">
        <v>516</v>
      </c>
      <c r="B366" s="64" t="s">
        <v>517</v>
      </c>
      <c r="C366" s="37">
        <v>4301011943</v>
      </c>
      <c r="D366" s="403">
        <v>4680115884830</v>
      </c>
      <c r="E366" s="403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121</v>
      </c>
      <c r="L366" s="38"/>
      <c r="M366" s="39" t="s">
        <v>141</v>
      </c>
      <c r="N366" s="39"/>
      <c r="O366" s="38">
        <v>60</v>
      </c>
      <c r="P366" s="5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5"/>
      <c r="R366" s="405"/>
      <c r="S366" s="405"/>
      <c r="T366" s="406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IFERROR(IF(Y366=0,"",ROUNDUP(Y366/H366,0)*0.02039),"")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customHeight="1" x14ac:dyDescent="0.25">
      <c r="A367" s="64" t="s">
        <v>516</v>
      </c>
      <c r="B367" s="64" t="s">
        <v>518</v>
      </c>
      <c r="C367" s="37">
        <v>4301011867</v>
      </c>
      <c r="D367" s="403">
        <v>4680115884830</v>
      </c>
      <c r="E367" s="403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121</v>
      </c>
      <c r="L367" s="38"/>
      <c r="M367" s="39" t="s">
        <v>82</v>
      </c>
      <c r="N367" s="39"/>
      <c r="O367" s="38">
        <v>60</v>
      </c>
      <c r="P367" s="5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5"/>
      <c r="R367" s="405"/>
      <c r="S367" s="405"/>
      <c r="T367" s="406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IFERROR(IF(Y367=0,"",ROUNDUP(Y367/H367,0)*0.02175),"")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customHeight="1" x14ac:dyDescent="0.25">
      <c r="A368" s="64" t="s">
        <v>519</v>
      </c>
      <c r="B368" s="64" t="s">
        <v>520</v>
      </c>
      <c r="C368" s="37">
        <v>4301011946</v>
      </c>
      <c r="D368" s="403">
        <v>4680115884847</v>
      </c>
      <c r="E368" s="403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121</v>
      </c>
      <c r="L368" s="38"/>
      <c r="M368" s="39" t="s">
        <v>141</v>
      </c>
      <c r="N368" s="39"/>
      <c r="O368" s="38">
        <v>60</v>
      </c>
      <c r="P368" s="5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5"/>
      <c r="R368" s="405"/>
      <c r="S368" s="405"/>
      <c r="T368" s="406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IFERROR(IF(Y368=0,"",ROUNDUP(Y368/H368,0)*0.02039),"")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customHeight="1" x14ac:dyDescent="0.25">
      <c r="A369" s="64" t="s">
        <v>519</v>
      </c>
      <c r="B369" s="64" t="s">
        <v>521</v>
      </c>
      <c r="C369" s="37">
        <v>4301011869</v>
      </c>
      <c r="D369" s="403">
        <v>4680115884847</v>
      </c>
      <c r="E369" s="403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121</v>
      </c>
      <c r="L369" s="38"/>
      <c r="M369" s="39" t="s">
        <v>82</v>
      </c>
      <c r="N369" s="39"/>
      <c r="O369" s="38">
        <v>60</v>
      </c>
      <c r="P369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5"/>
      <c r="R369" s="405"/>
      <c r="S369" s="405"/>
      <c r="T369" s="406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522</v>
      </c>
      <c r="B370" s="64" t="s">
        <v>523</v>
      </c>
      <c r="C370" s="37">
        <v>4301011947</v>
      </c>
      <c r="D370" s="403">
        <v>4680115884854</v>
      </c>
      <c r="E370" s="403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121</v>
      </c>
      <c r="L370" s="38"/>
      <c r="M370" s="39" t="s">
        <v>141</v>
      </c>
      <c r="N370" s="39"/>
      <c r="O370" s="38">
        <v>60</v>
      </c>
      <c r="P370" s="53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5"/>
      <c r="R370" s="405"/>
      <c r="S370" s="405"/>
      <c r="T370" s="406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522</v>
      </c>
      <c r="B371" s="64" t="s">
        <v>524</v>
      </c>
      <c r="C371" s="37">
        <v>4301011870</v>
      </c>
      <c r="D371" s="403">
        <v>4680115884854</v>
      </c>
      <c r="E371" s="403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121</v>
      </c>
      <c r="L371" s="38"/>
      <c r="M371" s="39" t="s">
        <v>82</v>
      </c>
      <c r="N371" s="39"/>
      <c r="O371" s="38">
        <v>60</v>
      </c>
      <c r="P371" s="5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5"/>
      <c r="R371" s="405"/>
      <c r="S371" s="405"/>
      <c r="T371" s="406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525</v>
      </c>
      <c r="B372" s="64" t="s">
        <v>526</v>
      </c>
      <c r="C372" s="37">
        <v>4301011868</v>
      </c>
      <c r="D372" s="403">
        <v>4680115884861</v>
      </c>
      <c r="E372" s="403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87</v>
      </c>
      <c r="L372" s="38"/>
      <c r="M372" s="39" t="s">
        <v>82</v>
      </c>
      <c r="N372" s="39"/>
      <c r="O372" s="38">
        <v>60</v>
      </c>
      <c r="P372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5"/>
      <c r="R372" s="405"/>
      <c r="S372" s="405"/>
      <c r="T372" s="406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527</v>
      </c>
      <c r="B373" s="64" t="s">
        <v>528</v>
      </c>
      <c r="C373" s="37">
        <v>4301011952</v>
      </c>
      <c r="D373" s="403">
        <v>4680115884922</v>
      </c>
      <c r="E373" s="403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87</v>
      </c>
      <c r="L373" s="38"/>
      <c r="M373" s="39" t="s">
        <v>82</v>
      </c>
      <c r="N373" s="39"/>
      <c r="O373" s="38">
        <v>60</v>
      </c>
      <c r="P373" s="5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5"/>
      <c r="R373" s="405"/>
      <c r="S373" s="405"/>
      <c r="T373" s="406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529</v>
      </c>
      <c r="B374" s="64" t="s">
        <v>530</v>
      </c>
      <c r="C374" s="37">
        <v>4301011433</v>
      </c>
      <c r="D374" s="403">
        <v>4680115882638</v>
      </c>
      <c r="E374" s="403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87</v>
      </c>
      <c r="L374" s="38"/>
      <c r="M374" s="39" t="s">
        <v>120</v>
      </c>
      <c r="N374" s="39"/>
      <c r="O374" s="38">
        <v>90</v>
      </c>
      <c r="P374" s="5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5"/>
      <c r="R374" s="405"/>
      <c r="S374" s="405"/>
      <c r="T374" s="406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x14ac:dyDescent="0.2">
      <c r="A375" s="400"/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1"/>
      <c r="P375" s="397" t="s">
        <v>43</v>
      </c>
      <c r="Q375" s="398"/>
      <c r="R375" s="398"/>
      <c r="S375" s="398"/>
      <c r="T375" s="398"/>
      <c r="U375" s="398"/>
      <c r="V375" s="399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x14ac:dyDescent="0.2">
      <c r="A376" s="400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1"/>
      <c r="P376" s="397" t="s">
        <v>43</v>
      </c>
      <c r="Q376" s="398"/>
      <c r="R376" s="398"/>
      <c r="S376" s="398"/>
      <c r="T376" s="398"/>
      <c r="U376" s="398"/>
      <c r="V376" s="399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customHeight="1" x14ac:dyDescent="0.25">
      <c r="A377" s="402" t="s">
        <v>153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02"/>
      <c r="AA377" s="67"/>
      <c r="AB377" s="67"/>
      <c r="AC377" s="81"/>
    </row>
    <row r="378" spans="1:68" ht="27" customHeight="1" x14ac:dyDescent="0.25">
      <c r="A378" s="64" t="s">
        <v>531</v>
      </c>
      <c r="B378" s="64" t="s">
        <v>532</v>
      </c>
      <c r="C378" s="37">
        <v>4301020178</v>
      </c>
      <c r="D378" s="403">
        <v>4607091383980</v>
      </c>
      <c r="E378" s="403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121</v>
      </c>
      <c r="L378" s="38"/>
      <c r="M378" s="39" t="s">
        <v>120</v>
      </c>
      <c r="N378" s="39"/>
      <c r="O378" s="38">
        <v>50</v>
      </c>
      <c r="P37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5"/>
      <c r="R378" s="405"/>
      <c r="S378" s="405"/>
      <c r="T378" s="406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533</v>
      </c>
      <c r="B379" s="64" t="s">
        <v>534</v>
      </c>
      <c r="C379" s="37">
        <v>4301020179</v>
      </c>
      <c r="D379" s="403">
        <v>4607091384178</v>
      </c>
      <c r="E379" s="403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87</v>
      </c>
      <c r="L379" s="38"/>
      <c r="M379" s="39" t="s">
        <v>120</v>
      </c>
      <c r="N379" s="39"/>
      <c r="O379" s="38">
        <v>50</v>
      </c>
      <c r="P379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5"/>
      <c r="R379" s="405"/>
      <c r="S379" s="405"/>
      <c r="T379" s="406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00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1"/>
      <c r="P380" s="397" t="s">
        <v>43</v>
      </c>
      <c r="Q380" s="398"/>
      <c r="R380" s="398"/>
      <c r="S380" s="398"/>
      <c r="T380" s="398"/>
      <c r="U380" s="398"/>
      <c r="V380" s="399"/>
      <c r="W380" s="43" t="s">
        <v>42</v>
      </c>
      <c r="X380" s="44">
        <f>IFERROR(X378/H378,"0")+IFERROR(X379/H379,"0")</f>
        <v>0</v>
      </c>
      <c r="Y380" s="44">
        <f>IFERROR(Y378/H378,"0")+IFERROR(Y379/H379,"0")</f>
        <v>0</v>
      </c>
      <c r="Z380" s="44">
        <f>IFERROR(IF(Z378="",0,Z378),"0")+IFERROR(IF(Z379="",0,Z379),"0")</f>
        <v>0</v>
      </c>
      <c r="AA380" s="68"/>
      <c r="AB380" s="68"/>
      <c r="AC380" s="68"/>
    </row>
    <row r="381" spans="1:68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0"/>
      <c r="O381" s="401"/>
      <c r="P381" s="397" t="s">
        <v>43</v>
      </c>
      <c r="Q381" s="398"/>
      <c r="R381" s="398"/>
      <c r="S381" s="398"/>
      <c r="T381" s="398"/>
      <c r="U381" s="398"/>
      <c r="V381" s="399"/>
      <c r="W381" s="43" t="s">
        <v>0</v>
      </c>
      <c r="X381" s="44">
        <f>IFERROR(SUM(X378:X379),"0")</f>
        <v>0</v>
      </c>
      <c r="Y381" s="44">
        <f>IFERROR(SUM(Y378:Y379),"0")</f>
        <v>0</v>
      </c>
      <c r="Z381" s="43"/>
      <c r="AA381" s="68"/>
      <c r="AB381" s="68"/>
      <c r="AC381" s="68"/>
    </row>
    <row r="382" spans="1:68" ht="14.25" customHeight="1" x14ac:dyDescent="0.25">
      <c r="A382" s="402" t="s">
        <v>84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402"/>
      <c r="N382" s="402"/>
      <c r="O382" s="402"/>
      <c r="P382" s="402"/>
      <c r="Q382" s="402"/>
      <c r="R382" s="402"/>
      <c r="S382" s="402"/>
      <c r="T382" s="402"/>
      <c r="U382" s="402"/>
      <c r="V382" s="402"/>
      <c r="W382" s="402"/>
      <c r="X382" s="402"/>
      <c r="Y382" s="402"/>
      <c r="Z382" s="402"/>
      <c r="AA382" s="67"/>
      <c r="AB382" s="67"/>
      <c r="AC382" s="81"/>
    </row>
    <row r="383" spans="1:68" ht="27" customHeight="1" x14ac:dyDescent="0.25">
      <c r="A383" s="64" t="s">
        <v>535</v>
      </c>
      <c r="B383" s="64" t="s">
        <v>536</v>
      </c>
      <c r="C383" s="37">
        <v>4301051560</v>
      </c>
      <c r="D383" s="403">
        <v>4607091383928</v>
      </c>
      <c r="E383" s="403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121</v>
      </c>
      <c r="L383" s="38"/>
      <c r="M383" s="39" t="s">
        <v>123</v>
      </c>
      <c r="N383" s="39"/>
      <c r="O383" s="38">
        <v>40</v>
      </c>
      <c r="P383" s="5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5"/>
      <c r="R383" s="405"/>
      <c r="S383" s="405"/>
      <c r="T383" s="406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customHeight="1" x14ac:dyDescent="0.25">
      <c r="A384" s="64" t="s">
        <v>535</v>
      </c>
      <c r="B384" s="64" t="s">
        <v>537</v>
      </c>
      <c r="C384" s="37">
        <v>4301051639</v>
      </c>
      <c r="D384" s="403">
        <v>4607091383928</v>
      </c>
      <c r="E384" s="403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121</v>
      </c>
      <c r="L384" s="38"/>
      <c r="M384" s="39" t="s">
        <v>82</v>
      </c>
      <c r="N384" s="39"/>
      <c r="O384" s="38">
        <v>40</v>
      </c>
      <c r="P384" s="5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5"/>
      <c r="R384" s="405"/>
      <c r="S384" s="405"/>
      <c r="T384" s="406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customHeight="1" x14ac:dyDescent="0.25">
      <c r="A385" s="64" t="s">
        <v>538</v>
      </c>
      <c r="B385" s="64" t="s">
        <v>539</v>
      </c>
      <c r="C385" s="37">
        <v>4301051636</v>
      </c>
      <c r="D385" s="403">
        <v>4607091384260</v>
      </c>
      <c r="E385" s="403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121</v>
      </c>
      <c r="L385" s="38"/>
      <c r="M385" s="39" t="s">
        <v>82</v>
      </c>
      <c r="N385" s="39"/>
      <c r="O385" s="38">
        <v>40</v>
      </c>
      <c r="P385" s="5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5"/>
      <c r="R385" s="405"/>
      <c r="S385" s="405"/>
      <c r="T385" s="406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x14ac:dyDescent="0.2">
      <c r="A386" s="400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00"/>
      <c r="O386" s="401"/>
      <c r="P386" s="397" t="s">
        <v>43</v>
      </c>
      <c r="Q386" s="398"/>
      <c r="R386" s="398"/>
      <c r="S386" s="398"/>
      <c r="T386" s="398"/>
      <c r="U386" s="398"/>
      <c r="V386" s="399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01"/>
      <c r="P387" s="397" t="s">
        <v>43</v>
      </c>
      <c r="Q387" s="398"/>
      <c r="R387" s="398"/>
      <c r="S387" s="398"/>
      <c r="T387" s="398"/>
      <c r="U387" s="398"/>
      <c r="V387" s="399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customHeight="1" x14ac:dyDescent="0.25">
      <c r="A388" s="402" t="s">
        <v>183</v>
      </c>
      <c r="B388" s="402"/>
      <c r="C388" s="402"/>
      <c r="D388" s="402"/>
      <c r="E388" s="402"/>
      <c r="F388" s="402"/>
      <c r="G388" s="402"/>
      <c r="H388" s="402"/>
      <c r="I388" s="402"/>
      <c r="J388" s="402"/>
      <c r="K388" s="402"/>
      <c r="L388" s="402"/>
      <c r="M388" s="402"/>
      <c r="N388" s="402"/>
      <c r="O388" s="402"/>
      <c r="P388" s="402"/>
      <c r="Q388" s="402"/>
      <c r="R388" s="402"/>
      <c r="S388" s="402"/>
      <c r="T388" s="402"/>
      <c r="U388" s="402"/>
      <c r="V388" s="402"/>
      <c r="W388" s="402"/>
      <c r="X388" s="402"/>
      <c r="Y388" s="402"/>
      <c r="Z388" s="402"/>
      <c r="AA388" s="67"/>
      <c r="AB388" s="67"/>
      <c r="AC388" s="81"/>
    </row>
    <row r="389" spans="1:68" ht="16.5" customHeight="1" x14ac:dyDescent="0.25">
      <c r="A389" s="64" t="s">
        <v>540</v>
      </c>
      <c r="B389" s="64" t="s">
        <v>541</v>
      </c>
      <c r="C389" s="37">
        <v>4301060314</v>
      </c>
      <c r="D389" s="403">
        <v>4607091384673</v>
      </c>
      <c r="E389" s="403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121</v>
      </c>
      <c r="L389" s="38"/>
      <c r="M389" s="39" t="s">
        <v>82</v>
      </c>
      <c r="N389" s="39"/>
      <c r="O389" s="38">
        <v>30</v>
      </c>
      <c r="P389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5"/>
      <c r="R389" s="405"/>
      <c r="S389" s="405"/>
      <c r="T389" s="406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16.5" customHeight="1" x14ac:dyDescent="0.25">
      <c r="A390" s="64" t="s">
        <v>540</v>
      </c>
      <c r="B390" s="64" t="s">
        <v>542</v>
      </c>
      <c r="C390" s="37">
        <v>4301060345</v>
      </c>
      <c r="D390" s="403">
        <v>4607091384673</v>
      </c>
      <c r="E390" s="403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121</v>
      </c>
      <c r="L390" s="38"/>
      <c r="M390" s="39" t="s">
        <v>82</v>
      </c>
      <c r="N390" s="39"/>
      <c r="O390" s="38">
        <v>30</v>
      </c>
      <c r="P390" s="5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5"/>
      <c r="R390" s="405"/>
      <c r="S390" s="405"/>
      <c r="T390" s="406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400"/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1"/>
      <c r="P391" s="397" t="s">
        <v>43</v>
      </c>
      <c r="Q391" s="398"/>
      <c r="R391" s="398"/>
      <c r="S391" s="398"/>
      <c r="T391" s="398"/>
      <c r="U391" s="398"/>
      <c r="V391" s="399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x14ac:dyDescent="0.2">
      <c r="A392" s="400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01"/>
      <c r="P392" s="397" t="s">
        <v>43</v>
      </c>
      <c r="Q392" s="398"/>
      <c r="R392" s="398"/>
      <c r="S392" s="398"/>
      <c r="T392" s="398"/>
      <c r="U392" s="398"/>
      <c r="V392" s="399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6.5" customHeight="1" x14ac:dyDescent="0.25">
      <c r="A393" s="413" t="s">
        <v>543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13"/>
      <c r="AA393" s="66"/>
      <c r="AB393" s="66"/>
      <c r="AC393" s="80"/>
    </row>
    <row r="394" spans="1:68" ht="14.25" customHeight="1" x14ac:dyDescent="0.25">
      <c r="A394" s="402" t="s">
        <v>117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402"/>
      <c r="Z394" s="402"/>
      <c r="AA394" s="67"/>
      <c r="AB394" s="67"/>
      <c r="AC394" s="81"/>
    </row>
    <row r="395" spans="1:68" ht="27" customHeight="1" x14ac:dyDescent="0.25">
      <c r="A395" s="64" t="s">
        <v>544</v>
      </c>
      <c r="B395" s="64" t="s">
        <v>545</v>
      </c>
      <c r="C395" s="37">
        <v>4301011875</v>
      </c>
      <c r="D395" s="403">
        <v>4680115884885</v>
      </c>
      <c r="E395" s="403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121</v>
      </c>
      <c r="L395" s="38"/>
      <c r="M395" s="39" t="s">
        <v>82</v>
      </c>
      <c r="N395" s="39"/>
      <c r="O395" s="38">
        <v>60</v>
      </c>
      <c r="P395" s="51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5"/>
      <c r="R395" s="405"/>
      <c r="S395" s="405"/>
      <c r="T395" s="406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customHeight="1" x14ac:dyDescent="0.25">
      <c r="A396" s="64" t="s">
        <v>546</v>
      </c>
      <c r="B396" s="64" t="s">
        <v>547</v>
      </c>
      <c r="C396" s="37">
        <v>4301011874</v>
      </c>
      <c r="D396" s="403">
        <v>4680115884892</v>
      </c>
      <c r="E396" s="403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121</v>
      </c>
      <c r="L396" s="38"/>
      <c r="M396" s="39" t="s">
        <v>82</v>
      </c>
      <c r="N396" s="39"/>
      <c r="O396" s="38">
        <v>60</v>
      </c>
      <c r="P396" s="51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5"/>
      <c r="R396" s="405"/>
      <c r="S396" s="405"/>
      <c r="T396" s="406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548</v>
      </c>
      <c r="B397" s="64" t="s">
        <v>549</v>
      </c>
      <c r="C397" s="37">
        <v>4301011873</v>
      </c>
      <c r="D397" s="403">
        <v>4680115881907</v>
      </c>
      <c r="E397" s="403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121</v>
      </c>
      <c r="L397" s="38"/>
      <c r="M397" s="39" t="s">
        <v>82</v>
      </c>
      <c r="N397" s="39"/>
      <c r="O397" s="38">
        <v>60</v>
      </c>
      <c r="P397" s="519" t="s">
        <v>550</v>
      </c>
      <c r="Q397" s="405"/>
      <c r="R397" s="405"/>
      <c r="S397" s="405"/>
      <c r="T397" s="406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551</v>
      </c>
      <c r="B398" s="64" t="s">
        <v>552</v>
      </c>
      <c r="C398" s="37">
        <v>4301011871</v>
      </c>
      <c r="D398" s="403">
        <v>4680115884908</v>
      </c>
      <c r="E398" s="403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87</v>
      </c>
      <c r="L398" s="38"/>
      <c r="M398" s="39" t="s">
        <v>82</v>
      </c>
      <c r="N398" s="39"/>
      <c r="O398" s="38">
        <v>60</v>
      </c>
      <c r="P398" s="5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5"/>
      <c r="R398" s="405"/>
      <c r="S398" s="405"/>
      <c r="T398" s="406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1"/>
      <c r="P399" s="397" t="s">
        <v>43</v>
      </c>
      <c r="Q399" s="398"/>
      <c r="R399" s="398"/>
      <c r="S399" s="398"/>
      <c r="T399" s="398"/>
      <c r="U399" s="398"/>
      <c r="V399" s="399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x14ac:dyDescent="0.2">
      <c r="A400" s="400"/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1"/>
      <c r="P400" s="397" t="s">
        <v>43</v>
      </c>
      <c r="Q400" s="398"/>
      <c r="R400" s="398"/>
      <c r="S400" s="398"/>
      <c r="T400" s="398"/>
      <c r="U400" s="398"/>
      <c r="V400" s="399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customHeight="1" x14ac:dyDescent="0.25">
      <c r="A401" s="402" t="s">
        <v>79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402"/>
      <c r="Z401" s="402"/>
      <c r="AA401" s="67"/>
      <c r="AB401" s="67"/>
      <c r="AC401" s="81"/>
    </row>
    <row r="402" spans="1:68" ht="27" customHeight="1" x14ac:dyDescent="0.25">
      <c r="A402" s="64" t="s">
        <v>553</v>
      </c>
      <c r="B402" s="64" t="s">
        <v>554</v>
      </c>
      <c r="C402" s="37">
        <v>4301031139</v>
      </c>
      <c r="D402" s="403">
        <v>4607091384802</v>
      </c>
      <c r="E402" s="403"/>
      <c r="F402" s="63">
        <v>0.73</v>
      </c>
      <c r="G402" s="38">
        <v>6</v>
      </c>
      <c r="H402" s="63">
        <v>4.38</v>
      </c>
      <c r="I402" s="63">
        <v>4.58</v>
      </c>
      <c r="J402" s="38">
        <v>156</v>
      </c>
      <c r="K402" s="38" t="s">
        <v>87</v>
      </c>
      <c r="L402" s="38"/>
      <c r="M402" s="39" t="s">
        <v>82</v>
      </c>
      <c r="N402" s="39"/>
      <c r="O402" s="38">
        <v>35</v>
      </c>
      <c r="P402" s="52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5"/>
      <c r="R402" s="405"/>
      <c r="S402" s="405"/>
      <c r="T402" s="406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553</v>
      </c>
      <c r="B403" s="64" t="s">
        <v>555</v>
      </c>
      <c r="C403" s="37">
        <v>4301031303</v>
      </c>
      <c r="D403" s="403">
        <v>4607091384802</v>
      </c>
      <c r="E403" s="403"/>
      <c r="F403" s="63">
        <v>0.73</v>
      </c>
      <c r="G403" s="38">
        <v>6</v>
      </c>
      <c r="H403" s="63">
        <v>4.38</v>
      </c>
      <c r="I403" s="63">
        <v>4.6399999999999997</v>
      </c>
      <c r="J403" s="38">
        <v>156</v>
      </c>
      <c r="K403" s="38" t="s">
        <v>87</v>
      </c>
      <c r="L403" s="38"/>
      <c r="M403" s="39" t="s">
        <v>82</v>
      </c>
      <c r="N403" s="39"/>
      <c r="O403" s="38">
        <v>35</v>
      </c>
      <c r="P403" s="5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5"/>
      <c r="R403" s="405"/>
      <c r="S403" s="405"/>
      <c r="T403" s="406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556</v>
      </c>
      <c r="B404" s="64" t="s">
        <v>557</v>
      </c>
      <c r="C404" s="37">
        <v>4301031304</v>
      </c>
      <c r="D404" s="403">
        <v>4607091384826</v>
      </c>
      <c r="E404" s="403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35</v>
      </c>
      <c r="P404" s="5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5"/>
      <c r="R404" s="405"/>
      <c r="S404" s="405"/>
      <c r="T404" s="406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x14ac:dyDescent="0.2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1"/>
      <c r="P405" s="397" t="s">
        <v>43</v>
      </c>
      <c r="Q405" s="398"/>
      <c r="R405" s="398"/>
      <c r="S405" s="398"/>
      <c r="T405" s="398"/>
      <c r="U405" s="398"/>
      <c r="V405" s="399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x14ac:dyDescent="0.2">
      <c r="A406" s="400"/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1"/>
      <c r="P406" s="397" t="s">
        <v>43</v>
      </c>
      <c r="Q406" s="398"/>
      <c r="R406" s="398"/>
      <c r="S406" s="398"/>
      <c r="T406" s="398"/>
      <c r="U406" s="398"/>
      <c r="V406" s="399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customHeight="1" x14ac:dyDescent="0.25">
      <c r="A407" s="402" t="s">
        <v>84</v>
      </c>
      <c r="B407" s="402"/>
      <c r="C407" s="402"/>
      <c r="D407" s="402"/>
      <c r="E407" s="402"/>
      <c r="F407" s="402"/>
      <c r="G407" s="402"/>
      <c r="H407" s="402"/>
      <c r="I407" s="402"/>
      <c r="J407" s="402"/>
      <c r="K407" s="402"/>
      <c r="L407" s="402"/>
      <c r="M407" s="402"/>
      <c r="N407" s="402"/>
      <c r="O407" s="402"/>
      <c r="P407" s="402"/>
      <c r="Q407" s="402"/>
      <c r="R407" s="402"/>
      <c r="S407" s="402"/>
      <c r="T407" s="402"/>
      <c r="U407" s="402"/>
      <c r="V407" s="402"/>
      <c r="W407" s="402"/>
      <c r="X407" s="402"/>
      <c r="Y407" s="402"/>
      <c r="Z407" s="402"/>
      <c r="AA407" s="67"/>
      <c r="AB407" s="67"/>
      <c r="AC407" s="81"/>
    </row>
    <row r="408" spans="1:68" ht="27" customHeight="1" x14ac:dyDescent="0.25">
      <c r="A408" s="64" t="s">
        <v>558</v>
      </c>
      <c r="B408" s="64" t="s">
        <v>559</v>
      </c>
      <c r="C408" s="37">
        <v>4301051635</v>
      </c>
      <c r="D408" s="403">
        <v>4607091384246</v>
      </c>
      <c r="E408" s="403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121</v>
      </c>
      <c r="L408" s="38"/>
      <c r="M408" s="39" t="s">
        <v>82</v>
      </c>
      <c r="N408" s="39"/>
      <c r="O408" s="38">
        <v>40</v>
      </c>
      <c r="P408" s="5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5"/>
      <c r="R408" s="405"/>
      <c r="S408" s="405"/>
      <c r="T408" s="406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560</v>
      </c>
      <c r="B409" s="64" t="s">
        <v>561</v>
      </c>
      <c r="C409" s="37">
        <v>4301051445</v>
      </c>
      <c r="D409" s="403">
        <v>4680115881976</v>
      </c>
      <c r="E409" s="403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121</v>
      </c>
      <c r="L409" s="38"/>
      <c r="M409" s="39" t="s">
        <v>82</v>
      </c>
      <c r="N409" s="39"/>
      <c r="O409" s="38">
        <v>40</v>
      </c>
      <c r="P409" s="5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5"/>
      <c r="R409" s="405"/>
      <c r="S409" s="405"/>
      <c r="T409" s="406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562</v>
      </c>
      <c r="B410" s="64" t="s">
        <v>563</v>
      </c>
      <c r="C410" s="37">
        <v>4301051297</v>
      </c>
      <c r="D410" s="403">
        <v>4607091384253</v>
      </c>
      <c r="E410" s="403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87</v>
      </c>
      <c r="L410" s="38"/>
      <c r="M410" s="39" t="s">
        <v>82</v>
      </c>
      <c r="N410" s="39"/>
      <c r="O410" s="38">
        <v>40</v>
      </c>
      <c r="P410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5"/>
      <c r="R410" s="405"/>
      <c r="S410" s="405"/>
      <c r="T410" s="406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562</v>
      </c>
      <c r="B411" s="64" t="s">
        <v>564</v>
      </c>
      <c r="C411" s="37">
        <v>4301051634</v>
      </c>
      <c r="D411" s="403">
        <v>4607091384253</v>
      </c>
      <c r="E411" s="403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87</v>
      </c>
      <c r="L411" s="38"/>
      <c r="M411" s="39" t="s">
        <v>82</v>
      </c>
      <c r="N411" s="39"/>
      <c r="O411" s="38">
        <v>40</v>
      </c>
      <c r="P411" s="5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5"/>
      <c r="R411" s="405"/>
      <c r="S411" s="405"/>
      <c r="T411" s="406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IFERROR(IF(Y411=0,"",ROUNDUP(Y411/H411,0)*0.00753),"")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565</v>
      </c>
      <c r="B412" s="64" t="s">
        <v>566</v>
      </c>
      <c r="C412" s="37">
        <v>4301051444</v>
      </c>
      <c r="D412" s="403">
        <v>4680115881969</v>
      </c>
      <c r="E412" s="403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87</v>
      </c>
      <c r="L412" s="38"/>
      <c r="M412" s="39" t="s">
        <v>82</v>
      </c>
      <c r="N412" s="39"/>
      <c r="O412" s="38">
        <v>40</v>
      </c>
      <c r="P41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5"/>
      <c r="R412" s="405"/>
      <c r="S412" s="405"/>
      <c r="T412" s="406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400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1"/>
      <c r="P413" s="397" t="s">
        <v>43</v>
      </c>
      <c r="Q413" s="398"/>
      <c r="R413" s="398"/>
      <c r="S413" s="398"/>
      <c r="T413" s="398"/>
      <c r="U413" s="398"/>
      <c r="V413" s="399"/>
      <c r="W413" s="43" t="s">
        <v>42</v>
      </c>
      <c r="X413" s="44">
        <f>IFERROR(X408/H408,"0")+IFERROR(X409/H409,"0")+IFERROR(X410/H410,"0")+IFERROR(X411/H411,"0")+IFERROR(X412/H412,"0")</f>
        <v>0</v>
      </c>
      <c r="Y413" s="44">
        <f>IFERROR(Y408/H408,"0")+IFERROR(Y409/H409,"0")+IFERROR(Y410/H410,"0")+IFERROR(Y411/H411,"0")+IFERROR(Y412/H412,"0")</f>
        <v>0</v>
      </c>
      <c r="Z413" s="44">
        <f>IFERROR(IF(Z408="",0,Z408),"0")+IFERROR(IF(Z409="",0,Z409),"0")+IFERROR(IF(Z410="",0,Z410),"0")+IFERROR(IF(Z411="",0,Z411),"0")+IFERROR(IF(Z412="",0,Z412),"0")</f>
        <v>0</v>
      </c>
      <c r="AA413" s="68"/>
      <c r="AB413" s="68"/>
      <c r="AC413" s="68"/>
    </row>
    <row r="414" spans="1:68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0"/>
      <c r="O414" s="401"/>
      <c r="P414" s="397" t="s">
        <v>43</v>
      </c>
      <c r="Q414" s="398"/>
      <c r="R414" s="398"/>
      <c r="S414" s="398"/>
      <c r="T414" s="398"/>
      <c r="U414" s="398"/>
      <c r="V414" s="399"/>
      <c r="W414" s="43" t="s">
        <v>0</v>
      </c>
      <c r="X414" s="44">
        <f>IFERROR(SUM(X408:X412),"0")</f>
        <v>0</v>
      </c>
      <c r="Y414" s="44">
        <f>IFERROR(SUM(Y408:Y412),"0")</f>
        <v>0</v>
      </c>
      <c r="Z414" s="43"/>
      <c r="AA414" s="68"/>
      <c r="AB414" s="68"/>
      <c r="AC414" s="68"/>
    </row>
    <row r="415" spans="1:68" ht="14.25" customHeight="1" x14ac:dyDescent="0.25">
      <c r="A415" s="402" t="s">
        <v>183</v>
      </c>
      <c r="B415" s="402"/>
      <c r="C415" s="402"/>
      <c r="D415" s="402"/>
      <c r="E415" s="402"/>
      <c r="F415" s="402"/>
      <c r="G415" s="402"/>
      <c r="H415" s="402"/>
      <c r="I415" s="402"/>
      <c r="J415" s="402"/>
      <c r="K415" s="402"/>
      <c r="L415" s="402"/>
      <c r="M415" s="402"/>
      <c r="N415" s="402"/>
      <c r="O415" s="402"/>
      <c r="P415" s="402"/>
      <c r="Q415" s="402"/>
      <c r="R415" s="402"/>
      <c r="S415" s="402"/>
      <c r="T415" s="402"/>
      <c r="U415" s="402"/>
      <c r="V415" s="402"/>
      <c r="W415" s="402"/>
      <c r="X415" s="402"/>
      <c r="Y415" s="402"/>
      <c r="Z415" s="402"/>
      <c r="AA415" s="67"/>
      <c r="AB415" s="67"/>
      <c r="AC415" s="81"/>
    </row>
    <row r="416" spans="1:68" ht="27" customHeight="1" x14ac:dyDescent="0.25">
      <c r="A416" s="64" t="s">
        <v>567</v>
      </c>
      <c r="B416" s="64" t="s">
        <v>568</v>
      </c>
      <c r="C416" s="37">
        <v>4301060322</v>
      </c>
      <c r="D416" s="403">
        <v>4607091389357</v>
      </c>
      <c r="E416" s="403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121</v>
      </c>
      <c r="L416" s="38"/>
      <c r="M416" s="39" t="s">
        <v>82</v>
      </c>
      <c r="N416" s="39"/>
      <c r="O416" s="38">
        <v>40</v>
      </c>
      <c r="P416" s="5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5"/>
      <c r="R416" s="405"/>
      <c r="S416" s="405"/>
      <c r="T416" s="406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567</v>
      </c>
      <c r="B417" s="64" t="s">
        <v>569</v>
      </c>
      <c r="C417" s="37">
        <v>4301060377</v>
      </c>
      <c r="D417" s="403">
        <v>4607091389357</v>
      </c>
      <c r="E417" s="403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121</v>
      </c>
      <c r="L417" s="38"/>
      <c r="M417" s="39" t="s">
        <v>82</v>
      </c>
      <c r="N417" s="39"/>
      <c r="O417" s="38">
        <v>40</v>
      </c>
      <c r="P417" s="5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5"/>
      <c r="R417" s="405"/>
      <c r="S417" s="405"/>
      <c r="T417" s="406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x14ac:dyDescent="0.2">
      <c r="A418" s="400"/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1"/>
      <c r="P418" s="397" t="s">
        <v>43</v>
      </c>
      <c r="Q418" s="398"/>
      <c r="R418" s="398"/>
      <c r="S418" s="398"/>
      <c r="T418" s="398"/>
      <c r="U418" s="398"/>
      <c r="V418" s="399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x14ac:dyDescent="0.2">
      <c r="A419" s="400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1"/>
      <c r="P419" s="397" t="s">
        <v>43</v>
      </c>
      <c r="Q419" s="398"/>
      <c r="R419" s="398"/>
      <c r="S419" s="398"/>
      <c r="T419" s="398"/>
      <c r="U419" s="398"/>
      <c r="V419" s="399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customHeight="1" x14ac:dyDescent="0.2">
      <c r="A420" s="437" t="s">
        <v>570</v>
      </c>
      <c r="B420" s="437"/>
      <c r="C420" s="437"/>
      <c r="D420" s="437"/>
      <c r="E420" s="437"/>
      <c r="F420" s="437"/>
      <c r="G420" s="437"/>
      <c r="H420" s="437"/>
      <c r="I420" s="437"/>
      <c r="J420" s="437"/>
      <c r="K420" s="437"/>
      <c r="L420" s="437"/>
      <c r="M420" s="437"/>
      <c r="N420" s="437"/>
      <c r="O420" s="437"/>
      <c r="P420" s="437"/>
      <c r="Q420" s="437"/>
      <c r="R420" s="437"/>
      <c r="S420" s="437"/>
      <c r="T420" s="437"/>
      <c r="U420" s="437"/>
      <c r="V420" s="437"/>
      <c r="W420" s="437"/>
      <c r="X420" s="437"/>
      <c r="Y420" s="437"/>
      <c r="Z420" s="437"/>
      <c r="AA420" s="55"/>
      <c r="AB420" s="55"/>
      <c r="AC420" s="55"/>
    </row>
    <row r="421" spans="1:68" ht="16.5" customHeight="1" x14ac:dyDescent="0.25">
      <c r="A421" s="413" t="s">
        <v>571</v>
      </c>
      <c r="B421" s="413"/>
      <c r="C421" s="413"/>
      <c r="D421" s="413"/>
      <c r="E421" s="413"/>
      <c r="F421" s="413"/>
      <c r="G421" s="413"/>
      <c r="H421" s="413"/>
      <c r="I421" s="413"/>
      <c r="J421" s="413"/>
      <c r="K421" s="413"/>
      <c r="L421" s="413"/>
      <c r="M421" s="413"/>
      <c r="N421" s="413"/>
      <c r="O421" s="413"/>
      <c r="P421" s="413"/>
      <c r="Q421" s="413"/>
      <c r="R421" s="413"/>
      <c r="S421" s="413"/>
      <c r="T421" s="413"/>
      <c r="U421" s="413"/>
      <c r="V421" s="413"/>
      <c r="W421" s="413"/>
      <c r="X421" s="413"/>
      <c r="Y421" s="413"/>
      <c r="Z421" s="413"/>
      <c r="AA421" s="66"/>
      <c r="AB421" s="66"/>
      <c r="AC421" s="80"/>
    </row>
    <row r="422" spans="1:68" ht="14.25" customHeight="1" x14ac:dyDescent="0.25">
      <c r="A422" s="402" t="s">
        <v>117</v>
      </c>
      <c r="B422" s="402"/>
      <c r="C422" s="402"/>
      <c r="D422" s="402"/>
      <c r="E422" s="402"/>
      <c r="F422" s="402"/>
      <c r="G422" s="402"/>
      <c r="H422" s="402"/>
      <c r="I422" s="402"/>
      <c r="J422" s="402"/>
      <c r="K422" s="402"/>
      <c r="L422" s="402"/>
      <c r="M422" s="402"/>
      <c r="N422" s="402"/>
      <c r="O422" s="402"/>
      <c r="P422" s="402"/>
      <c r="Q422" s="402"/>
      <c r="R422" s="402"/>
      <c r="S422" s="402"/>
      <c r="T422" s="402"/>
      <c r="U422" s="402"/>
      <c r="V422" s="402"/>
      <c r="W422" s="402"/>
      <c r="X422" s="402"/>
      <c r="Y422" s="402"/>
      <c r="Z422" s="402"/>
      <c r="AA422" s="67"/>
      <c r="AB422" s="67"/>
      <c r="AC422" s="81"/>
    </row>
    <row r="423" spans="1:68" ht="27" customHeight="1" x14ac:dyDescent="0.25">
      <c r="A423" s="64" t="s">
        <v>572</v>
      </c>
      <c r="B423" s="64" t="s">
        <v>573</v>
      </c>
      <c r="C423" s="37">
        <v>4301011428</v>
      </c>
      <c r="D423" s="403">
        <v>4607091389708</v>
      </c>
      <c r="E423" s="403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87</v>
      </c>
      <c r="L423" s="38"/>
      <c r="M423" s="39" t="s">
        <v>120</v>
      </c>
      <c r="N423" s="39"/>
      <c r="O423" s="38">
        <v>50</v>
      </c>
      <c r="P423" s="5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5"/>
      <c r="R423" s="405"/>
      <c r="S423" s="405"/>
      <c r="T423" s="406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00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1"/>
      <c r="P424" s="397" t="s">
        <v>43</v>
      </c>
      <c r="Q424" s="398"/>
      <c r="R424" s="398"/>
      <c r="S424" s="398"/>
      <c r="T424" s="398"/>
      <c r="U424" s="398"/>
      <c r="V424" s="399"/>
      <c r="W424" s="43" t="s">
        <v>42</v>
      </c>
      <c r="X424" s="44">
        <f>IFERROR(X423/H423,"0")</f>
        <v>0</v>
      </c>
      <c r="Y424" s="44">
        <f>IFERROR(Y423/H423,"0")</f>
        <v>0</v>
      </c>
      <c r="Z424" s="44">
        <f>IFERROR(IF(Z423="",0,Z423),"0")</f>
        <v>0</v>
      </c>
      <c r="AA424" s="68"/>
      <c r="AB424" s="68"/>
      <c r="AC424" s="68"/>
    </row>
    <row r="425" spans="1:68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1"/>
      <c r="P425" s="397" t="s">
        <v>43</v>
      </c>
      <c r="Q425" s="398"/>
      <c r="R425" s="398"/>
      <c r="S425" s="398"/>
      <c r="T425" s="398"/>
      <c r="U425" s="398"/>
      <c r="V425" s="399"/>
      <c r="W425" s="43" t="s">
        <v>0</v>
      </c>
      <c r="X425" s="44">
        <f>IFERROR(SUM(X423:X423),"0")</f>
        <v>0</v>
      </c>
      <c r="Y425" s="44">
        <f>IFERROR(SUM(Y423:Y423),"0")</f>
        <v>0</v>
      </c>
      <c r="Z425" s="43"/>
      <c r="AA425" s="68"/>
      <c r="AB425" s="68"/>
      <c r="AC425" s="68"/>
    </row>
    <row r="426" spans="1:68" ht="14.25" customHeight="1" x14ac:dyDescent="0.25">
      <c r="A426" s="402" t="s">
        <v>79</v>
      </c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2"/>
      <c r="P426" s="402"/>
      <c r="Q426" s="402"/>
      <c r="R426" s="402"/>
      <c r="S426" s="402"/>
      <c r="T426" s="402"/>
      <c r="U426" s="402"/>
      <c r="V426" s="402"/>
      <c r="W426" s="402"/>
      <c r="X426" s="402"/>
      <c r="Y426" s="402"/>
      <c r="Z426" s="402"/>
      <c r="AA426" s="67"/>
      <c r="AB426" s="67"/>
      <c r="AC426" s="81"/>
    </row>
    <row r="427" spans="1:68" ht="27" customHeight="1" x14ac:dyDescent="0.25">
      <c r="A427" s="64" t="s">
        <v>574</v>
      </c>
      <c r="B427" s="64" t="s">
        <v>575</v>
      </c>
      <c r="C427" s="37">
        <v>4301031177</v>
      </c>
      <c r="D427" s="403">
        <v>4607091389753</v>
      </c>
      <c r="E427" s="40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87</v>
      </c>
      <c r="L427" s="38"/>
      <c r="M427" s="39" t="s">
        <v>82</v>
      </c>
      <c r="N427" s="39"/>
      <c r="O427" s="38">
        <v>45</v>
      </c>
      <c r="P42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05"/>
      <c r="R427" s="405"/>
      <c r="S427" s="405"/>
      <c r="T427" s="406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50" si="67">IFERROR(IF(X427="",0,CEILING((X427/$H427),1)*$H427),"")</f>
        <v>0</v>
      </c>
      <c r="Z427" s="42" t="str">
        <f t="shared" ref="Z427:Z434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50" si="69">IFERROR(X427*I427/H427,"0")</f>
        <v>0</v>
      </c>
      <c r="BN427" s="79">
        <f t="shared" ref="BN427:BN450" si="70">IFERROR(Y427*I427/H427,"0")</f>
        <v>0</v>
      </c>
      <c r="BO427" s="79">
        <f t="shared" ref="BO427:BO450" si="71">IFERROR(1/J427*(X427/H427),"0")</f>
        <v>0</v>
      </c>
      <c r="BP427" s="79">
        <f t="shared" ref="BP427:BP450" si="72">IFERROR(1/J427*(Y427/H427),"0")</f>
        <v>0</v>
      </c>
    </row>
    <row r="428" spans="1:68" ht="27" customHeight="1" x14ac:dyDescent="0.25">
      <c r="A428" s="64" t="s">
        <v>574</v>
      </c>
      <c r="B428" s="64" t="s">
        <v>576</v>
      </c>
      <c r="C428" s="37">
        <v>4301031355</v>
      </c>
      <c r="D428" s="403">
        <v>4607091389753</v>
      </c>
      <c r="E428" s="403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87</v>
      </c>
      <c r="L428" s="38"/>
      <c r="M428" s="39" t="s">
        <v>82</v>
      </c>
      <c r="N428" s="39"/>
      <c r="O428" s="38">
        <v>50</v>
      </c>
      <c r="P428" s="500" t="s">
        <v>577</v>
      </c>
      <c r="Q428" s="405"/>
      <c r="R428" s="405"/>
      <c r="S428" s="405"/>
      <c r="T428" s="406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customHeight="1" x14ac:dyDescent="0.25">
      <c r="A429" s="64" t="s">
        <v>574</v>
      </c>
      <c r="B429" s="64" t="s">
        <v>578</v>
      </c>
      <c r="C429" s="37">
        <v>4301031322</v>
      </c>
      <c r="D429" s="403">
        <v>4607091389753</v>
      </c>
      <c r="E429" s="40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87</v>
      </c>
      <c r="L429" s="38"/>
      <c r="M429" s="39" t="s">
        <v>82</v>
      </c>
      <c r="N429" s="39"/>
      <c r="O429" s="38">
        <v>50</v>
      </c>
      <c r="P429" s="501" t="s">
        <v>579</v>
      </c>
      <c r="Q429" s="405"/>
      <c r="R429" s="405"/>
      <c r="S429" s="405"/>
      <c r="T429" s="406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customHeight="1" x14ac:dyDescent="0.25">
      <c r="A430" s="64" t="s">
        <v>580</v>
      </c>
      <c r="B430" s="64" t="s">
        <v>581</v>
      </c>
      <c r="C430" s="37">
        <v>4301031174</v>
      </c>
      <c r="D430" s="403">
        <v>4607091389760</v>
      </c>
      <c r="E430" s="403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87</v>
      </c>
      <c r="L430" s="38"/>
      <c r="M430" s="39" t="s">
        <v>82</v>
      </c>
      <c r="N430" s="39"/>
      <c r="O430" s="38">
        <v>45</v>
      </c>
      <c r="P430" s="5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05"/>
      <c r="R430" s="405"/>
      <c r="S430" s="405"/>
      <c r="T430" s="406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customHeight="1" x14ac:dyDescent="0.25">
      <c r="A431" s="64" t="s">
        <v>580</v>
      </c>
      <c r="B431" s="64" t="s">
        <v>582</v>
      </c>
      <c r="C431" s="37">
        <v>4301031323</v>
      </c>
      <c r="D431" s="403">
        <v>4607091389760</v>
      </c>
      <c r="E431" s="403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87</v>
      </c>
      <c r="L431" s="38"/>
      <c r="M431" s="39" t="s">
        <v>82</v>
      </c>
      <c r="N431" s="39"/>
      <c r="O431" s="38">
        <v>50</v>
      </c>
      <c r="P431" s="503" t="s">
        <v>583</v>
      </c>
      <c r="Q431" s="405"/>
      <c r="R431" s="405"/>
      <c r="S431" s="405"/>
      <c r="T431" s="406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customHeight="1" x14ac:dyDescent="0.25">
      <c r="A432" s="64" t="s">
        <v>584</v>
      </c>
      <c r="B432" s="64" t="s">
        <v>585</v>
      </c>
      <c r="C432" s="37">
        <v>4301031356</v>
      </c>
      <c r="D432" s="403">
        <v>4607091389746</v>
      </c>
      <c r="E432" s="403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87</v>
      </c>
      <c r="L432" s="38"/>
      <c r="M432" s="39" t="s">
        <v>82</v>
      </c>
      <c r="N432" s="39"/>
      <c r="O432" s="38">
        <v>50</v>
      </c>
      <c r="P432" s="504" t="s">
        <v>586</v>
      </c>
      <c r="Q432" s="405"/>
      <c r="R432" s="405"/>
      <c r="S432" s="405"/>
      <c r="T432" s="406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27" customHeight="1" x14ac:dyDescent="0.25">
      <c r="A433" s="64" t="s">
        <v>584</v>
      </c>
      <c r="B433" s="64" t="s">
        <v>587</v>
      </c>
      <c r="C433" s="37">
        <v>4301031325</v>
      </c>
      <c r="D433" s="403">
        <v>4607091389746</v>
      </c>
      <c r="E433" s="403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87</v>
      </c>
      <c r="L433" s="38"/>
      <c r="M433" s="39" t="s">
        <v>82</v>
      </c>
      <c r="N433" s="39"/>
      <c r="O433" s="38">
        <v>50</v>
      </c>
      <c r="P433" s="505" t="s">
        <v>586</v>
      </c>
      <c r="Q433" s="405"/>
      <c r="R433" s="405"/>
      <c r="S433" s="405"/>
      <c r="T433" s="406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37.5" customHeight="1" x14ac:dyDescent="0.25">
      <c r="A434" s="64" t="s">
        <v>588</v>
      </c>
      <c r="B434" s="64" t="s">
        <v>589</v>
      </c>
      <c r="C434" s="37">
        <v>4301031236</v>
      </c>
      <c r="D434" s="403">
        <v>4680115882928</v>
      </c>
      <c r="E434" s="403"/>
      <c r="F434" s="63">
        <v>0.28000000000000003</v>
      </c>
      <c r="G434" s="38">
        <v>6</v>
      </c>
      <c r="H434" s="63">
        <v>1.68</v>
      </c>
      <c r="I434" s="63">
        <v>2.6</v>
      </c>
      <c r="J434" s="38">
        <v>156</v>
      </c>
      <c r="K434" s="38" t="s">
        <v>87</v>
      </c>
      <c r="L434" s="38"/>
      <c r="M434" s="39" t="s">
        <v>82</v>
      </c>
      <c r="N434" s="39"/>
      <c r="O434" s="38">
        <v>35</v>
      </c>
      <c r="P434" s="5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05"/>
      <c r="R434" s="405"/>
      <c r="S434" s="405"/>
      <c r="T434" s="406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68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customHeight="1" x14ac:dyDescent="0.25">
      <c r="A435" s="64" t="s">
        <v>590</v>
      </c>
      <c r="B435" s="64" t="s">
        <v>591</v>
      </c>
      <c r="C435" s="37">
        <v>4301031257</v>
      </c>
      <c r="D435" s="403">
        <v>4680115883147</v>
      </c>
      <c r="E435" s="403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05"/>
      <c r="R435" s="405"/>
      <c r="S435" s="405"/>
      <c r="T435" s="406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ref="Z435:Z450" si="73">IFERROR(IF(Y435=0,"",ROUNDUP(Y435/H435,0)*0.00502),"")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customHeight="1" x14ac:dyDescent="0.25">
      <c r="A436" s="64" t="s">
        <v>590</v>
      </c>
      <c r="B436" s="64" t="s">
        <v>592</v>
      </c>
      <c r="C436" s="37">
        <v>4301031335</v>
      </c>
      <c r="D436" s="403">
        <v>4680115883147</v>
      </c>
      <c r="E436" s="403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90" t="s">
        <v>593</v>
      </c>
      <c r="Q436" s="405"/>
      <c r="R436" s="405"/>
      <c r="S436" s="405"/>
      <c r="T436" s="406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customHeight="1" x14ac:dyDescent="0.25">
      <c r="A437" s="64" t="s">
        <v>594</v>
      </c>
      <c r="B437" s="64" t="s">
        <v>595</v>
      </c>
      <c r="C437" s="37">
        <v>4301031178</v>
      </c>
      <c r="D437" s="403">
        <v>4607091384338</v>
      </c>
      <c r="E437" s="403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45</v>
      </c>
      <c r="P437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05"/>
      <c r="R437" s="405"/>
      <c r="S437" s="405"/>
      <c r="T437" s="406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27" customHeight="1" x14ac:dyDescent="0.25">
      <c r="A438" s="64" t="s">
        <v>594</v>
      </c>
      <c r="B438" s="64" t="s">
        <v>596</v>
      </c>
      <c r="C438" s="37">
        <v>4301031330</v>
      </c>
      <c r="D438" s="403">
        <v>4607091384338</v>
      </c>
      <c r="E438" s="403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50</v>
      </c>
      <c r="P438" s="492" t="s">
        <v>597</v>
      </c>
      <c r="Q438" s="405"/>
      <c r="R438" s="405"/>
      <c r="S438" s="405"/>
      <c r="T438" s="406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3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0</v>
      </c>
      <c r="BN438" s="79">
        <f t="shared" si="70"/>
        <v>0</v>
      </c>
      <c r="BO438" s="79">
        <f t="shared" si="71"/>
        <v>0</v>
      </c>
      <c r="BP438" s="79">
        <f t="shared" si="72"/>
        <v>0</v>
      </c>
    </row>
    <row r="439" spans="1:68" ht="37.5" customHeight="1" x14ac:dyDescent="0.25">
      <c r="A439" s="64" t="s">
        <v>598</v>
      </c>
      <c r="B439" s="64" t="s">
        <v>599</v>
      </c>
      <c r="C439" s="37">
        <v>4301031254</v>
      </c>
      <c r="D439" s="403">
        <v>4680115883154</v>
      </c>
      <c r="E439" s="403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05"/>
      <c r="R439" s="405"/>
      <c r="S439" s="405"/>
      <c r="T439" s="406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customHeight="1" x14ac:dyDescent="0.25">
      <c r="A440" s="64" t="s">
        <v>598</v>
      </c>
      <c r="B440" s="64" t="s">
        <v>600</v>
      </c>
      <c r="C440" s="37">
        <v>4301031336</v>
      </c>
      <c r="D440" s="403">
        <v>4680115883154</v>
      </c>
      <c r="E440" s="403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94" t="s">
        <v>601</v>
      </c>
      <c r="Q440" s="405"/>
      <c r="R440" s="405"/>
      <c r="S440" s="405"/>
      <c r="T440" s="406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customHeight="1" x14ac:dyDescent="0.25">
      <c r="A441" s="64" t="s">
        <v>602</v>
      </c>
      <c r="B441" s="64" t="s">
        <v>603</v>
      </c>
      <c r="C441" s="37">
        <v>4301031171</v>
      </c>
      <c r="D441" s="403">
        <v>4607091389524</v>
      </c>
      <c r="E441" s="403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4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05"/>
      <c r="R441" s="405"/>
      <c r="S441" s="405"/>
      <c r="T441" s="406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37.5" customHeight="1" x14ac:dyDescent="0.25">
      <c r="A442" s="64" t="s">
        <v>602</v>
      </c>
      <c r="B442" s="64" t="s">
        <v>604</v>
      </c>
      <c r="C442" s="37">
        <v>4301031331</v>
      </c>
      <c r="D442" s="403">
        <v>4607091389524</v>
      </c>
      <c r="E442" s="403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496" t="s">
        <v>605</v>
      </c>
      <c r="Q442" s="405"/>
      <c r="R442" s="405"/>
      <c r="S442" s="405"/>
      <c r="T442" s="406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3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0</v>
      </c>
      <c r="BN442" s="79">
        <f t="shared" si="70"/>
        <v>0</v>
      </c>
      <c r="BO442" s="79">
        <f t="shared" si="71"/>
        <v>0</v>
      </c>
      <c r="BP442" s="79">
        <f t="shared" si="72"/>
        <v>0</v>
      </c>
    </row>
    <row r="443" spans="1:68" ht="27" customHeight="1" x14ac:dyDescent="0.25">
      <c r="A443" s="64" t="s">
        <v>606</v>
      </c>
      <c r="B443" s="64" t="s">
        <v>607</v>
      </c>
      <c r="C443" s="37">
        <v>4301031258</v>
      </c>
      <c r="D443" s="403">
        <v>4680115883161</v>
      </c>
      <c r="E443" s="403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05"/>
      <c r="R443" s="405"/>
      <c r="S443" s="405"/>
      <c r="T443" s="406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customHeight="1" x14ac:dyDescent="0.25">
      <c r="A444" s="64" t="s">
        <v>606</v>
      </c>
      <c r="B444" s="64" t="s">
        <v>608</v>
      </c>
      <c r="C444" s="37">
        <v>4301031337</v>
      </c>
      <c r="D444" s="403">
        <v>4680115883161</v>
      </c>
      <c r="E444" s="403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8" t="s">
        <v>609</v>
      </c>
      <c r="Q444" s="405"/>
      <c r="R444" s="405"/>
      <c r="S444" s="405"/>
      <c r="T444" s="406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610</v>
      </c>
      <c r="B445" s="64" t="s">
        <v>611</v>
      </c>
      <c r="C445" s="37">
        <v>4301031360</v>
      </c>
      <c r="D445" s="403">
        <v>4607091384345</v>
      </c>
      <c r="E445" s="403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83" t="s">
        <v>612</v>
      </c>
      <c r="Q445" s="405"/>
      <c r="R445" s="405"/>
      <c r="S445" s="405"/>
      <c r="T445" s="406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3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0</v>
      </c>
      <c r="BN445" s="79">
        <f t="shared" si="70"/>
        <v>0</v>
      </c>
      <c r="BO445" s="79">
        <f t="shared" si="71"/>
        <v>0</v>
      </c>
      <c r="BP445" s="79">
        <f t="shared" si="72"/>
        <v>0</v>
      </c>
    </row>
    <row r="446" spans="1:68" ht="27" customHeight="1" x14ac:dyDescent="0.25">
      <c r="A446" s="64" t="s">
        <v>613</v>
      </c>
      <c r="B446" s="64" t="s">
        <v>614</v>
      </c>
      <c r="C446" s="37">
        <v>4301031172</v>
      </c>
      <c r="D446" s="403">
        <v>4607091389531</v>
      </c>
      <c r="E446" s="403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4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05"/>
      <c r="R446" s="405"/>
      <c r="S446" s="405"/>
      <c r="T446" s="406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3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0</v>
      </c>
      <c r="BN446" s="79">
        <f t="shared" si="70"/>
        <v>0</v>
      </c>
      <c r="BO446" s="79">
        <f t="shared" si="71"/>
        <v>0</v>
      </c>
      <c r="BP446" s="79">
        <f t="shared" si="72"/>
        <v>0</v>
      </c>
    </row>
    <row r="447" spans="1:68" ht="27" customHeight="1" x14ac:dyDescent="0.25">
      <c r="A447" s="64" t="s">
        <v>613</v>
      </c>
      <c r="B447" s="64" t="s">
        <v>615</v>
      </c>
      <c r="C447" s="37">
        <v>4301031358</v>
      </c>
      <c r="D447" s="403">
        <v>4607091389531</v>
      </c>
      <c r="E447" s="403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485" t="s">
        <v>616</v>
      </c>
      <c r="Q447" s="405"/>
      <c r="R447" s="405"/>
      <c r="S447" s="405"/>
      <c r="T447" s="406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customHeight="1" x14ac:dyDescent="0.25">
      <c r="A448" s="64" t="s">
        <v>613</v>
      </c>
      <c r="B448" s="64" t="s">
        <v>617</v>
      </c>
      <c r="C448" s="37">
        <v>4301031333</v>
      </c>
      <c r="D448" s="403">
        <v>4607091389531</v>
      </c>
      <c r="E448" s="403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86" t="s">
        <v>616</v>
      </c>
      <c r="Q448" s="405"/>
      <c r="R448" s="405"/>
      <c r="S448" s="405"/>
      <c r="T448" s="406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customHeight="1" x14ac:dyDescent="0.25">
      <c r="A449" s="64" t="s">
        <v>618</v>
      </c>
      <c r="B449" s="64" t="s">
        <v>619</v>
      </c>
      <c r="C449" s="37">
        <v>4301031255</v>
      </c>
      <c r="D449" s="403">
        <v>4680115883185</v>
      </c>
      <c r="E449" s="403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4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05"/>
      <c r="R449" s="405"/>
      <c r="S449" s="405"/>
      <c r="T449" s="406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ht="27" customHeight="1" x14ac:dyDescent="0.25">
      <c r="A450" s="64" t="s">
        <v>618</v>
      </c>
      <c r="B450" s="64" t="s">
        <v>620</v>
      </c>
      <c r="C450" s="37">
        <v>4301031338</v>
      </c>
      <c r="D450" s="403">
        <v>4680115883185</v>
      </c>
      <c r="E450" s="403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488" t="s">
        <v>621</v>
      </c>
      <c r="Q450" s="405"/>
      <c r="R450" s="405"/>
      <c r="S450" s="405"/>
      <c r="T450" s="406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67"/>
        <v>0</v>
      </c>
      <c r="Z450" s="42" t="str">
        <f t="shared" si="73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69"/>
        <v>0</v>
      </c>
      <c r="BN450" s="79">
        <f t="shared" si="70"/>
        <v>0</v>
      </c>
      <c r="BO450" s="79">
        <f t="shared" si="71"/>
        <v>0</v>
      </c>
      <c r="BP450" s="79">
        <f t="shared" si="72"/>
        <v>0</v>
      </c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1"/>
      <c r="P451" s="397" t="s">
        <v>43</v>
      </c>
      <c r="Q451" s="398"/>
      <c r="R451" s="398"/>
      <c r="S451" s="398"/>
      <c r="T451" s="398"/>
      <c r="U451" s="398"/>
      <c r="V451" s="399"/>
      <c r="W451" s="43" t="s">
        <v>42</v>
      </c>
      <c r="X451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8"/>
      <c r="AB451" s="68"/>
      <c r="AC451" s="68"/>
    </row>
    <row r="452" spans="1:68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1"/>
      <c r="P452" s="397" t="s">
        <v>43</v>
      </c>
      <c r="Q452" s="398"/>
      <c r="R452" s="398"/>
      <c r="S452" s="398"/>
      <c r="T452" s="398"/>
      <c r="U452" s="398"/>
      <c r="V452" s="399"/>
      <c r="W452" s="43" t="s">
        <v>0</v>
      </c>
      <c r="X452" s="44">
        <f>IFERROR(SUM(X427:X450),"0")</f>
        <v>0</v>
      </c>
      <c r="Y452" s="44">
        <f>IFERROR(SUM(Y427:Y450),"0")</f>
        <v>0</v>
      </c>
      <c r="Z452" s="43"/>
      <c r="AA452" s="68"/>
      <c r="AB452" s="68"/>
      <c r="AC452" s="68"/>
    </row>
    <row r="453" spans="1:68" ht="14.25" customHeight="1" x14ac:dyDescent="0.25">
      <c r="A453" s="402" t="s">
        <v>84</v>
      </c>
      <c r="B453" s="402"/>
      <c r="C453" s="402"/>
      <c r="D453" s="402"/>
      <c r="E453" s="402"/>
      <c r="F453" s="402"/>
      <c r="G453" s="402"/>
      <c r="H453" s="402"/>
      <c r="I453" s="402"/>
      <c r="J453" s="402"/>
      <c r="K453" s="402"/>
      <c r="L453" s="402"/>
      <c r="M453" s="402"/>
      <c r="N453" s="402"/>
      <c r="O453" s="402"/>
      <c r="P453" s="402"/>
      <c r="Q453" s="402"/>
      <c r="R453" s="402"/>
      <c r="S453" s="402"/>
      <c r="T453" s="402"/>
      <c r="U453" s="402"/>
      <c r="V453" s="402"/>
      <c r="W453" s="402"/>
      <c r="X453" s="402"/>
      <c r="Y453" s="402"/>
      <c r="Z453" s="402"/>
      <c r="AA453" s="67"/>
      <c r="AB453" s="67"/>
      <c r="AC453" s="81"/>
    </row>
    <row r="454" spans="1:68" ht="27" customHeight="1" x14ac:dyDescent="0.25">
      <c r="A454" s="64" t="s">
        <v>622</v>
      </c>
      <c r="B454" s="64" t="s">
        <v>623</v>
      </c>
      <c r="C454" s="37">
        <v>4301051431</v>
      </c>
      <c r="D454" s="403">
        <v>4607091389654</v>
      </c>
      <c r="E454" s="403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87</v>
      </c>
      <c r="L454" s="38"/>
      <c r="M454" s="39" t="s">
        <v>123</v>
      </c>
      <c r="N454" s="39"/>
      <c r="O454" s="38">
        <v>45</v>
      </c>
      <c r="P454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05"/>
      <c r="R454" s="405"/>
      <c r="S454" s="405"/>
      <c r="T454" s="406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ht="27" customHeight="1" x14ac:dyDescent="0.25">
      <c r="A455" s="64" t="s">
        <v>624</v>
      </c>
      <c r="B455" s="64" t="s">
        <v>625</v>
      </c>
      <c r="C455" s="37">
        <v>4301051284</v>
      </c>
      <c r="D455" s="403">
        <v>4607091384352</v>
      </c>
      <c r="E455" s="403"/>
      <c r="F455" s="63">
        <v>0.6</v>
      </c>
      <c r="G455" s="38">
        <v>4</v>
      </c>
      <c r="H455" s="63">
        <v>2.4</v>
      </c>
      <c r="I455" s="63">
        <v>2.6459999999999999</v>
      </c>
      <c r="J455" s="38">
        <v>120</v>
      </c>
      <c r="K455" s="38" t="s">
        <v>87</v>
      </c>
      <c r="L455" s="38"/>
      <c r="M455" s="39" t="s">
        <v>123</v>
      </c>
      <c r="N455" s="39"/>
      <c r="O455" s="38">
        <v>45</v>
      </c>
      <c r="P455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05"/>
      <c r="R455" s="405"/>
      <c r="S455" s="405"/>
      <c r="T455" s="406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IFERROR(IF(Y455=0,"",ROUNDUP(Y455/H455,0)*0.00937),"")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2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1"/>
      <c r="P456" s="397" t="s">
        <v>43</v>
      </c>
      <c r="Q456" s="398"/>
      <c r="R456" s="398"/>
      <c r="S456" s="398"/>
      <c r="T456" s="398"/>
      <c r="U456" s="398"/>
      <c r="V456" s="399"/>
      <c r="W456" s="43" t="s">
        <v>42</v>
      </c>
      <c r="X456" s="44">
        <f>IFERROR(X454/H454,"0")+IFERROR(X455/H455,"0")</f>
        <v>0</v>
      </c>
      <c r="Y456" s="44">
        <f>IFERROR(Y454/H454,"0")+IFERROR(Y455/H455,"0")</f>
        <v>0</v>
      </c>
      <c r="Z456" s="44">
        <f>IFERROR(IF(Z454="",0,Z454),"0")+IFERROR(IF(Z455="",0,Z455),"0")</f>
        <v>0</v>
      </c>
      <c r="AA456" s="68"/>
      <c r="AB456" s="68"/>
      <c r="AC456" s="68"/>
    </row>
    <row r="457" spans="1:68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1"/>
      <c r="P457" s="397" t="s">
        <v>43</v>
      </c>
      <c r="Q457" s="398"/>
      <c r="R457" s="398"/>
      <c r="S457" s="398"/>
      <c r="T457" s="398"/>
      <c r="U457" s="398"/>
      <c r="V457" s="399"/>
      <c r="W457" s="43" t="s">
        <v>0</v>
      </c>
      <c r="X457" s="44">
        <f>IFERROR(SUM(X454:X455),"0")</f>
        <v>0</v>
      </c>
      <c r="Y457" s="44">
        <f>IFERROR(SUM(Y454:Y455),"0")</f>
        <v>0</v>
      </c>
      <c r="Z457" s="43"/>
      <c r="AA457" s="68"/>
      <c r="AB457" s="68"/>
      <c r="AC457" s="68"/>
    </row>
    <row r="458" spans="1:68" ht="14.25" customHeight="1" x14ac:dyDescent="0.25">
      <c r="A458" s="402" t="s">
        <v>103</v>
      </c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2"/>
      <c r="M458" s="402"/>
      <c r="N458" s="402"/>
      <c r="O458" s="402"/>
      <c r="P458" s="402"/>
      <c r="Q458" s="402"/>
      <c r="R458" s="402"/>
      <c r="S458" s="402"/>
      <c r="T458" s="402"/>
      <c r="U458" s="402"/>
      <c r="V458" s="402"/>
      <c r="W458" s="402"/>
      <c r="X458" s="402"/>
      <c r="Y458" s="402"/>
      <c r="Z458" s="402"/>
      <c r="AA458" s="67"/>
      <c r="AB458" s="67"/>
      <c r="AC458" s="81"/>
    </row>
    <row r="459" spans="1:68" ht="27" customHeight="1" x14ac:dyDescent="0.25">
      <c r="A459" s="64" t="s">
        <v>626</v>
      </c>
      <c r="B459" s="64" t="s">
        <v>627</v>
      </c>
      <c r="C459" s="37">
        <v>4301032045</v>
      </c>
      <c r="D459" s="403">
        <v>4680115884335</v>
      </c>
      <c r="E459" s="403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629</v>
      </c>
      <c r="L459" s="38"/>
      <c r="M459" s="39" t="s">
        <v>628</v>
      </c>
      <c r="N459" s="39"/>
      <c r="O459" s="38">
        <v>60</v>
      </c>
      <c r="P459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05"/>
      <c r="R459" s="405"/>
      <c r="S459" s="405"/>
      <c r="T459" s="406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630</v>
      </c>
      <c r="B460" s="64" t="s">
        <v>631</v>
      </c>
      <c r="C460" s="37">
        <v>4301032047</v>
      </c>
      <c r="D460" s="403">
        <v>4680115884342</v>
      </c>
      <c r="E460" s="403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629</v>
      </c>
      <c r="L460" s="38"/>
      <c r="M460" s="39" t="s">
        <v>628</v>
      </c>
      <c r="N460" s="39"/>
      <c r="O460" s="38">
        <v>60</v>
      </c>
      <c r="P460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05"/>
      <c r="R460" s="405"/>
      <c r="S460" s="405"/>
      <c r="T460" s="406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t="27" customHeight="1" x14ac:dyDescent="0.25">
      <c r="A461" s="64" t="s">
        <v>632</v>
      </c>
      <c r="B461" s="64" t="s">
        <v>633</v>
      </c>
      <c r="C461" s="37">
        <v>4301170011</v>
      </c>
      <c r="D461" s="403">
        <v>4680115884113</v>
      </c>
      <c r="E461" s="403"/>
      <c r="F461" s="63">
        <v>0.11</v>
      </c>
      <c r="G461" s="38">
        <v>12</v>
      </c>
      <c r="H461" s="63">
        <v>1.32</v>
      </c>
      <c r="I461" s="63">
        <v>1.88</v>
      </c>
      <c r="J461" s="38">
        <v>200</v>
      </c>
      <c r="K461" s="38" t="s">
        <v>629</v>
      </c>
      <c r="L461" s="38"/>
      <c r="M461" s="39" t="s">
        <v>628</v>
      </c>
      <c r="N461" s="39"/>
      <c r="O461" s="38">
        <v>150</v>
      </c>
      <c r="P461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05"/>
      <c r="R461" s="405"/>
      <c r="S461" s="405"/>
      <c r="T461" s="406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1"/>
      <c r="P462" s="397" t="s">
        <v>43</v>
      </c>
      <c r="Q462" s="398"/>
      <c r="R462" s="398"/>
      <c r="S462" s="398"/>
      <c r="T462" s="398"/>
      <c r="U462" s="398"/>
      <c r="V462" s="399"/>
      <c r="W462" s="43" t="s">
        <v>42</v>
      </c>
      <c r="X462" s="44">
        <f>IFERROR(X459/H459,"0")+IFERROR(X460/H460,"0")+IFERROR(X461/H461,"0")</f>
        <v>0</v>
      </c>
      <c r="Y462" s="44">
        <f>IFERROR(Y459/H459,"0")+IFERROR(Y460/H460,"0")+IFERROR(Y461/H461,"0")</f>
        <v>0</v>
      </c>
      <c r="Z462" s="44">
        <f>IFERROR(IF(Z459="",0,Z459),"0")+IFERROR(IF(Z460="",0,Z460),"0")+IFERROR(IF(Z461="",0,Z461),"0")</f>
        <v>0</v>
      </c>
      <c r="AA462" s="68"/>
      <c r="AB462" s="68"/>
      <c r="AC462" s="68"/>
    </row>
    <row r="463" spans="1:68" x14ac:dyDescent="0.2">
      <c r="A463" s="400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1"/>
      <c r="P463" s="397" t="s">
        <v>43</v>
      </c>
      <c r="Q463" s="398"/>
      <c r="R463" s="398"/>
      <c r="S463" s="398"/>
      <c r="T463" s="398"/>
      <c r="U463" s="398"/>
      <c r="V463" s="399"/>
      <c r="W463" s="43" t="s">
        <v>0</v>
      </c>
      <c r="X463" s="44">
        <f>IFERROR(SUM(X459:X461),"0")</f>
        <v>0</v>
      </c>
      <c r="Y463" s="44">
        <f>IFERROR(SUM(Y459:Y461),"0")</f>
        <v>0</v>
      </c>
      <c r="Z463" s="43"/>
      <c r="AA463" s="68"/>
      <c r="AB463" s="68"/>
      <c r="AC463" s="68"/>
    </row>
    <row r="464" spans="1:68" ht="16.5" customHeight="1" x14ac:dyDescent="0.25">
      <c r="A464" s="413" t="s">
        <v>634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13"/>
      <c r="AA464" s="66"/>
      <c r="AB464" s="66"/>
      <c r="AC464" s="80"/>
    </row>
    <row r="465" spans="1:68" ht="14.25" customHeight="1" x14ac:dyDescent="0.25">
      <c r="A465" s="402" t="s">
        <v>153</v>
      </c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2"/>
      <c r="O465" s="402"/>
      <c r="P465" s="402"/>
      <c r="Q465" s="402"/>
      <c r="R465" s="402"/>
      <c r="S465" s="402"/>
      <c r="T465" s="402"/>
      <c r="U465" s="402"/>
      <c r="V465" s="402"/>
      <c r="W465" s="402"/>
      <c r="X465" s="402"/>
      <c r="Y465" s="402"/>
      <c r="Z465" s="402"/>
      <c r="AA465" s="67"/>
      <c r="AB465" s="67"/>
      <c r="AC465" s="81"/>
    </row>
    <row r="466" spans="1:68" ht="27" customHeight="1" x14ac:dyDescent="0.25">
      <c r="A466" s="64" t="s">
        <v>635</v>
      </c>
      <c r="B466" s="64" t="s">
        <v>636</v>
      </c>
      <c r="C466" s="37">
        <v>4301020315</v>
      </c>
      <c r="D466" s="403">
        <v>4607091389364</v>
      </c>
      <c r="E466" s="403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87</v>
      </c>
      <c r="L466" s="38"/>
      <c r="M466" s="39" t="s">
        <v>82</v>
      </c>
      <c r="N466" s="39"/>
      <c r="O466" s="38">
        <v>40</v>
      </c>
      <c r="P466" s="472" t="s">
        <v>637</v>
      </c>
      <c r="Q466" s="405"/>
      <c r="R466" s="405"/>
      <c r="S466" s="405"/>
      <c r="T466" s="406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1"/>
      <c r="P467" s="397" t="s">
        <v>43</v>
      </c>
      <c r="Q467" s="398"/>
      <c r="R467" s="398"/>
      <c r="S467" s="398"/>
      <c r="T467" s="398"/>
      <c r="U467" s="398"/>
      <c r="V467" s="399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1"/>
      <c r="P468" s="397" t="s">
        <v>43</v>
      </c>
      <c r="Q468" s="398"/>
      <c r="R468" s="398"/>
      <c r="S468" s="398"/>
      <c r="T468" s="398"/>
      <c r="U468" s="398"/>
      <c r="V468" s="399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02" t="s">
        <v>79</v>
      </c>
      <c r="B469" s="402"/>
      <c r="C469" s="402"/>
      <c r="D469" s="402"/>
      <c r="E469" s="402"/>
      <c r="F469" s="402"/>
      <c r="G469" s="402"/>
      <c r="H469" s="402"/>
      <c r="I469" s="402"/>
      <c r="J469" s="402"/>
      <c r="K469" s="402"/>
      <c r="L469" s="402"/>
      <c r="M469" s="402"/>
      <c r="N469" s="402"/>
      <c r="O469" s="402"/>
      <c r="P469" s="402"/>
      <c r="Q469" s="402"/>
      <c r="R469" s="402"/>
      <c r="S469" s="402"/>
      <c r="T469" s="402"/>
      <c r="U469" s="402"/>
      <c r="V469" s="402"/>
      <c r="W469" s="402"/>
      <c r="X469" s="402"/>
      <c r="Y469" s="402"/>
      <c r="Z469" s="402"/>
      <c r="AA469" s="67"/>
      <c r="AB469" s="67"/>
      <c r="AC469" s="81"/>
    </row>
    <row r="470" spans="1:68" ht="27" customHeight="1" x14ac:dyDescent="0.25">
      <c r="A470" s="64" t="s">
        <v>638</v>
      </c>
      <c r="B470" s="64" t="s">
        <v>639</v>
      </c>
      <c r="C470" s="37">
        <v>4301031212</v>
      </c>
      <c r="D470" s="403">
        <v>4607091389739</v>
      </c>
      <c r="E470" s="403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87</v>
      </c>
      <c r="L470" s="38"/>
      <c r="M470" s="39" t="s">
        <v>120</v>
      </c>
      <c r="N470" s="39"/>
      <c r="O470" s="38">
        <v>45</v>
      </c>
      <c r="P470" s="4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05"/>
      <c r="R470" s="405"/>
      <c r="S470" s="405"/>
      <c r="T470" s="406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6" si="74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6" si="75">IFERROR(X470*I470/H470,"0")</f>
        <v>0</v>
      </c>
      <c r="BN470" s="79">
        <f t="shared" ref="BN470:BN476" si="76">IFERROR(Y470*I470/H470,"0")</f>
        <v>0</v>
      </c>
      <c r="BO470" s="79">
        <f t="shared" ref="BO470:BO476" si="77">IFERROR(1/J470*(X470/H470),"0")</f>
        <v>0</v>
      </c>
      <c r="BP470" s="79">
        <f t="shared" ref="BP470:BP476" si="78">IFERROR(1/J470*(Y470/H470),"0")</f>
        <v>0</v>
      </c>
    </row>
    <row r="471" spans="1:68" ht="27" customHeight="1" x14ac:dyDescent="0.25">
      <c r="A471" s="64" t="s">
        <v>638</v>
      </c>
      <c r="B471" s="64" t="s">
        <v>640</v>
      </c>
      <c r="C471" s="37">
        <v>4301031324</v>
      </c>
      <c r="D471" s="403">
        <v>4607091389739</v>
      </c>
      <c r="E471" s="403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87</v>
      </c>
      <c r="L471" s="38"/>
      <c r="M471" s="39" t="s">
        <v>82</v>
      </c>
      <c r="N471" s="39"/>
      <c r="O471" s="38">
        <v>50</v>
      </c>
      <c r="P471" s="474" t="s">
        <v>641</v>
      </c>
      <c r="Q471" s="405"/>
      <c r="R471" s="405"/>
      <c r="S471" s="405"/>
      <c r="T471" s="406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customHeight="1" x14ac:dyDescent="0.25">
      <c r="A472" s="64" t="s">
        <v>642</v>
      </c>
      <c r="B472" s="64" t="s">
        <v>643</v>
      </c>
      <c r="C472" s="37">
        <v>4301031363</v>
      </c>
      <c r="D472" s="403">
        <v>4607091389425</v>
      </c>
      <c r="E472" s="403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475" t="s">
        <v>644</v>
      </c>
      <c r="Q472" s="405"/>
      <c r="R472" s="405"/>
      <c r="S472" s="405"/>
      <c r="T472" s="406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customHeight="1" x14ac:dyDescent="0.25">
      <c r="A473" s="64" t="s">
        <v>645</v>
      </c>
      <c r="B473" s="64" t="s">
        <v>646</v>
      </c>
      <c r="C473" s="37">
        <v>4301031167</v>
      </c>
      <c r="D473" s="403">
        <v>4680115880771</v>
      </c>
      <c r="E473" s="403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5"/>
      <c r="R473" s="405"/>
      <c r="S473" s="405"/>
      <c r="T473" s="406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customHeight="1" x14ac:dyDescent="0.25">
      <c r="A474" s="64" t="s">
        <v>645</v>
      </c>
      <c r="B474" s="64" t="s">
        <v>647</v>
      </c>
      <c r="C474" s="37">
        <v>4301031334</v>
      </c>
      <c r="D474" s="403">
        <v>4680115880771</v>
      </c>
      <c r="E474" s="403"/>
      <c r="F474" s="63">
        <v>0.28000000000000003</v>
      </c>
      <c r="G474" s="38">
        <v>6</v>
      </c>
      <c r="H474" s="63">
        <v>1.68</v>
      </c>
      <c r="I474" s="63">
        <v>1.81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477" t="s">
        <v>648</v>
      </c>
      <c r="Q474" s="405"/>
      <c r="R474" s="405"/>
      <c r="S474" s="405"/>
      <c r="T474" s="406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customHeight="1" x14ac:dyDescent="0.25">
      <c r="A475" s="64" t="s">
        <v>649</v>
      </c>
      <c r="B475" s="64" t="s">
        <v>650</v>
      </c>
      <c r="C475" s="37">
        <v>4301031173</v>
      </c>
      <c r="D475" s="403">
        <v>4607091389500</v>
      </c>
      <c r="E475" s="403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45</v>
      </c>
      <c r="P475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5"/>
      <c r="R475" s="405"/>
      <c r="S475" s="405"/>
      <c r="T475" s="406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ht="27" customHeight="1" x14ac:dyDescent="0.25">
      <c r="A476" s="64" t="s">
        <v>649</v>
      </c>
      <c r="B476" s="64" t="s">
        <v>651</v>
      </c>
      <c r="C476" s="37">
        <v>4301031327</v>
      </c>
      <c r="D476" s="403">
        <v>4607091389500</v>
      </c>
      <c r="E476" s="403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50</v>
      </c>
      <c r="P476" s="468" t="s">
        <v>652</v>
      </c>
      <c r="Q476" s="405"/>
      <c r="R476" s="405"/>
      <c r="S476" s="405"/>
      <c r="T476" s="406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4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5"/>
        <v>0</v>
      </c>
      <c r="BN476" s="79">
        <f t="shared" si="76"/>
        <v>0</v>
      </c>
      <c r="BO476" s="79">
        <f t="shared" si="77"/>
        <v>0</v>
      </c>
      <c r="BP476" s="79">
        <f t="shared" si="78"/>
        <v>0</v>
      </c>
    </row>
    <row r="477" spans="1:68" x14ac:dyDescent="0.2">
      <c r="A477" s="400"/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1"/>
      <c r="P477" s="397" t="s">
        <v>43</v>
      </c>
      <c r="Q477" s="398"/>
      <c r="R477" s="398"/>
      <c r="S477" s="398"/>
      <c r="T477" s="398"/>
      <c r="U477" s="398"/>
      <c r="V477" s="399"/>
      <c r="W477" s="43" t="s">
        <v>42</v>
      </c>
      <c r="X477" s="44">
        <f>IFERROR(X470/H470,"0")+IFERROR(X471/H471,"0")+IFERROR(X472/H472,"0")+IFERROR(X473/H473,"0")+IFERROR(X474/H474,"0")+IFERROR(X475/H475,"0")+IFERROR(X476/H476,"0")</f>
        <v>0</v>
      </c>
      <c r="Y477" s="44">
        <f>IFERROR(Y470/H470,"0")+IFERROR(Y471/H471,"0")+IFERROR(Y472/H472,"0")+IFERROR(Y473/H473,"0")+IFERROR(Y474/H474,"0")+IFERROR(Y475/H475,"0")+IFERROR(Y476/H476,"0")</f>
        <v>0</v>
      </c>
      <c r="Z477" s="44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8"/>
      <c r="AB477" s="68"/>
      <c r="AC477" s="68"/>
    </row>
    <row r="478" spans="1:68" x14ac:dyDescent="0.2">
      <c r="A478" s="400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0"/>
      <c r="O478" s="401"/>
      <c r="P478" s="397" t="s">
        <v>43</v>
      </c>
      <c r="Q478" s="398"/>
      <c r="R478" s="398"/>
      <c r="S478" s="398"/>
      <c r="T478" s="398"/>
      <c r="U478" s="398"/>
      <c r="V478" s="399"/>
      <c r="W478" s="43" t="s">
        <v>0</v>
      </c>
      <c r="X478" s="44">
        <f>IFERROR(SUM(X470:X476),"0")</f>
        <v>0</v>
      </c>
      <c r="Y478" s="44">
        <f>IFERROR(SUM(Y470:Y476),"0")</f>
        <v>0</v>
      </c>
      <c r="Z478" s="43"/>
      <c r="AA478" s="68"/>
      <c r="AB478" s="68"/>
      <c r="AC478" s="68"/>
    </row>
    <row r="479" spans="1:68" ht="14.25" customHeight="1" x14ac:dyDescent="0.25">
      <c r="A479" s="402" t="s">
        <v>103</v>
      </c>
      <c r="B479" s="402"/>
      <c r="C479" s="402"/>
      <c r="D479" s="402"/>
      <c r="E479" s="402"/>
      <c r="F479" s="402"/>
      <c r="G479" s="402"/>
      <c r="H479" s="402"/>
      <c r="I479" s="402"/>
      <c r="J479" s="402"/>
      <c r="K479" s="402"/>
      <c r="L479" s="402"/>
      <c r="M479" s="402"/>
      <c r="N479" s="402"/>
      <c r="O479" s="402"/>
      <c r="P479" s="402"/>
      <c r="Q479" s="402"/>
      <c r="R479" s="402"/>
      <c r="S479" s="402"/>
      <c r="T479" s="402"/>
      <c r="U479" s="402"/>
      <c r="V479" s="402"/>
      <c r="W479" s="402"/>
      <c r="X479" s="402"/>
      <c r="Y479" s="402"/>
      <c r="Z479" s="402"/>
      <c r="AA479" s="67"/>
      <c r="AB479" s="67"/>
      <c r="AC479" s="81"/>
    </row>
    <row r="480" spans="1:68" ht="27" customHeight="1" x14ac:dyDescent="0.25">
      <c r="A480" s="64" t="s">
        <v>653</v>
      </c>
      <c r="B480" s="64" t="s">
        <v>654</v>
      </c>
      <c r="C480" s="37">
        <v>4301032046</v>
      </c>
      <c r="D480" s="403">
        <v>4680115884359</v>
      </c>
      <c r="E480" s="403"/>
      <c r="F480" s="63">
        <v>0.06</v>
      </c>
      <c r="G480" s="38">
        <v>20</v>
      </c>
      <c r="H480" s="63">
        <v>1.2</v>
      </c>
      <c r="I480" s="63">
        <v>1.8</v>
      </c>
      <c r="J480" s="38">
        <v>200</v>
      </c>
      <c r="K480" s="38" t="s">
        <v>629</v>
      </c>
      <c r="L480" s="38"/>
      <c r="M480" s="39" t="s">
        <v>628</v>
      </c>
      <c r="N480" s="39"/>
      <c r="O480" s="38">
        <v>60</v>
      </c>
      <c r="P480" s="46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05"/>
      <c r="R480" s="405"/>
      <c r="S480" s="405"/>
      <c r="T480" s="406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655</v>
      </c>
      <c r="B481" s="64" t="s">
        <v>656</v>
      </c>
      <c r="C481" s="37">
        <v>4301040358</v>
      </c>
      <c r="D481" s="403">
        <v>4680115884571</v>
      </c>
      <c r="E481" s="403"/>
      <c r="F481" s="63">
        <v>0.1</v>
      </c>
      <c r="G481" s="38">
        <v>20</v>
      </c>
      <c r="H481" s="63">
        <v>2</v>
      </c>
      <c r="I481" s="63">
        <v>2.6</v>
      </c>
      <c r="J481" s="38">
        <v>200</v>
      </c>
      <c r="K481" s="38" t="s">
        <v>629</v>
      </c>
      <c r="L481" s="38"/>
      <c r="M481" s="39" t="s">
        <v>628</v>
      </c>
      <c r="N481" s="39"/>
      <c r="O481" s="38">
        <v>60</v>
      </c>
      <c r="P481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05"/>
      <c r="R481" s="405"/>
      <c r="S481" s="405"/>
      <c r="T481" s="406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1"/>
      <c r="P482" s="397" t="s">
        <v>43</v>
      </c>
      <c r="Q482" s="398"/>
      <c r="R482" s="398"/>
      <c r="S482" s="398"/>
      <c r="T482" s="398"/>
      <c r="U482" s="398"/>
      <c r="V482" s="399"/>
      <c r="W482" s="43" t="s">
        <v>42</v>
      </c>
      <c r="X482" s="44">
        <f>IFERROR(X480/H480,"0")+IFERROR(X481/H481,"0")</f>
        <v>0</v>
      </c>
      <c r="Y482" s="44">
        <f>IFERROR(Y480/H480,"0")+IFERROR(Y481/H481,"0")</f>
        <v>0</v>
      </c>
      <c r="Z482" s="44">
        <f>IFERROR(IF(Z480="",0,Z480),"0")+IFERROR(IF(Z481="",0,Z481),"0")</f>
        <v>0</v>
      </c>
      <c r="AA482" s="68"/>
      <c r="AB482" s="68"/>
      <c r="AC482" s="68"/>
    </row>
    <row r="483" spans="1:68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1"/>
      <c r="P483" s="397" t="s">
        <v>43</v>
      </c>
      <c r="Q483" s="398"/>
      <c r="R483" s="398"/>
      <c r="S483" s="398"/>
      <c r="T483" s="398"/>
      <c r="U483" s="398"/>
      <c r="V483" s="399"/>
      <c r="W483" s="43" t="s">
        <v>0</v>
      </c>
      <c r="X483" s="44">
        <f>IFERROR(SUM(X480:X481),"0")</f>
        <v>0</v>
      </c>
      <c r="Y483" s="44">
        <f>IFERROR(SUM(Y480:Y481),"0")</f>
        <v>0</v>
      </c>
      <c r="Z483" s="43"/>
      <c r="AA483" s="68"/>
      <c r="AB483" s="68"/>
      <c r="AC483" s="68"/>
    </row>
    <row r="484" spans="1:68" ht="14.25" customHeight="1" x14ac:dyDescent="0.25">
      <c r="A484" s="402" t="s">
        <v>112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402"/>
      <c r="AA484" s="67"/>
      <c r="AB484" s="67"/>
      <c r="AC484" s="81"/>
    </row>
    <row r="485" spans="1:68" ht="27" customHeight="1" x14ac:dyDescent="0.25">
      <c r="A485" s="64" t="s">
        <v>657</v>
      </c>
      <c r="B485" s="64" t="s">
        <v>658</v>
      </c>
      <c r="C485" s="37">
        <v>4301170010</v>
      </c>
      <c r="D485" s="403">
        <v>4680115884090</v>
      </c>
      <c r="E485" s="403"/>
      <c r="F485" s="63">
        <v>0.11</v>
      </c>
      <c r="G485" s="38">
        <v>12</v>
      </c>
      <c r="H485" s="63">
        <v>1.32</v>
      </c>
      <c r="I485" s="63">
        <v>1.88</v>
      </c>
      <c r="J485" s="38">
        <v>200</v>
      </c>
      <c r="K485" s="38" t="s">
        <v>629</v>
      </c>
      <c r="L485" s="38"/>
      <c r="M485" s="39" t="s">
        <v>628</v>
      </c>
      <c r="N485" s="39"/>
      <c r="O485" s="38">
        <v>150</v>
      </c>
      <c r="P485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05"/>
      <c r="R485" s="405"/>
      <c r="S485" s="405"/>
      <c r="T485" s="406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IFERROR(IF(Y485=0,"",ROUNDUP(Y485/H485,0)*0.00627),"")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1"/>
      <c r="P486" s="397" t="s">
        <v>43</v>
      </c>
      <c r="Q486" s="398"/>
      <c r="R486" s="398"/>
      <c r="S486" s="398"/>
      <c r="T486" s="398"/>
      <c r="U486" s="398"/>
      <c r="V486" s="399"/>
      <c r="W486" s="43" t="s">
        <v>42</v>
      </c>
      <c r="X486" s="44">
        <f>IFERROR(X485/H485,"0")</f>
        <v>0</v>
      </c>
      <c r="Y486" s="44">
        <f>IFERROR(Y485/H485,"0")</f>
        <v>0</v>
      </c>
      <c r="Z486" s="44">
        <f>IFERROR(IF(Z485="",0,Z485),"0")</f>
        <v>0</v>
      </c>
      <c r="AA486" s="68"/>
      <c r="AB486" s="68"/>
      <c r="AC486" s="68"/>
    </row>
    <row r="487" spans="1:68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1"/>
      <c r="P487" s="397" t="s">
        <v>43</v>
      </c>
      <c r="Q487" s="398"/>
      <c r="R487" s="398"/>
      <c r="S487" s="398"/>
      <c r="T487" s="398"/>
      <c r="U487" s="398"/>
      <c r="V487" s="399"/>
      <c r="W487" s="43" t="s">
        <v>0</v>
      </c>
      <c r="X487" s="44">
        <f>IFERROR(SUM(X485:X485),"0")</f>
        <v>0</v>
      </c>
      <c r="Y487" s="44">
        <f>IFERROR(SUM(Y485:Y485),"0")</f>
        <v>0</v>
      </c>
      <c r="Z487" s="43"/>
      <c r="AA487" s="68"/>
      <c r="AB487" s="68"/>
      <c r="AC487" s="68"/>
    </row>
    <row r="488" spans="1:68" ht="14.25" customHeight="1" x14ac:dyDescent="0.25">
      <c r="A488" s="402" t="s">
        <v>659</v>
      </c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2"/>
      <c r="P488" s="402"/>
      <c r="Q488" s="402"/>
      <c r="R488" s="402"/>
      <c r="S488" s="402"/>
      <c r="T488" s="402"/>
      <c r="U488" s="402"/>
      <c r="V488" s="402"/>
      <c r="W488" s="402"/>
      <c r="X488" s="402"/>
      <c r="Y488" s="402"/>
      <c r="Z488" s="402"/>
      <c r="AA488" s="67"/>
      <c r="AB488" s="67"/>
      <c r="AC488" s="81"/>
    </row>
    <row r="489" spans="1:68" ht="27" customHeight="1" x14ac:dyDescent="0.25">
      <c r="A489" s="64" t="s">
        <v>660</v>
      </c>
      <c r="B489" s="64" t="s">
        <v>661</v>
      </c>
      <c r="C489" s="37">
        <v>4301040357</v>
      </c>
      <c r="D489" s="403">
        <v>4680115884564</v>
      </c>
      <c r="E489" s="403"/>
      <c r="F489" s="63">
        <v>0.15</v>
      </c>
      <c r="G489" s="38">
        <v>20</v>
      </c>
      <c r="H489" s="63">
        <v>3</v>
      </c>
      <c r="I489" s="63">
        <v>3.6</v>
      </c>
      <c r="J489" s="38">
        <v>200</v>
      </c>
      <c r="K489" s="38" t="s">
        <v>629</v>
      </c>
      <c r="L489" s="38"/>
      <c r="M489" s="39" t="s">
        <v>628</v>
      </c>
      <c r="N489" s="39"/>
      <c r="O489" s="38">
        <v>60</v>
      </c>
      <c r="P489" s="4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05"/>
      <c r="R489" s="405"/>
      <c r="S489" s="405"/>
      <c r="T489" s="406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IFERROR(IF(Y489=0,"",ROUNDUP(Y489/H489,0)*0.00627),"")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7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x14ac:dyDescent="0.2">
      <c r="A490" s="400"/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1"/>
      <c r="P490" s="397" t="s">
        <v>43</v>
      </c>
      <c r="Q490" s="398"/>
      <c r="R490" s="398"/>
      <c r="S490" s="398"/>
      <c r="T490" s="398"/>
      <c r="U490" s="398"/>
      <c r="V490" s="399"/>
      <c r="W490" s="43" t="s">
        <v>42</v>
      </c>
      <c r="X490" s="44">
        <f>IFERROR(X489/H489,"0")</f>
        <v>0</v>
      </c>
      <c r="Y490" s="44">
        <f>IFERROR(Y489/H489,"0")</f>
        <v>0</v>
      </c>
      <c r="Z490" s="44">
        <f>IFERROR(IF(Z489="",0,Z489),"0")</f>
        <v>0</v>
      </c>
      <c r="AA490" s="68"/>
      <c r="AB490" s="68"/>
      <c r="AC490" s="68"/>
    </row>
    <row r="491" spans="1:68" x14ac:dyDescent="0.2">
      <c r="A491" s="400"/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1"/>
      <c r="P491" s="397" t="s">
        <v>43</v>
      </c>
      <c r="Q491" s="398"/>
      <c r="R491" s="398"/>
      <c r="S491" s="398"/>
      <c r="T491" s="398"/>
      <c r="U491" s="398"/>
      <c r="V491" s="399"/>
      <c r="W491" s="43" t="s">
        <v>0</v>
      </c>
      <c r="X491" s="44">
        <f>IFERROR(SUM(X489:X489),"0")</f>
        <v>0</v>
      </c>
      <c r="Y491" s="44">
        <f>IFERROR(SUM(Y489:Y489),"0")</f>
        <v>0</v>
      </c>
      <c r="Z491" s="43"/>
      <c r="AA491" s="68"/>
      <c r="AB491" s="68"/>
      <c r="AC491" s="68"/>
    </row>
    <row r="492" spans="1:68" ht="16.5" customHeight="1" x14ac:dyDescent="0.25">
      <c r="A492" s="413" t="s">
        <v>662</v>
      </c>
      <c r="B492" s="413"/>
      <c r="C492" s="413"/>
      <c r="D492" s="413"/>
      <c r="E492" s="413"/>
      <c r="F492" s="413"/>
      <c r="G492" s="413"/>
      <c r="H492" s="413"/>
      <c r="I492" s="413"/>
      <c r="J492" s="413"/>
      <c r="K492" s="413"/>
      <c r="L492" s="413"/>
      <c r="M492" s="413"/>
      <c r="N492" s="413"/>
      <c r="O492" s="413"/>
      <c r="P492" s="413"/>
      <c r="Q492" s="413"/>
      <c r="R492" s="413"/>
      <c r="S492" s="413"/>
      <c r="T492" s="413"/>
      <c r="U492" s="413"/>
      <c r="V492" s="413"/>
      <c r="W492" s="413"/>
      <c r="X492" s="413"/>
      <c r="Y492" s="413"/>
      <c r="Z492" s="413"/>
      <c r="AA492" s="66"/>
      <c r="AB492" s="66"/>
      <c r="AC492" s="80"/>
    </row>
    <row r="493" spans="1:68" ht="14.25" customHeight="1" x14ac:dyDescent="0.25">
      <c r="A493" s="402" t="s">
        <v>79</v>
      </c>
      <c r="B493" s="402"/>
      <c r="C493" s="402"/>
      <c r="D493" s="402"/>
      <c r="E493" s="402"/>
      <c r="F493" s="402"/>
      <c r="G493" s="402"/>
      <c r="H493" s="402"/>
      <c r="I493" s="402"/>
      <c r="J493" s="402"/>
      <c r="K493" s="402"/>
      <c r="L493" s="402"/>
      <c r="M493" s="402"/>
      <c r="N493" s="402"/>
      <c r="O493" s="402"/>
      <c r="P493" s="402"/>
      <c r="Q493" s="402"/>
      <c r="R493" s="402"/>
      <c r="S493" s="402"/>
      <c r="T493" s="402"/>
      <c r="U493" s="402"/>
      <c r="V493" s="402"/>
      <c r="W493" s="402"/>
      <c r="X493" s="402"/>
      <c r="Y493" s="402"/>
      <c r="Z493" s="402"/>
      <c r="AA493" s="67"/>
      <c r="AB493" s="67"/>
      <c r="AC493" s="81"/>
    </row>
    <row r="494" spans="1:68" ht="27" customHeight="1" x14ac:dyDescent="0.25">
      <c r="A494" s="64" t="s">
        <v>663</v>
      </c>
      <c r="B494" s="64" t="s">
        <v>664</v>
      </c>
      <c r="C494" s="37">
        <v>4301031294</v>
      </c>
      <c r="D494" s="403">
        <v>4680115885189</v>
      </c>
      <c r="E494" s="403"/>
      <c r="F494" s="63">
        <v>0.2</v>
      </c>
      <c r="G494" s="38">
        <v>6</v>
      </c>
      <c r="H494" s="63">
        <v>1.2</v>
      </c>
      <c r="I494" s="63">
        <v>1.3720000000000001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40</v>
      </c>
      <c r="P494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05"/>
      <c r="R494" s="405"/>
      <c r="S494" s="405"/>
      <c r="T494" s="406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customHeight="1" x14ac:dyDescent="0.25">
      <c r="A495" s="64" t="s">
        <v>665</v>
      </c>
      <c r="B495" s="64" t="s">
        <v>666</v>
      </c>
      <c r="C495" s="37">
        <v>4301031293</v>
      </c>
      <c r="D495" s="403">
        <v>4680115885172</v>
      </c>
      <c r="E495" s="403"/>
      <c r="F495" s="63">
        <v>0.2</v>
      </c>
      <c r="G495" s="38">
        <v>6</v>
      </c>
      <c r="H495" s="63">
        <v>1.2</v>
      </c>
      <c r="I495" s="63">
        <v>1.3</v>
      </c>
      <c r="J495" s="38">
        <v>234</v>
      </c>
      <c r="K495" s="38" t="s">
        <v>83</v>
      </c>
      <c r="L495" s="38"/>
      <c r="M495" s="39" t="s">
        <v>82</v>
      </c>
      <c r="N495" s="39"/>
      <c r="O495" s="38">
        <v>40</v>
      </c>
      <c r="P495" s="4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05"/>
      <c r="R495" s="405"/>
      <c r="S495" s="405"/>
      <c r="T495" s="406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27" customHeight="1" x14ac:dyDescent="0.25">
      <c r="A496" s="64" t="s">
        <v>667</v>
      </c>
      <c r="B496" s="64" t="s">
        <v>668</v>
      </c>
      <c r="C496" s="37">
        <v>4301031291</v>
      </c>
      <c r="D496" s="403">
        <v>4680115885110</v>
      </c>
      <c r="E496" s="403"/>
      <c r="F496" s="63">
        <v>0.2</v>
      </c>
      <c r="G496" s="38">
        <v>6</v>
      </c>
      <c r="H496" s="63">
        <v>1.2</v>
      </c>
      <c r="I496" s="63">
        <v>2.02</v>
      </c>
      <c r="J496" s="38">
        <v>234</v>
      </c>
      <c r="K496" s="38" t="s">
        <v>83</v>
      </c>
      <c r="L496" s="38"/>
      <c r="M496" s="39" t="s">
        <v>82</v>
      </c>
      <c r="N496" s="39"/>
      <c r="O496" s="38">
        <v>35</v>
      </c>
      <c r="P496" s="4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05"/>
      <c r="R496" s="405"/>
      <c r="S496" s="405"/>
      <c r="T496" s="406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IFERROR(IF(Y496=0,"",ROUNDUP(Y496/H496,0)*0.00502),"")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0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1"/>
      <c r="P497" s="397" t="s">
        <v>43</v>
      </c>
      <c r="Q497" s="398"/>
      <c r="R497" s="398"/>
      <c r="S497" s="398"/>
      <c r="T497" s="398"/>
      <c r="U497" s="398"/>
      <c r="V497" s="399"/>
      <c r="W497" s="43" t="s">
        <v>42</v>
      </c>
      <c r="X497" s="44">
        <f>IFERROR(X494/H494,"0")+IFERROR(X495/H495,"0")+IFERROR(X496/H496,"0")</f>
        <v>0</v>
      </c>
      <c r="Y497" s="44">
        <f>IFERROR(Y494/H494,"0")+IFERROR(Y495/H495,"0")+IFERROR(Y496/H496,"0")</f>
        <v>0</v>
      </c>
      <c r="Z497" s="44">
        <f>IFERROR(IF(Z494="",0,Z494),"0")+IFERROR(IF(Z495="",0,Z495),"0")+IFERROR(IF(Z496="",0,Z496),"0")</f>
        <v>0</v>
      </c>
      <c r="AA497" s="68"/>
      <c r="AB497" s="68"/>
      <c r="AC497" s="68"/>
    </row>
    <row r="498" spans="1:68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1"/>
      <c r="P498" s="397" t="s">
        <v>43</v>
      </c>
      <c r="Q498" s="398"/>
      <c r="R498" s="398"/>
      <c r="S498" s="398"/>
      <c r="T498" s="398"/>
      <c r="U498" s="398"/>
      <c r="V498" s="399"/>
      <c r="W498" s="43" t="s">
        <v>0</v>
      </c>
      <c r="X498" s="44">
        <f>IFERROR(SUM(X494:X496),"0")</f>
        <v>0</v>
      </c>
      <c r="Y498" s="44">
        <f>IFERROR(SUM(Y494:Y496),"0")</f>
        <v>0</v>
      </c>
      <c r="Z498" s="43"/>
      <c r="AA498" s="68"/>
      <c r="AB498" s="68"/>
      <c r="AC498" s="68"/>
    </row>
    <row r="499" spans="1:68" ht="16.5" customHeight="1" x14ac:dyDescent="0.25">
      <c r="A499" s="413" t="s">
        <v>669</v>
      </c>
      <c r="B499" s="413"/>
      <c r="C499" s="413"/>
      <c r="D499" s="413"/>
      <c r="E499" s="413"/>
      <c r="F499" s="413"/>
      <c r="G499" s="413"/>
      <c r="H499" s="413"/>
      <c r="I499" s="413"/>
      <c r="J499" s="413"/>
      <c r="K499" s="413"/>
      <c r="L499" s="413"/>
      <c r="M499" s="413"/>
      <c r="N499" s="413"/>
      <c r="O499" s="413"/>
      <c r="P499" s="413"/>
      <c r="Q499" s="413"/>
      <c r="R499" s="413"/>
      <c r="S499" s="413"/>
      <c r="T499" s="413"/>
      <c r="U499" s="413"/>
      <c r="V499" s="413"/>
      <c r="W499" s="413"/>
      <c r="X499" s="413"/>
      <c r="Y499" s="413"/>
      <c r="Z499" s="413"/>
      <c r="AA499" s="66"/>
      <c r="AB499" s="66"/>
      <c r="AC499" s="80"/>
    </row>
    <row r="500" spans="1:68" ht="14.25" customHeight="1" x14ac:dyDescent="0.25">
      <c r="A500" s="402" t="s">
        <v>79</v>
      </c>
      <c r="B500" s="402"/>
      <c r="C500" s="402"/>
      <c r="D500" s="402"/>
      <c r="E500" s="402"/>
      <c r="F500" s="402"/>
      <c r="G500" s="402"/>
      <c r="H500" s="402"/>
      <c r="I500" s="402"/>
      <c r="J500" s="402"/>
      <c r="K500" s="402"/>
      <c r="L500" s="402"/>
      <c r="M500" s="402"/>
      <c r="N500" s="402"/>
      <c r="O500" s="402"/>
      <c r="P500" s="402"/>
      <c r="Q500" s="402"/>
      <c r="R500" s="402"/>
      <c r="S500" s="402"/>
      <c r="T500" s="402"/>
      <c r="U500" s="402"/>
      <c r="V500" s="402"/>
      <c r="W500" s="402"/>
      <c r="X500" s="402"/>
      <c r="Y500" s="402"/>
      <c r="Z500" s="402"/>
      <c r="AA500" s="67"/>
      <c r="AB500" s="67"/>
      <c r="AC500" s="81"/>
    </row>
    <row r="501" spans="1:68" ht="27" customHeight="1" x14ac:dyDescent="0.25">
      <c r="A501" s="64" t="s">
        <v>670</v>
      </c>
      <c r="B501" s="64" t="s">
        <v>671</v>
      </c>
      <c r="C501" s="37">
        <v>4301031365</v>
      </c>
      <c r="D501" s="403">
        <v>4680115885738</v>
      </c>
      <c r="E501" s="403"/>
      <c r="F501" s="63">
        <v>1</v>
      </c>
      <c r="G501" s="38">
        <v>4</v>
      </c>
      <c r="H501" s="63">
        <v>4</v>
      </c>
      <c r="I501" s="63">
        <v>4.3600000000000003</v>
      </c>
      <c r="J501" s="38">
        <v>104</v>
      </c>
      <c r="K501" s="38" t="s">
        <v>121</v>
      </c>
      <c r="L501" s="38"/>
      <c r="M501" s="39" t="s">
        <v>82</v>
      </c>
      <c r="N501" s="39"/>
      <c r="O501" s="38">
        <v>40</v>
      </c>
      <c r="P501" s="461" t="s">
        <v>672</v>
      </c>
      <c r="Q501" s="405"/>
      <c r="R501" s="405"/>
      <c r="S501" s="405"/>
      <c r="T501" s="406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ht="27" customHeight="1" x14ac:dyDescent="0.25">
      <c r="A502" s="64" t="s">
        <v>673</v>
      </c>
      <c r="B502" s="64" t="s">
        <v>674</v>
      </c>
      <c r="C502" s="37">
        <v>4301031261</v>
      </c>
      <c r="D502" s="403">
        <v>4680115885103</v>
      </c>
      <c r="E502" s="403"/>
      <c r="F502" s="63">
        <v>0.27</v>
      </c>
      <c r="G502" s="38">
        <v>6</v>
      </c>
      <c r="H502" s="63">
        <v>1.62</v>
      </c>
      <c r="I502" s="63">
        <v>1.82</v>
      </c>
      <c r="J502" s="38">
        <v>156</v>
      </c>
      <c r="K502" s="38" t="s">
        <v>87</v>
      </c>
      <c r="L502" s="38"/>
      <c r="M502" s="39" t="s">
        <v>82</v>
      </c>
      <c r="N502" s="39"/>
      <c r="O502" s="38">
        <v>40</v>
      </c>
      <c r="P502" s="4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05"/>
      <c r="R502" s="405"/>
      <c r="S502" s="405"/>
      <c r="T502" s="406"/>
      <c r="U502" s="40" t="s">
        <v>48</v>
      </c>
      <c r="V502" s="40" t="s">
        <v>48</v>
      </c>
      <c r="W502" s="41" t="s">
        <v>0</v>
      </c>
      <c r="X502" s="59">
        <v>0</v>
      </c>
      <c r="Y502" s="56">
        <f>IFERROR(IF(X502="",0,CEILING((X502/$H502),1)*$H502),"")</f>
        <v>0</v>
      </c>
      <c r="Z502" s="42" t="str">
        <f>IFERROR(IF(Y502=0,"",ROUNDUP(Y502/H502,0)*0.00753),"")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2" t="s">
        <v>69</v>
      </c>
      <c r="BM502" s="79">
        <f>IFERROR(X502*I502/H502,"0")</f>
        <v>0</v>
      </c>
      <c r="BN502" s="79">
        <f>IFERROR(Y502*I502/H502,"0")</f>
        <v>0</v>
      </c>
      <c r="BO502" s="79">
        <f>IFERROR(1/J502*(X502/H502),"0")</f>
        <v>0</v>
      </c>
      <c r="BP502" s="79">
        <f>IFERROR(1/J502*(Y502/H502),"0")</f>
        <v>0</v>
      </c>
    </row>
    <row r="503" spans="1:68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1"/>
      <c r="P503" s="397" t="s">
        <v>43</v>
      </c>
      <c r="Q503" s="398"/>
      <c r="R503" s="398"/>
      <c r="S503" s="398"/>
      <c r="T503" s="398"/>
      <c r="U503" s="398"/>
      <c r="V503" s="399"/>
      <c r="W503" s="43" t="s">
        <v>42</v>
      </c>
      <c r="X503" s="44">
        <f>IFERROR(X501/H501,"0")+IFERROR(X502/H502,"0")</f>
        <v>0</v>
      </c>
      <c r="Y503" s="44">
        <f>IFERROR(Y501/H501,"0")+IFERROR(Y502/H502,"0")</f>
        <v>0</v>
      </c>
      <c r="Z503" s="44">
        <f>IFERROR(IF(Z501="",0,Z501),"0")+IFERROR(IF(Z502="",0,Z502),"0")</f>
        <v>0</v>
      </c>
      <c r="AA503" s="68"/>
      <c r="AB503" s="68"/>
      <c r="AC503" s="68"/>
    </row>
    <row r="504" spans="1:68" x14ac:dyDescent="0.2">
      <c r="A504" s="400"/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1"/>
      <c r="P504" s="397" t="s">
        <v>43</v>
      </c>
      <c r="Q504" s="398"/>
      <c r="R504" s="398"/>
      <c r="S504" s="398"/>
      <c r="T504" s="398"/>
      <c r="U504" s="398"/>
      <c r="V504" s="399"/>
      <c r="W504" s="43" t="s">
        <v>0</v>
      </c>
      <c r="X504" s="44">
        <f>IFERROR(SUM(X501:X502),"0")</f>
        <v>0</v>
      </c>
      <c r="Y504" s="44">
        <f>IFERROR(SUM(Y501:Y502),"0")</f>
        <v>0</v>
      </c>
      <c r="Z504" s="43"/>
      <c r="AA504" s="68"/>
      <c r="AB504" s="68"/>
      <c r="AC504" s="68"/>
    </row>
    <row r="505" spans="1:68" ht="14.25" customHeight="1" x14ac:dyDescent="0.25">
      <c r="A505" s="402" t="s">
        <v>183</v>
      </c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2"/>
      <c r="P505" s="402"/>
      <c r="Q505" s="402"/>
      <c r="R505" s="402"/>
      <c r="S505" s="402"/>
      <c r="T505" s="402"/>
      <c r="U505" s="402"/>
      <c r="V505" s="402"/>
      <c r="W505" s="402"/>
      <c r="X505" s="402"/>
      <c r="Y505" s="402"/>
      <c r="Z505" s="402"/>
      <c r="AA505" s="67"/>
      <c r="AB505" s="67"/>
      <c r="AC505" s="81"/>
    </row>
    <row r="506" spans="1:68" ht="27" customHeight="1" x14ac:dyDescent="0.25">
      <c r="A506" s="64" t="s">
        <v>675</v>
      </c>
      <c r="B506" s="64" t="s">
        <v>676</v>
      </c>
      <c r="C506" s="37">
        <v>4301060412</v>
      </c>
      <c r="D506" s="403">
        <v>4680115885509</v>
      </c>
      <c r="E506" s="403"/>
      <c r="F506" s="63">
        <v>0.27</v>
      </c>
      <c r="G506" s="38">
        <v>6</v>
      </c>
      <c r="H506" s="63">
        <v>1.62</v>
      </c>
      <c r="I506" s="63">
        <v>1.8859999999999999</v>
      </c>
      <c r="J506" s="38">
        <v>156</v>
      </c>
      <c r="K506" s="38" t="s">
        <v>87</v>
      </c>
      <c r="L506" s="38"/>
      <c r="M506" s="39" t="s">
        <v>82</v>
      </c>
      <c r="N506" s="39"/>
      <c r="O506" s="38">
        <v>35</v>
      </c>
      <c r="P506" s="463" t="s">
        <v>677</v>
      </c>
      <c r="Q506" s="405"/>
      <c r="R506" s="405"/>
      <c r="S506" s="405"/>
      <c r="T506" s="406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IFERROR(IF(Y506=0,"",ROUNDUP(Y506/H506,0)*0.00753),"")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3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0"/>
      <c r="O507" s="401"/>
      <c r="P507" s="397" t="s">
        <v>43</v>
      </c>
      <c r="Q507" s="398"/>
      <c r="R507" s="398"/>
      <c r="S507" s="398"/>
      <c r="T507" s="398"/>
      <c r="U507" s="398"/>
      <c r="V507" s="399"/>
      <c r="W507" s="43" t="s">
        <v>42</v>
      </c>
      <c r="X507" s="44">
        <f>IFERROR(X506/H506,"0")</f>
        <v>0</v>
      </c>
      <c r="Y507" s="44">
        <f>IFERROR(Y506/H506,"0")</f>
        <v>0</v>
      </c>
      <c r="Z507" s="44">
        <f>IFERROR(IF(Z506="",0,Z506),"0")</f>
        <v>0</v>
      </c>
      <c r="AA507" s="68"/>
      <c r="AB507" s="68"/>
      <c r="AC507" s="68"/>
    </row>
    <row r="508" spans="1:68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1"/>
      <c r="P508" s="397" t="s">
        <v>43</v>
      </c>
      <c r="Q508" s="398"/>
      <c r="R508" s="398"/>
      <c r="S508" s="398"/>
      <c r="T508" s="398"/>
      <c r="U508" s="398"/>
      <c r="V508" s="399"/>
      <c r="W508" s="43" t="s">
        <v>0</v>
      </c>
      <c r="X508" s="44">
        <f>IFERROR(SUM(X506:X506),"0")</f>
        <v>0</v>
      </c>
      <c r="Y508" s="44">
        <f>IFERROR(SUM(Y506:Y506),"0")</f>
        <v>0</v>
      </c>
      <c r="Z508" s="43"/>
      <c r="AA508" s="68"/>
      <c r="AB508" s="68"/>
      <c r="AC508" s="68"/>
    </row>
    <row r="509" spans="1:68" ht="27.75" customHeight="1" x14ac:dyDescent="0.2">
      <c r="A509" s="437" t="s">
        <v>678</v>
      </c>
      <c r="B509" s="437"/>
      <c r="C509" s="437"/>
      <c r="D509" s="437"/>
      <c r="E509" s="437"/>
      <c r="F509" s="437"/>
      <c r="G509" s="437"/>
      <c r="H509" s="437"/>
      <c r="I509" s="437"/>
      <c r="J509" s="437"/>
      <c r="K509" s="437"/>
      <c r="L509" s="437"/>
      <c r="M509" s="437"/>
      <c r="N509" s="437"/>
      <c r="O509" s="437"/>
      <c r="P509" s="437"/>
      <c r="Q509" s="437"/>
      <c r="R509" s="437"/>
      <c r="S509" s="437"/>
      <c r="T509" s="437"/>
      <c r="U509" s="437"/>
      <c r="V509" s="437"/>
      <c r="W509" s="437"/>
      <c r="X509" s="437"/>
      <c r="Y509" s="437"/>
      <c r="Z509" s="437"/>
      <c r="AA509" s="55"/>
      <c r="AB509" s="55"/>
      <c r="AC509" s="55"/>
    </row>
    <row r="510" spans="1:68" ht="16.5" customHeight="1" x14ac:dyDescent="0.25">
      <c r="A510" s="413" t="s">
        <v>678</v>
      </c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3"/>
      <c r="O510" s="413"/>
      <c r="P510" s="413"/>
      <c r="Q510" s="413"/>
      <c r="R510" s="413"/>
      <c r="S510" s="413"/>
      <c r="T510" s="413"/>
      <c r="U510" s="413"/>
      <c r="V510" s="413"/>
      <c r="W510" s="413"/>
      <c r="X510" s="413"/>
      <c r="Y510" s="413"/>
      <c r="Z510" s="413"/>
      <c r="AA510" s="66"/>
      <c r="AB510" s="66"/>
      <c r="AC510" s="80"/>
    </row>
    <row r="511" spans="1:68" ht="14.25" customHeight="1" x14ac:dyDescent="0.25">
      <c r="A511" s="402" t="s">
        <v>117</v>
      </c>
      <c r="B511" s="402"/>
      <c r="C511" s="402"/>
      <c r="D511" s="402"/>
      <c r="E511" s="402"/>
      <c r="F511" s="402"/>
      <c r="G511" s="402"/>
      <c r="H511" s="402"/>
      <c r="I511" s="402"/>
      <c r="J511" s="402"/>
      <c r="K511" s="402"/>
      <c r="L511" s="402"/>
      <c r="M511" s="402"/>
      <c r="N511" s="402"/>
      <c r="O511" s="402"/>
      <c r="P511" s="402"/>
      <c r="Q511" s="402"/>
      <c r="R511" s="402"/>
      <c r="S511" s="402"/>
      <c r="T511" s="402"/>
      <c r="U511" s="402"/>
      <c r="V511" s="402"/>
      <c r="W511" s="402"/>
      <c r="X511" s="402"/>
      <c r="Y511" s="402"/>
      <c r="Z511" s="402"/>
      <c r="AA511" s="67"/>
      <c r="AB511" s="67"/>
      <c r="AC511" s="81"/>
    </row>
    <row r="512" spans="1:68" ht="27" customHeight="1" x14ac:dyDescent="0.25">
      <c r="A512" s="64" t="s">
        <v>679</v>
      </c>
      <c r="B512" s="64" t="s">
        <v>680</v>
      </c>
      <c r="C512" s="37">
        <v>4301011795</v>
      </c>
      <c r="D512" s="403">
        <v>4607091389067</v>
      </c>
      <c r="E512" s="403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121</v>
      </c>
      <c r="L512" s="38"/>
      <c r="M512" s="39" t="s">
        <v>120</v>
      </c>
      <c r="N512" s="39"/>
      <c r="O512" s="38">
        <v>60</v>
      </c>
      <c r="P51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05"/>
      <c r="R512" s="405"/>
      <c r="S512" s="405"/>
      <c r="T512" s="406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ref="Y512:Y520" si="79">IFERROR(IF(X512="",0,CEILING((X512/$H512),1)*$H512),"")</f>
        <v>0</v>
      </c>
      <c r="Z512" s="42" t="str">
        <f t="shared" ref="Z512:Z517" si="80"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ref="BM512:BM520" si="81">IFERROR(X512*I512/H512,"0")</f>
        <v>0</v>
      </c>
      <c r="BN512" s="79">
        <f t="shared" ref="BN512:BN520" si="82">IFERROR(Y512*I512/H512,"0")</f>
        <v>0</v>
      </c>
      <c r="BO512" s="79">
        <f t="shared" ref="BO512:BO520" si="83">IFERROR(1/J512*(X512/H512),"0")</f>
        <v>0</v>
      </c>
      <c r="BP512" s="79">
        <f t="shared" ref="BP512:BP520" si="84">IFERROR(1/J512*(Y512/H512),"0")</f>
        <v>0</v>
      </c>
    </row>
    <row r="513" spans="1:68" ht="27" customHeight="1" x14ac:dyDescent="0.25">
      <c r="A513" s="64" t="s">
        <v>681</v>
      </c>
      <c r="B513" s="64" t="s">
        <v>682</v>
      </c>
      <c r="C513" s="37">
        <v>4301011376</v>
      </c>
      <c r="D513" s="403">
        <v>4680115885226</v>
      </c>
      <c r="E513" s="403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121</v>
      </c>
      <c r="L513" s="38"/>
      <c r="M513" s="39" t="s">
        <v>123</v>
      </c>
      <c r="N513" s="39"/>
      <c r="O513" s="38">
        <v>60</v>
      </c>
      <c r="P51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05"/>
      <c r="R513" s="405"/>
      <c r="S513" s="405"/>
      <c r="T513" s="406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27" customHeight="1" x14ac:dyDescent="0.25">
      <c r="A514" s="64" t="s">
        <v>683</v>
      </c>
      <c r="B514" s="64" t="s">
        <v>684</v>
      </c>
      <c r="C514" s="37">
        <v>4301011961</v>
      </c>
      <c r="D514" s="403">
        <v>4680115885271</v>
      </c>
      <c r="E514" s="403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121</v>
      </c>
      <c r="L514" s="38"/>
      <c r="M514" s="39" t="s">
        <v>120</v>
      </c>
      <c r="N514" s="39"/>
      <c r="O514" s="38">
        <v>60</v>
      </c>
      <c r="P514" s="455" t="s">
        <v>685</v>
      </c>
      <c r="Q514" s="405"/>
      <c r="R514" s="405"/>
      <c r="S514" s="405"/>
      <c r="T514" s="406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16.5" customHeight="1" x14ac:dyDescent="0.25">
      <c r="A515" s="64" t="s">
        <v>686</v>
      </c>
      <c r="B515" s="64" t="s">
        <v>687</v>
      </c>
      <c r="C515" s="37">
        <v>4301011774</v>
      </c>
      <c r="D515" s="403">
        <v>4680115884502</v>
      </c>
      <c r="E515" s="403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121</v>
      </c>
      <c r="L515" s="38"/>
      <c r="M515" s="39" t="s">
        <v>120</v>
      </c>
      <c r="N515" s="39"/>
      <c r="O515" s="38">
        <v>60</v>
      </c>
      <c r="P51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05"/>
      <c r="R515" s="405"/>
      <c r="S515" s="405"/>
      <c r="T515" s="406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27" customHeight="1" x14ac:dyDescent="0.25">
      <c r="A516" s="64" t="s">
        <v>688</v>
      </c>
      <c r="B516" s="64" t="s">
        <v>689</v>
      </c>
      <c r="C516" s="37">
        <v>4301011771</v>
      </c>
      <c r="D516" s="403">
        <v>4607091389104</v>
      </c>
      <c r="E516" s="403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121</v>
      </c>
      <c r="L516" s="38"/>
      <c r="M516" s="39" t="s">
        <v>120</v>
      </c>
      <c r="N516" s="39"/>
      <c r="O516" s="38">
        <v>60</v>
      </c>
      <c r="P51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05"/>
      <c r="R516" s="405"/>
      <c r="S516" s="405"/>
      <c r="T516" s="406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16.5" customHeight="1" x14ac:dyDescent="0.25">
      <c r="A517" s="64" t="s">
        <v>690</v>
      </c>
      <c r="B517" s="64" t="s">
        <v>691</v>
      </c>
      <c r="C517" s="37">
        <v>4301011799</v>
      </c>
      <c r="D517" s="403">
        <v>4680115884519</v>
      </c>
      <c r="E517" s="403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121</v>
      </c>
      <c r="L517" s="38"/>
      <c r="M517" s="39" t="s">
        <v>123</v>
      </c>
      <c r="N517" s="39"/>
      <c r="O517" s="38">
        <v>60</v>
      </c>
      <c r="P517" s="4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05"/>
      <c r="R517" s="405"/>
      <c r="S517" s="405"/>
      <c r="T517" s="406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 t="shared" si="80"/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customHeight="1" x14ac:dyDescent="0.25">
      <c r="A518" s="64" t="s">
        <v>692</v>
      </c>
      <c r="B518" s="64" t="s">
        <v>693</v>
      </c>
      <c r="C518" s="37">
        <v>4301011778</v>
      </c>
      <c r="D518" s="403">
        <v>4680115880603</v>
      </c>
      <c r="E518" s="403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87</v>
      </c>
      <c r="L518" s="38"/>
      <c r="M518" s="39" t="s">
        <v>120</v>
      </c>
      <c r="N518" s="39"/>
      <c r="O518" s="38">
        <v>60</v>
      </c>
      <c r="P518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05"/>
      <c r="R518" s="405"/>
      <c r="S518" s="405"/>
      <c r="T518" s="406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694</v>
      </c>
      <c r="B519" s="64" t="s">
        <v>695</v>
      </c>
      <c r="C519" s="37">
        <v>4301011190</v>
      </c>
      <c r="D519" s="403">
        <v>4607091389098</v>
      </c>
      <c r="E519" s="403"/>
      <c r="F519" s="63">
        <v>0.4</v>
      </c>
      <c r="G519" s="38">
        <v>6</v>
      </c>
      <c r="H519" s="63">
        <v>2.4</v>
      </c>
      <c r="I519" s="63">
        <v>2.6</v>
      </c>
      <c r="J519" s="38">
        <v>156</v>
      </c>
      <c r="K519" s="38" t="s">
        <v>87</v>
      </c>
      <c r="L519" s="38"/>
      <c r="M519" s="39" t="s">
        <v>123</v>
      </c>
      <c r="N519" s="39"/>
      <c r="O519" s="38">
        <v>50</v>
      </c>
      <c r="P519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05"/>
      <c r="R519" s="405"/>
      <c r="S519" s="405"/>
      <c r="T519" s="406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79"/>
        <v>0</v>
      </c>
      <c r="Z519" s="42" t="str">
        <f>IFERROR(IF(Y519=0,"",ROUNDUP(Y519/H519,0)*0.00753),"")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0</v>
      </c>
      <c r="BN519" s="79">
        <f t="shared" si="82"/>
        <v>0</v>
      </c>
      <c r="BO519" s="79">
        <f t="shared" si="83"/>
        <v>0</v>
      </c>
      <c r="BP519" s="79">
        <f t="shared" si="84"/>
        <v>0</v>
      </c>
    </row>
    <row r="520" spans="1:68" ht="27" customHeight="1" x14ac:dyDescent="0.25">
      <c r="A520" s="64" t="s">
        <v>696</v>
      </c>
      <c r="B520" s="64" t="s">
        <v>697</v>
      </c>
      <c r="C520" s="37">
        <v>4301011784</v>
      </c>
      <c r="D520" s="403">
        <v>4607091389982</v>
      </c>
      <c r="E520" s="403"/>
      <c r="F520" s="63">
        <v>0.6</v>
      </c>
      <c r="G520" s="38">
        <v>6</v>
      </c>
      <c r="H520" s="63">
        <v>3.6</v>
      </c>
      <c r="I520" s="63">
        <v>3.84</v>
      </c>
      <c r="J520" s="38">
        <v>120</v>
      </c>
      <c r="K520" s="38" t="s">
        <v>87</v>
      </c>
      <c r="L520" s="38"/>
      <c r="M520" s="39" t="s">
        <v>120</v>
      </c>
      <c r="N520" s="39"/>
      <c r="O520" s="38">
        <v>60</v>
      </c>
      <c r="P520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05"/>
      <c r="R520" s="405"/>
      <c r="S520" s="405"/>
      <c r="T520" s="406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7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 t="shared" si="81"/>
        <v>0</v>
      </c>
      <c r="BN520" s="79">
        <f t="shared" si="82"/>
        <v>0</v>
      </c>
      <c r="BO520" s="79">
        <f t="shared" si="83"/>
        <v>0</v>
      </c>
      <c r="BP520" s="79">
        <f t="shared" si="84"/>
        <v>0</v>
      </c>
    </row>
    <row r="521" spans="1:68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1"/>
      <c r="P521" s="397" t="s">
        <v>43</v>
      </c>
      <c r="Q521" s="398"/>
      <c r="R521" s="398"/>
      <c r="S521" s="398"/>
      <c r="T521" s="398"/>
      <c r="U521" s="398"/>
      <c r="V521" s="399"/>
      <c r="W521" s="43" t="s">
        <v>42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IFERROR(Y512/H512,"0")+IFERROR(Y513/H513,"0")+IFERROR(Y514/H514,"0")+IFERROR(Y515/H515,"0")+IFERROR(Y516/H516,"0")+IFERROR(Y517/H517,"0")+IFERROR(Y518/H518,"0")+IFERROR(Y519/H519,"0")+IFERROR(Y520/H520,"0")</f>
        <v>0</v>
      </c>
      <c r="Z521" s="44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400"/>
      <c r="B522" s="400"/>
      <c r="C522" s="400"/>
      <c r="D522" s="400"/>
      <c r="E522" s="400"/>
      <c r="F522" s="400"/>
      <c r="G522" s="400"/>
      <c r="H522" s="400"/>
      <c r="I522" s="400"/>
      <c r="J522" s="400"/>
      <c r="K522" s="400"/>
      <c r="L522" s="400"/>
      <c r="M522" s="400"/>
      <c r="N522" s="400"/>
      <c r="O522" s="401"/>
      <c r="P522" s="397" t="s">
        <v>43</v>
      </c>
      <c r="Q522" s="398"/>
      <c r="R522" s="398"/>
      <c r="S522" s="398"/>
      <c r="T522" s="398"/>
      <c r="U522" s="398"/>
      <c r="V522" s="399"/>
      <c r="W522" s="43" t="s">
        <v>0</v>
      </c>
      <c r="X522" s="44">
        <f>IFERROR(SUM(X512:X520),"0")</f>
        <v>0</v>
      </c>
      <c r="Y522" s="44">
        <f>IFERROR(SUM(Y512:Y520),"0")</f>
        <v>0</v>
      </c>
      <c r="Z522" s="43"/>
      <c r="AA522" s="68"/>
      <c r="AB522" s="68"/>
      <c r="AC522" s="68"/>
    </row>
    <row r="523" spans="1:68" ht="14.25" customHeight="1" x14ac:dyDescent="0.25">
      <c r="A523" s="402" t="s">
        <v>153</v>
      </c>
      <c r="B523" s="402"/>
      <c r="C523" s="402"/>
      <c r="D523" s="402"/>
      <c r="E523" s="402"/>
      <c r="F523" s="402"/>
      <c r="G523" s="402"/>
      <c r="H523" s="402"/>
      <c r="I523" s="402"/>
      <c r="J523" s="402"/>
      <c r="K523" s="402"/>
      <c r="L523" s="402"/>
      <c r="M523" s="402"/>
      <c r="N523" s="402"/>
      <c r="O523" s="402"/>
      <c r="P523" s="402"/>
      <c r="Q523" s="402"/>
      <c r="R523" s="402"/>
      <c r="S523" s="402"/>
      <c r="T523" s="402"/>
      <c r="U523" s="402"/>
      <c r="V523" s="402"/>
      <c r="W523" s="402"/>
      <c r="X523" s="402"/>
      <c r="Y523" s="402"/>
      <c r="Z523" s="402"/>
      <c r="AA523" s="67"/>
      <c r="AB523" s="67"/>
      <c r="AC523" s="81"/>
    </row>
    <row r="524" spans="1:68" ht="16.5" customHeight="1" x14ac:dyDescent="0.25">
      <c r="A524" s="64" t="s">
        <v>698</v>
      </c>
      <c r="B524" s="64" t="s">
        <v>699</v>
      </c>
      <c r="C524" s="37">
        <v>4301020222</v>
      </c>
      <c r="D524" s="403">
        <v>4607091388930</v>
      </c>
      <c r="E524" s="403"/>
      <c r="F524" s="63">
        <v>0.88</v>
      </c>
      <c r="G524" s="38">
        <v>6</v>
      </c>
      <c r="H524" s="63">
        <v>5.28</v>
      </c>
      <c r="I524" s="63">
        <v>5.64</v>
      </c>
      <c r="J524" s="38">
        <v>104</v>
      </c>
      <c r="K524" s="38" t="s">
        <v>121</v>
      </c>
      <c r="L524" s="38"/>
      <c r="M524" s="39" t="s">
        <v>120</v>
      </c>
      <c r="N524" s="39"/>
      <c r="O524" s="38">
        <v>55</v>
      </c>
      <c r="P524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05"/>
      <c r="R524" s="405"/>
      <c r="S524" s="405"/>
      <c r="T524" s="406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IFERROR(IF(Y524=0,"",ROUNDUP(Y524/H524,0)*0.01196),"")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700</v>
      </c>
      <c r="B525" s="64" t="s">
        <v>701</v>
      </c>
      <c r="C525" s="37">
        <v>4301020206</v>
      </c>
      <c r="D525" s="403">
        <v>4680115880054</v>
      </c>
      <c r="E525" s="403"/>
      <c r="F525" s="63">
        <v>0.6</v>
      </c>
      <c r="G525" s="38">
        <v>6</v>
      </c>
      <c r="H525" s="63">
        <v>3.6</v>
      </c>
      <c r="I525" s="63">
        <v>3.84</v>
      </c>
      <c r="J525" s="38">
        <v>120</v>
      </c>
      <c r="K525" s="38" t="s">
        <v>87</v>
      </c>
      <c r="L525" s="38"/>
      <c r="M525" s="39" t="s">
        <v>120</v>
      </c>
      <c r="N525" s="39"/>
      <c r="O525" s="38">
        <v>55</v>
      </c>
      <c r="P525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05"/>
      <c r="R525" s="405"/>
      <c r="S525" s="405"/>
      <c r="T525" s="406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1"/>
      <c r="P526" s="397" t="s">
        <v>43</v>
      </c>
      <c r="Q526" s="398"/>
      <c r="R526" s="398"/>
      <c r="S526" s="398"/>
      <c r="T526" s="398"/>
      <c r="U526" s="398"/>
      <c r="V526" s="399"/>
      <c r="W526" s="43" t="s">
        <v>42</v>
      </c>
      <c r="X526" s="44">
        <f>IFERROR(X524/H524,"0")+IFERROR(X525/H525,"0")</f>
        <v>0</v>
      </c>
      <c r="Y526" s="44">
        <f>IFERROR(Y524/H524,"0")+IFERROR(Y525/H525,"0")</f>
        <v>0</v>
      </c>
      <c r="Z526" s="44">
        <f>IFERROR(IF(Z524="",0,Z524),"0")+IFERROR(IF(Z525="",0,Z525),"0")</f>
        <v>0</v>
      </c>
      <c r="AA526" s="68"/>
      <c r="AB526" s="68"/>
      <c r="AC526" s="68"/>
    </row>
    <row r="527" spans="1:68" x14ac:dyDescent="0.2">
      <c r="A527" s="400"/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1"/>
      <c r="P527" s="397" t="s">
        <v>43</v>
      </c>
      <c r="Q527" s="398"/>
      <c r="R527" s="398"/>
      <c r="S527" s="398"/>
      <c r="T527" s="398"/>
      <c r="U527" s="398"/>
      <c r="V527" s="399"/>
      <c r="W527" s="43" t="s">
        <v>0</v>
      </c>
      <c r="X527" s="44">
        <f>IFERROR(SUM(X524:X525),"0")</f>
        <v>0</v>
      </c>
      <c r="Y527" s="44">
        <f>IFERROR(SUM(Y524:Y525),"0")</f>
        <v>0</v>
      </c>
      <c r="Z527" s="43"/>
      <c r="AA527" s="68"/>
      <c r="AB527" s="68"/>
      <c r="AC527" s="68"/>
    </row>
    <row r="528" spans="1:68" ht="14.25" customHeight="1" x14ac:dyDescent="0.25">
      <c r="A528" s="402" t="s">
        <v>79</v>
      </c>
      <c r="B528" s="402"/>
      <c r="C528" s="402"/>
      <c r="D528" s="402"/>
      <c r="E528" s="402"/>
      <c r="F528" s="402"/>
      <c r="G528" s="402"/>
      <c r="H528" s="402"/>
      <c r="I528" s="402"/>
      <c r="J528" s="402"/>
      <c r="K528" s="402"/>
      <c r="L528" s="402"/>
      <c r="M528" s="402"/>
      <c r="N528" s="402"/>
      <c r="O528" s="402"/>
      <c r="P528" s="402"/>
      <c r="Q528" s="402"/>
      <c r="R528" s="402"/>
      <c r="S528" s="402"/>
      <c r="T528" s="402"/>
      <c r="U528" s="402"/>
      <c r="V528" s="402"/>
      <c r="W528" s="402"/>
      <c r="X528" s="402"/>
      <c r="Y528" s="402"/>
      <c r="Z528" s="402"/>
      <c r="AA528" s="67"/>
      <c r="AB528" s="67"/>
      <c r="AC528" s="81"/>
    </row>
    <row r="529" spans="1:68" ht="27" customHeight="1" x14ac:dyDescent="0.25">
      <c r="A529" s="64" t="s">
        <v>702</v>
      </c>
      <c r="B529" s="64" t="s">
        <v>703</v>
      </c>
      <c r="C529" s="37">
        <v>4301031252</v>
      </c>
      <c r="D529" s="403">
        <v>4680115883116</v>
      </c>
      <c r="E529" s="403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121</v>
      </c>
      <c r="L529" s="38"/>
      <c r="M529" s="39" t="s">
        <v>120</v>
      </c>
      <c r="N529" s="39"/>
      <c r="O529" s="38">
        <v>60</v>
      </c>
      <c r="P529" s="4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05"/>
      <c r="R529" s="405"/>
      <c r="S529" s="405"/>
      <c r="T529" s="406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ref="Y529:Y534" si="85">IFERROR(IF(X529="",0,CEILING((X529/$H529),1)*$H529),"")</f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ref="BM529:BM534" si="86">IFERROR(X529*I529/H529,"0")</f>
        <v>0</v>
      </c>
      <c r="BN529" s="79">
        <f t="shared" ref="BN529:BN534" si="87">IFERROR(Y529*I529/H529,"0")</f>
        <v>0</v>
      </c>
      <c r="BO529" s="79">
        <f t="shared" ref="BO529:BO534" si="88">IFERROR(1/J529*(X529/H529),"0")</f>
        <v>0</v>
      </c>
      <c r="BP529" s="79">
        <f t="shared" ref="BP529:BP534" si="89">IFERROR(1/J529*(Y529/H529),"0")</f>
        <v>0</v>
      </c>
    </row>
    <row r="530" spans="1:68" ht="27" customHeight="1" x14ac:dyDescent="0.25">
      <c r="A530" s="64" t="s">
        <v>704</v>
      </c>
      <c r="B530" s="64" t="s">
        <v>705</v>
      </c>
      <c r="C530" s="37">
        <v>4301031248</v>
      </c>
      <c r="D530" s="403">
        <v>4680115883093</v>
      </c>
      <c r="E530" s="403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121</v>
      </c>
      <c r="L530" s="38"/>
      <c r="M530" s="39" t="s">
        <v>82</v>
      </c>
      <c r="N530" s="39"/>
      <c r="O530" s="38">
        <v>60</v>
      </c>
      <c r="P530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05"/>
      <c r="R530" s="405"/>
      <c r="S530" s="405"/>
      <c r="T530" s="406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customHeight="1" x14ac:dyDescent="0.25">
      <c r="A531" s="64" t="s">
        <v>706</v>
      </c>
      <c r="B531" s="64" t="s">
        <v>707</v>
      </c>
      <c r="C531" s="37">
        <v>4301031250</v>
      </c>
      <c r="D531" s="403">
        <v>4680115883109</v>
      </c>
      <c r="E531" s="403"/>
      <c r="F531" s="63">
        <v>0.88</v>
      </c>
      <c r="G531" s="38">
        <v>6</v>
      </c>
      <c r="H531" s="63">
        <v>5.28</v>
      </c>
      <c r="I531" s="63">
        <v>5.64</v>
      </c>
      <c r="J531" s="38">
        <v>104</v>
      </c>
      <c r="K531" s="38" t="s">
        <v>121</v>
      </c>
      <c r="L531" s="38"/>
      <c r="M531" s="39" t="s">
        <v>82</v>
      </c>
      <c r="N531" s="39"/>
      <c r="O531" s="38">
        <v>60</v>
      </c>
      <c r="P531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05"/>
      <c r="R531" s="405"/>
      <c r="S531" s="405"/>
      <c r="T531" s="406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customHeight="1" x14ac:dyDescent="0.25">
      <c r="A532" s="64" t="s">
        <v>708</v>
      </c>
      <c r="B532" s="64" t="s">
        <v>709</v>
      </c>
      <c r="C532" s="37">
        <v>4301031249</v>
      </c>
      <c r="D532" s="403">
        <v>4680115882072</v>
      </c>
      <c r="E532" s="403"/>
      <c r="F532" s="63">
        <v>0.6</v>
      </c>
      <c r="G532" s="38">
        <v>6</v>
      </c>
      <c r="H532" s="63">
        <v>3.6</v>
      </c>
      <c r="I532" s="63">
        <v>3.84</v>
      </c>
      <c r="J532" s="38">
        <v>120</v>
      </c>
      <c r="K532" s="38" t="s">
        <v>87</v>
      </c>
      <c r="L532" s="38"/>
      <c r="M532" s="39" t="s">
        <v>120</v>
      </c>
      <c r="N532" s="39"/>
      <c r="O532" s="38">
        <v>60</v>
      </c>
      <c r="P532" s="4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05"/>
      <c r="R532" s="405"/>
      <c r="S532" s="405"/>
      <c r="T532" s="406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customHeight="1" x14ac:dyDescent="0.25">
      <c r="A533" s="64" t="s">
        <v>710</v>
      </c>
      <c r="B533" s="64" t="s">
        <v>711</v>
      </c>
      <c r="C533" s="37">
        <v>4301031251</v>
      </c>
      <c r="D533" s="403">
        <v>4680115882102</v>
      </c>
      <c r="E533" s="403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87</v>
      </c>
      <c r="L533" s="38"/>
      <c r="M533" s="39" t="s">
        <v>82</v>
      </c>
      <c r="N533" s="39"/>
      <c r="O533" s="38">
        <v>60</v>
      </c>
      <c r="P533" s="4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05"/>
      <c r="R533" s="405"/>
      <c r="S533" s="405"/>
      <c r="T533" s="406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ht="27" customHeight="1" x14ac:dyDescent="0.25">
      <c r="A534" s="64" t="s">
        <v>712</v>
      </c>
      <c r="B534" s="64" t="s">
        <v>713</v>
      </c>
      <c r="C534" s="37">
        <v>4301031253</v>
      </c>
      <c r="D534" s="403">
        <v>4680115882096</v>
      </c>
      <c r="E534" s="403"/>
      <c r="F534" s="63">
        <v>0.6</v>
      </c>
      <c r="G534" s="38">
        <v>6</v>
      </c>
      <c r="H534" s="63">
        <v>3.6</v>
      </c>
      <c r="I534" s="63">
        <v>3.81</v>
      </c>
      <c r="J534" s="38">
        <v>120</v>
      </c>
      <c r="K534" s="38" t="s">
        <v>87</v>
      </c>
      <c r="L534" s="38"/>
      <c r="M534" s="39" t="s">
        <v>82</v>
      </c>
      <c r="N534" s="39"/>
      <c r="O534" s="38">
        <v>60</v>
      </c>
      <c r="P534" s="4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05"/>
      <c r="R534" s="405"/>
      <c r="S534" s="405"/>
      <c r="T534" s="406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5"/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0" t="s">
        <v>69</v>
      </c>
      <c r="BM534" s="79">
        <f t="shared" si="86"/>
        <v>0</v>
      </c>
      <c r="BN534" s="79">
        <f t="shared" si="87"/>
        <v>0</v>
      </c>
      <c r="BO534" s="79">
        <f t="shared" si="88"/>
        <v>0</v>
      </c>
      <c r="BP534" s="79">
        <f t="shared" si="89"/>
        <v>0</v>
      </c>
    </row>
    <row r="535" spans="1:68" x14ac:dyDescent="0.2">
      <c r="A535" s="400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1"/>
      <c r="P535" s="397" t="s">
        <v>43</v>
      </c>
      <c r="Q535" s="398"/>
      <c r="R535" s="398"/>
      <c r="S535" s="398"/>
      <c r="T535" s="398"/>
      <c r="U535" s="398"/>
      <c r="V535" s="399"/>
      <c r="W535" s="43" t="s">
        <v>42</v>
      </c>
      <c r="X535" s="44">
        <f>IFERROR(X529/H529,"0")+IFERROR(X530/H530,"0")+IFERROR(X531/H531,"0")+IFERROR(X532/H532,"0")+IFERROR(X533/H533,"0")+IFERROR(X534/H534,"0")</f>
        <v>0</v>
      </c>
      <c r="Y535" s="44">
        <f>IFERROR(Y529/H529,"0")+IFERROR(Y530/H530,"0")+IFERROR(Y531/H531,"0")+IFERROR(Y532/H532,"0")+IFERROR(Y533/H533,"0")+IFERROR(Y534/H534,"0")</f>
        <v>0</v>
      </c>
      <c r="Z535" s="44">
        <f>IFERROR(IF(Z529="",0,Z529),"0")+IFERROR(IF(Z530="",0,Z530),"0")+IFERROR(IF(Z531="",0,Z531),"0")+IFERROR(IF(Z532="",0,Z532),"0")+IFERROR(IF(Z533="",0,Z533),"0")+IFERROR(IF(Z534="",0,Z534),"0")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1"/>
      <c r="P536" s="397" t="s">
        <v>43</v>
      </c>
      <c r="Q536" s="398"/>
      <c r="R536" s="398"/>
      <c r="S536" s="398"/>
      <c r="T536" s="398"/>
      <c r="U536" s="398"/>
      <c r="V536" s="399"/>
      <c r="W536" s="43" t="s">
        <v>0</v>
      </c>
      <c r="X536" s="44">
        <f>IFERROR(SUM(X529:X534),"0")</f>
        <v>0</v>
      </c>
      <c r="Y536" s="44">
        <f>IFERROR(SUM(Y529:Y534),"0")</f>
        <v>0</v>
      </c>
      <c r="Z536" s="43"/>
      <c r="AA536" s="68"/>
      <c r="AB536" s="68"/>
      <c r="AC536" s="68"/>
    </row>
    <row r="537" spans="1:68" ht="14.25" customHeight="1" x14ac:dyDescent="0.25">
      <c r="A537" s="402" t="s">
        <v>84</v>
      </c>
      <c r="B537" s="402"/>
      <c r="C537" s="402"/>
      <c r="D537" s="402"/>
      <c r="E537" s="402"/>
      <c r="F537" s="402"/>
      <c r="G537" s="402"/>
      <c r="H537" s="402"/>
      <c r="I537" s="402"/>
      <c r="J537" s="402"/>
      <c r="K537" s="402"/>
      <c r="L537" s="402"/>
      <c r="M537" s="402"/>
      <c r="N537" s="402"/>
      <c r="O537" s="402"/>
      <c r="P537" s="402"/>
      <c r="Q537" s="402"/>
      <c r="R537" s="402"/>
      <c r="S537" s="402"/>
      <c r="T537" s="402"/>
      <c r="U537" s="402"/>
      <c r="V537" s="402"/>
      <c r="W537" s="402"/>
      <c r="X537" s="402"/>
      <c r="Y537" s="402"/>
      <c r="Z537" s="402"/>
      <c r="AA537" s="67"/>
      <c r="AB537" s="67"/>
      <c r="AC537" s="81"/>
    </row>
    <row r="538" spans="1:68" ht="16.5" customHeight="1" x14ac:dyDescent="0.25">
      <c r="A538" s="64" t="s">
        <v>714</v>
      </c>
      <c r="B538" s="64" t="s">
        <v>715</v>
      </c>
      <c r="C538" s="37">
        <v>4301051230</v>
      </c>
      <c r="D538" s="403">
        <v>4607091383409</v>
      </c>
      <c r="E538" s="403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121</v>
      </c>
      <c r="L538" s="38"/>
      <c r="M538" s="39" t="s">
        <v>82</v>
      </c>
      <c r="N538" s="39"/>
      <c r="O538" s="38">
        <v>45</v>
      </c>
      <c r="P538" s="4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05"/>
      <c r="R538" s="405"/>
      <c r="S538" s="405"/>
      <c r="T538" s="406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16.5" customHeight="1" x14ac:dyDescent="0.25">
      <c r="A539" s="64" t="s">
        <v>716</v>
      </c>
      <c r="B539" s="64" t="s">
        <v>717</v>
      </c>
      <c r="C539" s="37">
        <v>4301051231</v>
      </c>
      <c r="D539" s="403">
        <v>4607091383416</v>
      </c>
      <c r="E539" s="403"/>
      <c r="F539" s="63">
        <v>1.3</v>
      </c>
      <c r="G539" s="38">
        <v>6</v>
      </c>
      <c r="H539" s="63">
        <v>7.8</v>
      </c>
      <c r="I539" s="63">
        <v>8.3460000000000001</v>
      </c>
      <c r="J539" s="38">
        <v>56</v>
      </c>
      <c r="K539" s="38" t="s">
        <v>121</v>
      </c>
      <c r="L539" s="38"/>
      <c r="M539" s="39" t="s">
        <v>82</v>
      </c>
      <c r="N539" s="39"/>
      <c r="O539" s="38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05"/>
      <c r="R539" s="405"/>
      <c r="S539" s="405"/>
      <c r="T539" s="406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ht="27" customHeight="1" x14ac:dyDescent="0.25">
      <c r="A540" s="64" t="s">
        <v>718</v>
      </c>
      <c r="B540" s="64" t="s">
        <v>719</v>
      </c>
      <c r="C540" s="37">
        <v>4301051058</v>
      </c>
      <c r="D540" s="403">
        <v>4680115883536</v>
      </c>
      <c r="E540" s="403"/>
      <c r="F540" s="63">
        <v>0.3</v>
      </c>
      <c r="G540" s="38">
        <v>6</v>
      </c>
      <c r="H540" s="63">
        <v>1.8</v>
      </c>
      <c r="I540" s="63">
        <v>2.0659999999999998</v>
      </c>
      <c r="J540" s="38">
        <v>156</v>
      </c>
      <c r="K540" s="38" t="s">
        <v>87</v>
      </c>
      <c r="L540" s="38"/>
      <c r="M540" s="39" t="s">
        <v>82</v>
      </c>
      <c r="N540" s="39"/>
      <c r="O540" s="38">
        <v>45</v>
      </c>
      <c r="P540" s="4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05"/>
      <c r="R540" s="405"/>
      <c r="S540" s="405"/>
      <c r="T540" s="406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3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x14ac:dyDescent="0.2">
      <c r="A541" s="400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1"/>
      <c r="P541" s="397" t="s">
        <v>43</v>
      </c>
      <c r="Q541" s="398"/>
      <c r="R541" s="398"/>
      <c r="S541" s="398"/>
      <c r="T541" s="398"/>
      <c r="U541" s="398"/>
      <c r="V541" s="399"/>
      <c r="W541" s="43" t="s">
        <v>42</v>
      </c>
      <c r="X541" s="44">
        <f>IFERROR(X538/H538,"0")+IFERROR(X539/H539,"0")+IFERROR(X540/H540,"0")</f>
        <v>0</v>
      </c>
      <c r="Y541" s="44">
        <f>IFERROR(Y538/H538,"0")+IFERROR(Y539/H539,"0")+IFERROR(Y540/H540,"0")</f>
        <v>0</v>
      </c>
      <c r="Z541" s="44">
        <f>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00"/>
      <c r="O542" s="401"/>
      <c r="P542" s="397" t="s">
        <v>43</v>
      </c>
      <c r="Q542" s="398"/>
      <c r="R542" s="398"/>
      <c r="S542" s="398"/>
      <c r="T542" s="398"/>
      <c r="U542" s="398"/>
      <c r="V542" s="399"/>
      <c r="W542" s="43" t="s">
        <v>0</v>
      </c>
      <c r="X542" s="44">
        <f>IFERROR(SUM(X538:X540),"0")</f>
        <v>0</v>
      </c>
      <c r="Y542" s="44">
        <f>IFERROR(SUM(Y538:Y540),"0")</f>
        <v>0</v>
      </c>
      <c r="Z542" s="43"/>
      <c r="AA542" s="68"/>
      <c r="AB542" s="68"/>
      <c r="AC542" s="68"/>
    </row>
    <row r="543" spans="1:68" ht="14.25" customHeight="1" x14ac:dyDescent="0.25">
      <c r="A543" s="402" t="s">
        <v>183</v>
      </c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2"/>
      <c r="P543" s="402"/>
      <c r="Q543" s="402"/>
      <c r="R543" s="402"/>
      <c r="S543" s="402"/>
      <c r="T543" s="402"/>
      <c r="U543" s="402"/>
      <c r="V543" s="402"/>
      <c r="W543" s="402"/>
      <c r="X543" s="402"/>
      <c r="Y543" s="402"/>
      <c r="Z543" s="402"/>
      <c r="AA543" s="67"/>
      <c r="AB543" s="67"/>
      <c r="AC543" s="81"/>
    </row>
    <row r="544" spans="1:68" ht="16.5" customHeight="1" x14ac:dyDescent="0.25">
      <c r="A544" s="64" t="s">
        <v>720</v>
      </c>
      <c r="B544" s="64" t="s">
        <v>721</v>
      </c>
      <c r="C544" s="37">
        <v>4301060363</v>
      </c>
      <c r="D544" s="403">
        <v>4680115885035</v>
      </c>
      <c r="E544" s="403"/>
      <c r="F544" s="63">
        <v>1</v>
      </c>
      <c r="G544" s="38">
        <v>4</v>
      </c>
      <c r="H544" s="63">
        <v>4</v>
      </c>
      <c r="I544" s="63">
        <v>4.4160000000000004</v>
      </c>
      <c r="J544" s="38">
        <v>104</v>
      </c>
      <c r="K544" s="38" t="s">
        <v>121</v>
      </c>
      <c r="L544" s="38"/>
      <c r="M544" s="39" t="s">
        <v>82</v>
      </c>
      <c r="N544" s="39"/>
      <c r="O544" s="38">
        <v>35</v>
      </c>
      <c r="P544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05"/>
      <c r="R544" s="405"/>
      <c r="S544" s="405"/>
      <c r="T544" s="406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IFERROR(IF(Y544=0,"",ROUNDUP(Y544/H544,0)*0.01196),"")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4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0"/>
      <c r="O545" s="401"/>
      <c r="P545" s="397" t="s">
        <v>43</v>
      </c>
      <c r="Q545" s="398"/>
      <c r="R545" s="398"/>
      <c r="S545" s="398"/>
      <c r="T545" s="398"/>
      <c r="U545" s="398"/>
      <c r="V545" s="399"/>
      <c r="W545" s="43" t="s">
        <v>42</v>
      </c>
      <c r="X545" s="44">
        <f>IFERROR(X544/H544,"0")</f>
        <v>0</v>
      </c>
      <c r="Y545" s="44">
        <f>IFERROR(Y544/H544,"0")</f>
        <v>0</v>
      </c>
      <c r="Z545" s="44">
        <f>IFERROR(IF(Z544="",0,Z544),"0")</f>
        <v>0</v>
      </c>
      <c r="AA545" s="68"/>
      <c r="AB545" s="68"/>
      <c r="AC545" s="68"/>
    </row>
    <row r="546" spans="1:68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1"/>
      <c r="P546" s="397" t="s">
        <v>43</v>
      </c>
      <c r="Q546" s="398"/>
      <c r="R546" s="398"/>
      <c r="S546" s="398"/>
      <c r="T546" s="398"/>
      <c r="U546" s="398"/>
      <c r="V546" s="399"/>
      <c r="W546" s="43" t="s">
        <v>0</v>
      </c>
      <c r="X546" s="44">
        <f>IFERROR(SUM(X544:X544),"0")</f>
        <v>0</v>
      </c>
      <c r="Y546" s="44">
        <f>IFERROR(SUM(Y544:Y544),"0")</f>
        <v>0</v>
      </c>
      <c r="Z546" s="43"/>
      <c r="AA546" s="68"/>
      <c r="AB546" s="68"/>
      <c r="AC546" s="68"/>
    </row>
    <row r="547" spans="1:68" ht="27.75" customHeight="1" x14ac:dyDescent="0.2">
      <c r="A547" s="437" t="s">
        <v>722</v>
      </c>
      <c r="B547" s="437"/>
      <c r="C547" s="437"/>
      <c r="D547" s="437"/>
      <c r="E547" s="437"/>
      <c r="F547" s="437"/>
      <c r="G547" s="437"/>
      <c r="H547" s="437"/>
      <c r="I547" s="437"/>
      <c r="J547" s="437"/>
      <c r="K547" s="437"/>
      <c r="L547" s="437"/>
      <c r="M547" s="437"/>
      <c r="N547" s="437"/>
      <c r="O547" s="437"/>
      <c r="P547" s="437"/>
      <c r="Q547" s="437"/>
      <c r="R547" s="437"/>
      <c r="S547" s="437"/>
      <c r="T547" s="437"/>
      <c r="U547" s="437"/>
      <c r="V547" s="437"/>
      <c r="W547" s="437"/>
      <c r="X547" s="437"/>
      <c r="Y547" s="437"/>
      <c r="Z547" s="437"/>
      <c r="AA547" s="55"/>
      <c r="AB547" s="55"/>
      <c r="AC547" s="55"/>
    </row>
    <row r="548" spans="1:68" ht="16.5" customHeight="1" x14ac:dyDescent="0.25">
      <c r="A548" s="413" t="s">
        <v>722</v>
      </c>
      <c r="B548" s="413"/>
      <c r="C548" s="413"/>
      <c r="D548" s="413"/>
      <c r="E548" s="413"/>
      <c r="F548" s="413"/>
      <c r="G548" s="413"/>
      <c r="H548" s="413"/>
      <c r="I548" s="413"/>
      <c r="J548" s="413"/>
      <c r="K548" s="413"/>
      <c r="L548" s="413"/>
      <c r="M548" s="413"/>
      <c r="N548" s="413"/>
      <c r="O548" s="413"/>
      <c r="P548" s="413"/>
      <c r="Q548" s="413"/>
      <c r="R548" s="413"/>
      <c r="S548" s="413"/>
      <c r="T548" s="413"/>
      <c r="U548" s="413"/>
      <c r="V548" s="413"/>
      <c r="W548" s="413"/>
      <c r="X548" s="413"/>
      <c r="Y548" s="413"/>
      <c r="Z548" s="413"/>
      <c r="AA548" s="66"/>
      <c r="AB548" s="66"/>
      <c r="AC548" s="80"/>
    </row>
    <row r="549" spans="1:68" ht="14.25" customHeight="1" x14ac:dyDescent="0.25">
      <c r="A549" s="402" t="s">
        <v>117</v>
      </c>
      <c r="B549" s="402"/>
      <c r="C549" s="402"/>
      <c r="D549" s="402"/>
      <c r="E549" s="402"/>
      <c r="F549" s="402"/>
      <c r="G549" s="402"/>
      <c r="H549" s="402"/>
      <c r="I549" s="402"/>
      <c r="J549" s="402"/>
      <c r="K549" s="402"/>
      <c r="L549" s="402"/>
      <c r="M549" s="402"/>
      <c r="N549" s="402"/>
      <c r="O549" s="402"/>
      <c r="P549" s="402"/>
      <c r="Q549" s="402"/>
      <c r="R549" s="402"/>
      <c r="S549" s="402"/>
      <c r="T549" s="402"/>
      <c r="U549" s="402"/>
      <c r="V549" s="402"/>
      <c r="W549" s="402"/>
      <c r="X549" s="402"/>
      <c r="Y549" s="402"/>
      <c r="Z549" s="402"/>
      <c r="AA549" s="67"/>
      <c r="AB549" s="67"/>
      <c r="AC549" s="81"/>
    </row>
    <row r="550" spans="1:68" ht="27" customHeight="1" x14ac:dyDescent="0.25">
      <c r="A550" s="64" t="s">
        <v>723</v>
      </c>
      <c r="B550" s="64" t="s">
        <v>724</v>
      </c>
      <c r="C550" s="37">
        <v>4301011763</v>
      </c>
      <c r="D550" s="403">
        <v>4640242181011</v>
      </c>
      <c r="E550" s="403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121</v>
      </c>
      <c r="L550" s="38"/>
      <c r="M550" s="39" t="s">
        <v>123</v>
      </c>
      <c r="N550" s="39"/>
      <c r="O550" s="38">
        <v>55</v>
      </c>
      <c r="P550" s="438" t="s">
        <v>725</v>
      </c>
      <c r="Q550" s="405"/>
      <c r="R550" s="405"/>
      <c r="S550" s="405"/>
      <c r="T550" s="406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ref="Y550:Y556" si="90"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ref="BM550:BM556" si="91">IFERROR(X550*I550/H550,"0")</f>
        <v>0</v>
      </c>
      <c r="BN550" s="79">
        <f t="shared" ref="BN550:BN556" si="92">IFERROR(Y550*I550/H550,"0")</f>
        <v>0</v>
      </c>
      <c r="BO550" s="79">
        <f t="shared" ref="BO550:BO556" si="93">IFERROR(1/J550*(X550/H550),"0")</f>
        <v>0</v>
      </c>
      <c r="BP550" s="79">
        <f t="shared" ref="BP550:BP556" si="94">IFERROR(1/J550*(Y550/H550),"0")</f>
        <v>0</v>
      </c>
    </row>
    <row r="551" spans="1:68" ht="27" customHeight="1" x14ac:dyDescent="0.25">
      <c r="A551" s="64" t="s">
        <v>726</v>
      </c>
      <c r="B551" s="64" t="s">
        <v>727</v>
      </c>
      <c r="C551" s="37">
        <v>4301011585</v>
      </c>
      <c r="D551" s="403">
        <v>4640242180441</v>
      </c>
      <c r="E551" s="403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121</v>
      </c>
      <c r="L551" s="38"/>
      <c r="M551" s="39" t="s">
        <v>120</v>
      </c>
      <c r="N551" s="39"/>
      <c r="O551" s="38">
        <v>50</v>
      </c>
      <c r="P551" s="439" t="s">
        <v>728</v>
      </c>
      <c r="Q551" s="405"/>
      <c r="R551" s="405"/>
      <c r="S551" s="405"/>
      <c r="T551" s="406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customHeight="1" x14ac:dyDescent="0.25">
      <c r="A552" s="64" t="s">
        <v>729</v>
      </c>
      <c r="B552" s="64" t="s">
        <v>730</v>
      </c>
      <c r="C552" s="37">
        <v>4301011584</v>
      </c>
      <c r="D552" s="403">
        <v>4640242180564</v>
      </c>
      <c r="E552" s="403"/>
      <c r="F552" s="63">
        <v>1.5</v>
      </c>
      <c r="G552" s="38">
        <v>8</v>
      </c>
      <c r="H552" s="63">
        <v>12</v>
      </c>
      <c r="I552" s="63">
        <v>12.48</v>
      </c>
      <c r="J552" s="38">
        <v>56</v>
      </c>
      <c r="K552" s="38" t="s">
        <v>121</v>
      </c>
      <c r="L552" s="38"/>
      <c r="M552" s="39" t="s">
        <v>120</v>
      </c>
      <c r="N552" s="39"/>
      <c r="O552" s="38">
        <v>50</v>
      </c>
      <c r="P552" s="440" t="s">
        <v>731</v>
      </c>
      <c r="Q552" s="405"/>
      <c r="R552" s="405"/>
      <c r="S552" s="405"/>
      <c r="T552" s="406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customHeight="1" x14ac:dyDescent="0.25">
      <c r="A553" s="64" t="s">
        <v>732</v>
      </c>
      <c r="B553" s="64" t="s">
        <v>733</v>
      </c>
      <c r="C553" s="37">
        <v>4301011762</v>
      </c>
      <c r="D553" s="403">
        <v>4640242180922</v>
      </c>
      <c r="E553" s="403"/>
      <c r="F553" s="63">
        <v>1.35</v>
      </c>
      <c r="G553" s="38">
        <v>8</v>
      </c>
      <c r="H553" s="63">
        <v>10.8</v>
      </c>
      <c r="I553" s="63">
        <v>11.28</v>
      </c>
      <c r="J553" s="38">
        <v>56</v>
      </c>
      <c r="K553" s="38" t="s">
        <v>121</v>
      </c>
      <c r="L553" s="38"/>
      <c r="M553" s="39" t="s">
        <v>120</v>
      </c>
      <c r="N553" s="39"/>
      <c r="O553" s="38">
        <v>55</v>
      </c>
      <c r="P553" s="429" t="s">
        <v>734</v>
      </c>
      <c r="Q553" s="405"/>
      <c r="R553" s="405"/>
      <c r="S553" s="405"/>
      <c r="T553" s="406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IFERROR(IF(Y553=0,"",ROUNDUP(Y553/H553,0)*0.02175),"")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customHeight="1" x14ac:dyDescent="0.25">
      <c r="A554" s="64" t="s">
        <v>735</v>
      </c>
      <c r="B554" s="64" t="s">
        <v>736</v>
      </c>
      <c r="C554" s="37">
        <v>4301011764</v>
      </c>
      <c r="D554" s="403">
        <v>4640242181189</v>
      </c>
      <c r="E554" s="403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87</v>
      </c>
      <c r="L554" s="38"/>
      <c r="M554" s="39" t="s">
        <v>123</v>
      </c>
      <c r="N554" s="39"/>
      <c r="O554" s="38">
        <v>55</v>
      </c>
      <c r="P554" s="430" t="s">
        <v>737</v>
      </c>
      <c r="Q554" s="405"/>
      <c r="R554" s="405"/>
      <c r="S554" s="405"/>
      <c r="T554" s="406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customHeight="1" x14ac:dyDescent="0.25">
      <c r="A555" s="64" t="s">
        <v>738</v>
      </c>
      <c r="B555" s="64" t="s">
        <v>739</v>
      </c>
      <c r="C555" s="37">
        <v>4301011551</v>
      </c>
      <c r="D555" s="403">
        <v>4640242180038</v>
      </c>
      <c r="E555" s="403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87</v>
      </c>
      <c r="L555" s="38"/>
      <c r="M555" s="39" t="s">
        <v>120</v>
      </c>
      <c r="N555" s="39"/>
      <c r="O555" s="38">
        <v>50</v>
      </c>
      <c r="P555" s="431" t="s">
        <v>740</v>
      </c>
      <c r="Q555" s="405"/>
      <c r="R555" s="405"/>
      <c r="S555" s="405"/>
      <c r="T555" s="406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ht="27" customHeight="1" x14ac:dyDescent="0.25">
      <c r="A556" s="64" t="s">
        <v>741</v>
      </c>
      <c r="B556" s="64" t="s">
        <v>742</v>
      </c>
      <c r="C556" s="37">
        <v>4301011765</v>
      </c>
      <c r="D556" s="403">
        <v>4640242181172</v>
      </c>
      <c r="E556" s="403"/>
      <c r="F556" s="63">
        <v>0.4</v>
      </c>
      <c r="G556" s="38">
        <v>10</v>
      </c>
      <c r="H556" s="63">
        <v>4</v>
      </c>
      <c r="I556" s="63">
        <v>4.24</v>
      </c>
      <c r="J556" s="38">
        <v>120</v>
      </c>
      <c r="K556" s="38" t="s">
        <v>87</v>
      </c>
      <c r="L556" s="38"/>
      <c r="M556" s="39" t="s">
        <v>120</v>
      </c>
      <c r="N556" s="39"/>
      <c r="O556" s="38">
        <v>55</v>
      </c>
      <c r="P556" s="432" t="s">
        <v>743</v>
      </c>
      <c r="Q556" s="405"/>
      <c r="R556" s="405"/>
      <c r="S556" s="405"/>
      <c r="T556" s="406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0"/>
        <v>0</v>
      </c>
      <c r="Z556" s="42" t="str">
        <f>IFERROR(IF(Y556=0,"",ROUNDUP(Y556/H556,0)*0.00937),"")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1" t="s">
        <v>69</v>
      </c>
      <c r="BM556" s="79">
        <f t="shared" si="91"/>
        <v>0</v>
      </c>
      <c r="BN556" s="79">
        <f t="shared" si="92"/>
        <v>0</v>
      </c>
      <c r="BO556" s="79">
        <f t="shared" si="93"/>
        <v>0</v>
      </c>
      <c r="BP556" s="79">
        <f t="shared" si="94"/>
        <v>0</v>
      </c>
    </row>
    <row r="557" spans="1:68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1"/>
      <c r="P557" s="397" t="s">
        <v>43</v>
      </c>
      <c r="Q557" s="398"/>
      <c r="R557" s="398"/>
      <c r="S557" s="398"/>
      <c r="T557" s="398"/>
      <c r="U557" s="398"/>
      <c r="V557" s="399"/>
      <c r="W557" s="43" t="s">
        <v>42</v>
      </c>
      <c r="X557" s="44">
        <f>IFERROR(X550/H550,"0")+IFERROR(X551/H551,"0")+IFERROR(X552/H552,"0")+IFERROR(X553/H553,"0")+IFERROR(X554/H554,"0")+IFERROR(X555/H555,"0")+IFERROR(X556/H556,"0")</f>
        <v>0</v>
      </c>
      <c r="Y557" s="44">
        <f>IFERROR(Y550/H550,"0")+IFERROR(Y551/H551,"0")+IFERROR(Y552/H552,"0")+IFERROR(Y553/H553,"0")+IFERROR(Y554/H554,"0")+IFERROR(Y555/H555,"0")+IFERROR(Y556/H556,"0")</f>
        <v>0</v>
      </c>
      <c r="Z557" s="44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00"/>
      <c r="O558" s="401"/>
      <c r="P558" s="397" t="s">
        <v>43</v>
      </c>
      <c r="Q558" s="398"/>
      <c r="R558" s="398"/>
      <c r="S558" s="398"/>
      <c r="T558" s="398"/>
      <c r="U558" s="398"/>
      <c r="V558" s="399"/>
      <c r="W558" s="43" t="s">
        <v>0</v>
      </c>
      <c r="X558" s="44">
        <f>IFERROR(SUM(X550:X556),"0")</f>
        <v>0</v>
      </c>
      <c r="Y558" s="44">
        <f>IFERROR(SUM(Y550:Y556),"0")</f>
        <v>0</v>
      </c>
      <c r="Z558" s="43"/>
      <c r="AA558" s="68"/>
      <c r="AB558" s="68"/>
      <c r="AC558" s="68"/>
    </row>
    <row r="559" spans="1:68" ht="14.25" customHeight="1" x14ac:dyDescent="0.25">
      <c r="A559" s="402" t="s">
        <v>153</v>
      </c>
      <c r="B559" s="402"/>
      <c r="C559" s="402"/>
      <c r="D559" s="402"/>
      <c r="E559" s="402"/>
      <c r="F559" s="402"/>
      <c r="G559" s="402"/>
      <c r="H559" s="402"/>
      <c r="I559" s="402"/>
      <c r="J559" s="402"/>
      <c r="K559" s="402"/>
      <c r="L559" s="402"/>
      <c r="M559" s="402"/>
      <c r="N559" s="402"/>
      <c r="O559" s="402"/>
      <c r="P559" s="402"/>
      <c r="Q559" s="402"/>
      <c r="R559" s="402"/>
      <c r="S559" s="402"/>
      <c r="T559" s="402"/>
      <c r="U559" s="402"/>
      <c r="V559" s="402"/>
      <c r="W559" s="402"/>
      <c r="X559" s="402"/>
      <c r="Y559" s="402"/>
      <c r="Z559" s="402"/>
      <c r="AA559" s="67"/>
      <c r="AB559" s="67"/>
      <c r="AC559" s="81"/>
    </row>
    <row r="560" spans="1:68" ht="27" customHeight="1" x14ac:dyDescent="0.25">
      <c r="A560" s="64" t="s">
        <v>744</v>
      </c>
      <c r="B560" s="64" t="s">
        <v>745</v>
      </c>
      <c r="C560" s="37">
        <v>4301020260</v>
      </c>
      <c r="D560" s="403">
        <v>4640242180526</v>
      </c>
      <c r="E560" s="403"/>
      <c r="F560" s="63">
        <v>1.8</v>
      </c>
      <c r="G560" s="38">
        <v>6</v>
      </c>
      <c r="H560" s="63">
        <v>10.8</v>
      </c>
      <c r="I560" s="63">
        <v>11.28</v>
      </c>
      <c r="J560" s="38">
        <v>56</v>
      </c>
      <c r="K560" s="38" t="s">
        <v>121</v>
      </c>
      <c r="L560" s="38"/>
      <c r="M560" s="39" t="s">
        <v>120</v>
      </c>
      <c r="N560" s="39"/>
      <c r="O560" s="38">
        <v>50</v>
      </c>
      <c r="P560" s="433" t="s">
        <v>746</v>
      </c>
      <c r="Q560" s="405"/>
      <c r="R560" s="405"/>
      <c r="S560" s="405"/>
      <c r="T560" s="406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16.5" customHeight="1" x14ac:dyDescent="0.25">
      <c r="A561" s="64" t="s">
        <v>747</v>
      </c>
      <c r="B561" s="64" t="s">
        <v>748</v>
      </c>
      <c r="C561" s="37">
        <v>4301020269</v>
      </c>
      <c r="D561" s="403">
        <v>4640242180519</v>
      </c>
      <c r="E561" s="403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121</v>
      </c>
      <c r="L561" s="38"/>
      <c r="M561" s="39" t="s">
        <v>123</v>
      </c>
      <c r="N561" s="39"/>
      <c r="O561" s="38">
        <v>50</v>
      </c>
      <c r="P561" s="434" t="s">
        <v>749</v>
      </c>
      <c r="Q561" s="405"/>
      <c r="R561" s="405"/>
      <c r="S561" s="405"/>
      <c r="T561" s="406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750</v>
      </c>
      <c r="B562" s="64" t="s">
        <v>751</v>
      </c>
      <c r="C562" s="37">
        <v>4301020309</v>
      </c>
      <c r="D562" s="403">
        <v>4640242180090</v>
      </c>
      <c r="E562" s="403"/>
      <c r="F562" s="63">
        <v>1.35</v>
      </c>
      <c r="G562" s="38">
        <v>8</v>
      </c>
      <c r="H562" s="63">
        <v>10.8</v>
      </c>
      <c r="I562" s="63">
        <v>11.28</v>
      </c>
      <c r="J562" s="38">
        <v>56</v>
      </c>
      <c r="K562" s="38" t="s">
        <v>121</v>
      </c>
      <c r="L562" s="38"/>
      <c r="M562" s="39" t="s">
        <v>120</v>
      </c>
      <c r="N562" s="39"/>
      <c r="O562" s="38">
        <v>50</v>
      </c>
      <c r="P562" s="435" t="s">
        <v>752</v>
      </c>
      <c r="Q562" s="405"/>
      <c r="R562" s="405"/>
      <c r="S562" s="405"/>
      <c r="T562" s="406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753</v>
      </c>
      <c r="B563" s="64" t="s">
        <v>754</v>
      </c>
      <c r="C563" s="37">
        <v>4301020295</v>
      </c>
      <c r="D563" s="403">
        <v>4640242181363</v>
      </c>
      <c r="E563" s="403"/>
      <c r="F563" s="63">
        <v>0.4</v>
      </c>
      <c r="G563" s="38">
        <v>10</v>
      </c>
      <c r="H563" s="63">
        <v>4</v>
      </c>
      <c r="I563" s="63">
        <v>4.24</v>
      </c>
      <c r="J563" s="38">
        <v>120</v>
      </c>
      <c r="K563" s="38" t="s">
        <v>87</v>
      </c>
      <c r="L563" s="38"/>
      <c r="M563" s="39" t="s">
        <v>120</v>
      </c>
      <c r="N563" s="39"/>
      <c r="O563" s="38">
        <v>50</v>
      </c>
      <c r="P563" s="422" t="s">
        <v>755</v>
      </c>
      <c r="Q563" s="405"/>
      <c r="R563" s="405"/>
      <c r="S563" s="405"/>
      <c r="T563" s="406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IFERROR(IF(Y563=0,"",ROUNDUP(Y563/H563,0)*0.00937),"")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x14ac:dyDescent="0.2">
      <c r="A564" s="400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1"/>
      <c r="P564" s="397" t="s">
        <v>43</v>
      </c>
      <c r="Q564" s="398"/>
      <c r="R564" s="398"/>
      <c r="S564" s="398"/>
      <c r="T564" s="398"/>
      <c r="U564" s="398"/>
      <c r="V564" s="399"/>
      <c r="W564" s="43" t="s">
        <v>42</v>
      </c>
      <c r="X564" s="44">
        <f>IFERROR(X560/H560,"0")+IFERROR(X561/H561,"0")+IFERROR(X562/H562,"0")+IFERROR(X563/H563,"0")</f>
        <v>0</v>
      </c>
      <c r="Y564" s="44">
        <f>IFERROR(Y560/H560,"0")+IFERROR(Y561/H561,"0")+IFERROR(Y562/H562,"0")+IFERROR(Y563/H563,"0")</f>
        <v>0</v>
      </c>
      <c r="Z564" s="44">
        <f>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01"/>
      <c r="P565" s="397" t="s">
        <v>43</v>
      </c>
      <c r="Q565" s="398"/>
      <c r="R565" s="398"/>
      <c r="S565" s="398"/>
      <c r="T565" s="398"/>
      <c r="U565" s="398"/>
      <c r="V565" s="399"/>
      <c r="W565" s="43" t="s">
        <v>0</v>
      </c>
      <c r="X565" s="44">
        <f>IFERROR(SUM(X560:X563),"0")</f>
        <v>0</v>
      </c>
      <c r="Y565" s="44">
        <f>IFERROR(SUM(Y560:Y563),"0")</f>
        <v>0</v>
      </c>
      <c r="Z565" s="43"/>
      <c r="AA565" s="68"/>
      <c r="AB565" s="68"/>
      <c r="AC565" s="68"/>
    </row>
    <row r="566" spans="1:68" ht="14.25" customHeight="1" x14ac:dyDescent="0.25">
      <c r="A566" s="402" t="s">
        <v>79</v>
      </c>
      <c r="B566" s="402"/>
      <c r="C566" s="402"/>
      <c r="D566" s="402"/>
      <c r="E566" s="402"/>
      <c r="F566" s="402"/>
      <c r="G566" s="402"/>
      <c r="H566" s="402"/>
      <c r="I566" s="402"/>
      <c r="J566" s="402"/>
      <c r="K566" s="402"/>
      <c r="L566" s="402"/>
      <c r="M566" s="402"/>
      <c r="N566" s="402"/>
      <c r="O566" s="402"/>
      <c r="P566" s="402"/>
      <c r="Q566" s="402"/>
      <c r="R566" s="402"/>
      <c r="S566" s="402"/>
      <c r="T566" s="402"/>
      <c r="U566" s="402"/>
      <c r="V566" s="402"/>
      <c r="W566" s="402"/>
      <c r="X566" s="402"/>
      <c r="Y566" s="402"/>
      <c r="Z566" s="402"/>
      <c r="AA566" s="67"/>
      <c r="AB566" s="67"/>
      <c r="AC566" s="81"/>
    </row>
    <row r="567" spans="1:68" ht="27" customHeight="1" x14ac:dyDescent="0.25">
      <c r="A567" s="64" t="s">
        <v>756</v>
      </c>
      <c r="B567" s="64" t="s">
        <v>757</v>
      </c>
      <c r="C567" s="37">
        <v>4301031289</v>
      </c>
      <c r="D567" s="403">
        <v>4640242181615</v>
      </c>
      <c r="E567" s="403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87</v>
      </c>
      <c r="L567" s="38"/>
      <c r="M567" s="39" t="s">
        <v>82</v>
      </c>
      <c r="N567" s="39"/>
      <c r="O567" s="38">
        <v>45</v>
      </c>
      <c r="P567" s="423" t="s">
        <v>758</v>
      </c>
      <c r="Q567" s="405"/>
      <c r="R567" s="405"/>
      <c r="S567" s="405"/>
      <c r="T567" s="406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ref="Y567:Y572" si="95">IFERROR(IF(X567="",0,CEILING((X567/$H567),1)*$H567),"")</f>
        <v>0</v>
      </c>
      <c r="Z567" s="42" t="str">
        <f>IFERROR(IF(Y567=0,"",ROUNDUP(Y567/H567,0)*0.00753),"")</f>
        <v/>
      </c>
      <c r="AA567" s="69" t="s">
        <v>48</v>
      </c>
      <c r="AB567" s="70" t="s">
        <v>161</v>
      </c>
      <c r="AC567" s="82"/>
      <c r="AG567" s="79"/>
      <c r="AJ567" s="84"/>
      <c r="AK567" s="84"/>
      <c r="BB567" s="376" t="s">
        <v>69</v>
      </c>
      <c r="BM567" s="79">
        <f t="shared" ref="BM567:BM572" si="96">IFERROR(X567*I567/H567,"0")</f>
        <v>0</v>
      </c>
      <c r="BN567" s="79">
        <f t="shared" ref="BN567:BN572" si="97">IFERROR(Y567*I567/H567,"0")</f>
        <v>0</v>
      </c>
      <c r="BO567" s="79">
        <f t="shared" ref="BO567:BO572" si="98">IFERROR(1/J567*(X567/H567),"0")</f>
        <v>0</v>
      </c>
      <c r="BP567" s="79">
        <f t="shared" ref="BP567:BP572" si="99">IFERROR(1/J567*(Y567/H567),"0")</f>
        <v>0</v>
      </c>
    </row>
    <row r="568" spans="1:68" ht="27" customHeight="1" x14ac:dyDescent="0.25">
      <c r="A568" s="64" t="s">
        <v>759</v>
      </c>
      <c r="B568" s="64" t="s">
        <v>760</v>
      </c>
      <c r="C568" s="37">
        <v>4301031285</v>
      </c>
      <c r="D568" s="403">
        <v>4640242181639</v>
      </c>
      <c r="E568" s="403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87</v>
      </c>
      <c r="L568" s="38"/>
      <c r="M568" s="39" t="s">
        <v>82</v>
      </c>
      <c r="N568" s="39"/>
      <c r="O568" s="38">
        <v>45</v>
      </c>
      <c r="P568" s="424" t="s">
        <v>761</v>
      </c>
      <c r="Q568" s="405"/>
      <c r="R568" s="405"/>
      <c r="S568" s="405"/>
      <c r="T568" s="406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161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customHeight="1" x14ac:dyDescent="0.25">
      <c r="A569" s="64" t="s">
        <v>762</v>
      </c>
      <c r="B569" s="64" t="s">
        <v>763</v>
      </c>
      <c r="C569" s="37">
        <v>4301031287</v>
      </c>
      <c r="D569" s="403">
        <v>4640242181622</v>
      </c>
      <c r="E569" s="403"/>
      <c r="F569" s="63">
        <v>0.7</v>
      </c>
      <c r="G569" s="38">
        <v>6</v>
      </c>
      <c r="H569" s="63">
        <v>4.2</v>
      </c>
      <c r="I569" s="63">
        <v>4.4000000000000004</v>
      </c>
      <c r="J569" s="38">
        <v>156</v>
      </c>
      <c r="K569" s="38" t="s">
        <v>87</v>
      </c>
      <c r="L569" s="38"/>
      <c r="M569" s="39" t="s">
        <v>82</v>
      </c>
      <c r="N569" s="39"/>
      <c r="O569" s="38">
        <v>45</v>
      </c>
      <c r="P569" s="425" t="s">
        <v>764</v>
      </c>
      <c r="Q569" s="405"/>
      <c r="R569" s="405"/>
      <c r="S569" s="405"/>
      <c r="T569" s="406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161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customHeight="1" x14ac:dyDescent="0.25">
      <c r="A570" s="64" t="s">
        <v>765</v>
      </c>
      <c r="B570" s="64" t="s">
        <v>766</v>
      </c>
      <c r="C570" s="37">
        <v>4301031280</v>
      </c>
      <c r="D570" s="403">
        <v>4640242180816</v>
      </c>
      <c r="E570" s="403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87</v>
      </c>
      <c r="L570" s="38"/>
      <c r="M570" s="39" t="s">
        <v>82</v>
      </c>
      <c r="N570" s="39"/>
      <c r="O570" s="38">
        <v>40</v>
      </c>
      <c r="P570" s="426" t="s">
        <v>767</v>
      </c>
      <c r="Q570" s="405"/>
      <c r="R570" s="405"/>
      <c r="S570" s="405"/>
      <c r="T570" s="406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customHeight="1" x14ac:dyDescent="0.25">
      <c r="A571" s="64" t="s">
        <v>768</v>
      </c>
      <c r="B571" s="64" t="s">
        <v>769</v>
      </c>
      <c r="C571" s="37">
        <v>4301031244</v>
      </c>
      <c r="D571" s="403">
        <v>4640242180595</v>
      </c>
      <c r="E571" s="403"/>
      <c r="F571" s="63">
        <v>0.7</v>
      </c>
      <c r="G571" s="38">
        <v>6</v>
      </c>
      <c r="H571" s="63">
        <v>4.2</v>
      </c>
      <c r="I571" s="63">
        <v>4.46</v>
      </c>
      <c r="J571" s="38">
        <v>156</v>
      </c>
      <c r="K571" s="38" t="s">
        <v>87</v>
      </c>
      <c r="L571" s="38"/>
      <c r="M571" s="39" t="s">
        <v>82</v>
      </c>
      <c r="N571" s="39"/>
      <c r="O571" s="38">
        <v>40</v>
      </c>
      <c r="P571" s="427" t="s">
        <v>770</v>
      </c>
      <c r="Q571" s="405"/>
      <c r="R571" s="405"/>
      <c r="S571" s="405"/>
      <c r="T571" s="406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IFERROR(IF(Y571=0,"",ROUNDUP(Y571/H571,0)*0.00753),"")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ht="27" customHeight="1" x14ac:dyDescent="0.25">
      <c r="A572" s="64" t="s">
        <v>771</v>
      </c>
      <c r="B572" s="64" t="s">
        <v>772</v>
      </c>
      <c r="C572" s="37">
        <v>4301031200</v>
      </c>
      <c r="D572" s="403">
        <v>4640242180489</v>
      </c>
      <c r="E572" s="403"/>
      <c r="F572" s="63">
        <v>0.28000000000000003</v>
      </c>
      <c r="G572" s="38">
        <v>6</v>
      </c>
      <c r="H572" s="63">
        <v>1.68</v>
      </c>
      <c r="I572" s="63">
        <v>1.84</v>
      </c>
      <c r="J572" s="38">
        <v>234</v>
      </c>
      <c r="K572" s="38" t="s">
        <v>83</v>
      </c>
      <c r="L572" s="38"/>
      <c r="M572" s="39" t="s">
        <v>82</v>
      </c>
      <c r="N572" s="39"/>
      <c r="O572" s="38">
        <v>40</v>
      </c>
      <c r="P572" s="428" t="s">
        <v>773</v>
      </c>
      <c r="Q572" s="405"/>
      <c r="R572" s="405"/>
      <c r="S572" s="405"/>
      <c r="T572" s="406"/>
      <c r="U572" s="40" t="s">
        <v>48</v>
      </c>
      <c r="V572" s="40" t="s">
        <v>48</v>
      </c>
      <c r="W572" s="41" t="s">
        <v>0</v>
      </c>
      <c r="X572" s="59">
        <v>0</v>
      </c>
      <c r="Y572" s="56">
        <f t="shared" si="95"/>
        <v>0</v>
      </c>
      <c r="Z572" s="42" t="str">
        <f>IFERROR(IF(Y572=0,"",ROUNDUP(Y572/H572,0)*0.00502),"")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1" t="s">
        <v>69</v>
      </c>
      <c r="BM572" s="79">
        <f t="shared" si="96"/>
        <v>0</v>
      </c>
      <c r="BN572" s="79">
        <f t="shared" si="97"/>
        <v>0</v>
      </c>
      <c r="BO572" s="79">
        <f t="shared" si="98"/>
        <v>0</v>
      </c>
      <c r="BP572" s="79">
        <f t="shared" si="99"/>
        <v>0</v>
      </c>
    </row>
    <row r="573" spans="1:68" x14ac:dyDescent="0.2">
      <c r="A573" s="400"/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1"/>
      <c r="P573" s="397" t="s">
        <v>43</v>
      </c>
      <c r="Q573" s="398"/>
      <c r="R573" s="398"/>
      <c r="S573" s="398"/>
      <c r="T573" s="398"/>
      <c r="U573" s="398"/>
      <c r="V573" s="399"/>
      <c r="W573" s="43" t="s">
        <v>42</v>
      </c>
      <c r="X573" s="44">
        <f>IFERROR(X567/H567,"0")+IFERROR(X568/H568,"0")+IFERROR(X569/H569,"0")+IFERROR(X570/H570,"0")+IFERROR(X571/H571,"0")+IFERROR(X572/H572,"0")</f>
        <v>0</v>
      </c>
      <c r="Y573" s="44">
        <f>IFERROR(Y567/H567,"0")+IFERROR(Y568/H568,"0")+IFERROR(Y569/H569,"0")+IFERROR(Y570/H570,"0")+IFERROR(Y571/H571,"0")+IFERROR(Y572/H572,"0")</f>
        <v>0</v>
      </c>
      <c r="Z573" s="44">
        <f>IFERROR(IF(Z567="",0,Z567),"0")+IFERROR(IF(Z568="",0,Z568),"0")+IFERROR(IF(Z569="",0,Z569),"0")+IFERROR(IF(Z570="",0,Z570),"0")+IFERROR(IF(Z571="",0,Z571),"0")+IFERROR(IF(Z572="",0,Z572),"0")</f>
        <v>0</v>
      </c>
      <c r="AA573" s="68"/>
      <c r="AB573" s="68"/>
      <c r="AC573" s="68"/>
    </row>
    <row r="574" spans="1:68" x14ac:dyDescent="0.2">
      <c r="A574" s="400"/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1"/>
      <c r="P574" s="397" t="s">
        <v>43</v>
      </c>
      <c r="Q574" s="398"/>
      <c r="R574" s="398"/>
      <c r="S574" s="398"/>
      <c r="T574" s="398"/>
      <c r="U574" s="398"/>
      <c r="V574" s="399"/>
      <c r="W574" s="43" t="s">
        <v>0</v>
      </c>
      <c r="X574" s="44">
        <f>IFERROR(SUM(X567:X572),"0")</f>
        <v>0</v>
      </c>
      <c r="Y574" s="44">
        <f>IFERROR(SUM(Y567:Y572),"0")</f>
        <v>0</v>
      </c>
      <c r="Z574" s="43"/>
      <c r="AA574" s="68"/>
      <c r="AB574" s="68"/>
      <c r="AC574" s="68"/>
    </row>
    <row r="575" spans="1:68" ht="14.25" customHeight="1" x14ac:dyDescent="0.25">
      <c r="A575" s="402" t="s">
        <v>84</v>
      </c>
      <c r="B575" s="402"/>
      <c r="C575" s="402"/>
      <c r="D575" s="402"/>
      <c r="E575" s="402"/>
      <c r="F575" s="402"/>
      <c r="G575" s="402"/>
      <c r="H575" s="402"/>
      <c r="I575" s="402"/>
      <c r="J575" s="402"/>
      <c r="K575" s="402"/>
      <c r="L575" s="402"/>
      <c r="M575" s="402"/>
      <c r="N575" s="402"/>
      <c r="O575" s="402"/>
      <c r="P575" s="402"/>
      <c r="Q575" s="402"/>
      <c r="R575" s="402"/>
      <c r="S575" s="402"/>
      <c r="T575" s="402"/>
      <c r="U575" s="402"/>
      <c r="V575" s="402"/>
      <c r="W575" s="402"/>
      <c r="X575" s="402"/>
      <c r="Y575" s="402"/>
      <c r="Z575" s="402"/>
      <c r="AA575" s="67"/>
      <c r="AB575" s="67"/>
      <c r="AC575" s="81"/>
    </row>
    <row r="576" spans="1:68" ht="27" customHeight="1" x14ac:dyDescent="0.25">
      <c r="A576" s="64" t="s">
        <v>774</v>
      </c>
      <c r="B576" s="64" t="s">
        <v>775</v>
      </c>
      <c r="C576" s="37">
        <v>4301051746</v>
      </c>
      <c r="D576" s="403">
        <v>4640242180533</v>
      </c>
      <c r="E576" s="403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121</v>
      </c>
      <c r="L576" s="38"/>
      <c r="M576" s="39" t="s">
        <v>123</v>
      </c>
      <c r="N576" s="39"/>
      <c r="O576" s="38">
        <v>40</v>
      </c>
      <c r="P576" s="417" t="s">
        <v>776</v>
      </c>
      <c r="Q576" s="405"/>
      <c r="R576" s="405"/>
      <c r="S576" s="405"/>
      <c r="T576" s="406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777</v>
      </c>
      <c r="B577" s="64" t="s">
        <v>778</v>
      </c>
      <c r="C577" s="37">
        <v>4301051510</v>
      </c>
      <c r="D577" s="403">
        <v>4640242180540</v>
      </c>
      <c r="E577" s="403"/>
      <c r="F577" s="63">
        <v>1.3</v>
      </c>
      <c r="G577" s="38">
        <v>6</v>
      </c>
      <c r="H577" s="63">
        <v>7.8</v>
      </c>
      <c r="I577" s="63">
        <v>8.3640000000000008</v>
      </c>
      <c r="J577" s="38">
        <v>56</v>
      </c>
      <c r="K577" s="38" t="s">
        <v>121</v>
      </c>
      <c r="L577" s="38"/>
      <c r="M577" s="39" t="s">
        <v>82</v>
      </c>
      <c r="N577" s="39"/>
      <c r="O577" s="38">
        <v>30</v>
      </c>
      <c r="P577" s="418" t="s">
        <v>779</v>
      </c>
      <c r="Q577" s="405"/>
      <c r="R577" s="405"/>
      <c r="S577" s="405"/>
      <c r="T577" s="406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3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00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1"/>
      <c r="P578" s="397" t="s">
        <v>43</v>
      </c>
      <c r="Q578" s="398"/>
      <c r="R578" s="398"/>
      <c r="S578" s="398"/>
      <c r="T578" s="398"/>
      <c r="U578" s="398"/>
      <c r="V578" s="399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01"/>
      <c r="P579" s="397" t="s">
        <v>43</v>
      </c>
      <c r="Q579" s="398"/>
      <c r="R579" s="398"/>
      <c r="S579" s="398"/>
      <c r="T579" s="398"/>
      <c r="U579" s="398"/>
      <c r="V579" s="399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02" t="s">
        <v>183</v>
      </c>
      <c r="B580" s="402"/>
      <c r="C580" s="402"/>
      <c r="D580" s="402"/>
      <c r="E580" s="402"/>
      <c r="F580" s="402"/>
      <c r="G580" s="402"/>
      <c r="H580" s="402"/>
      <c r="I580" s="402"/>
      <c r="J580" s="402"/>
      <c r="K580" s="402"/>
      <c r="L580" s="402"/>
      <c r="M580" s="402"/>
      <c r="N580" s="402"/>
      <c r="O580" s="402"/>
      <c r="P580" s="402"/>
      <c r="Q580" s="402"/>
      <c r="R580" s="402"/>
      <c r="S580" s="402"/>
      <c r="T580" s="402"/>
      <c r="U580" s="402"/>
      <c r="V580" s="402"/>
      <c r="W580" s="402"/>
      <c r="X580" s="402"/>
      <c r="Y580" s="402"/>
      <c r="Z580" s="402"/>
      <c r="AA580" s="67"/>
      <c r="AB580" s="67"/>
      <c r="AC580" s="81"/>
    </row>
    <row r="581" spans="1:68" ht="27" customHeight="1" x14ac:dyDescent="0.25">
      <c r="A581" s="64" t="s">
        <v>780</v>
      </c>
      <c r="B581" s="64" t="s">
        <v>781</v>
      </c>
      <c r="C581" s="37">
        <v>4301060354</v>
      </c>
      <c r="D581" s="403">
        <v>4640242180120</v>
      </c>
      <c r="E581" s="403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121</v>
      </c>
      <c r="L581" s="38"/>
      <c r="M581" s="39" t="s">
        <v>82</v>
      </c>
      <c r="N581" s="39"/>
      <c r="O581" s="38">
        <v>40</v>
      </c>
      <c r="P581" s="419" t="s">
        <v>782</v>
      </c>
      <c r="Q581" s="405"/>
      <c r="R581" s="405"/>
      <c r="S581" s="405"/>
      <c r="T581" s="406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780</v>
      </c>
      <c r="B582" s="64" t="s">
        <v>783</v>
      </c>
      <c r="C582" s="37">
        <v>4301060408</v>
      </c>
      <c r="D582" s="403">
        <v>4640242180120</v>
      </c>
      <c r="E582" s="403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121</v>
      </c>
      <c r="L582" s="38"/>
      <c r="M582" s="39" t="s">
        <v>82</v>
      </c>
      <c r="N582" s="39"/>
      <c r="O582" s="38">
        <v>40</v>
      </c>
      <c r="P582" s="420" t="s">
        <v>784</v>
      </c>
      <c r="Q582" s="405"/>
      <c r="R582" s="405"/>
      <c r="S582" s="405"/>
      <c r="T582" s="406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785</v>
      </c>
      <c r="B583" s="64" t="s">
        <v>786</v>
      </c>
      <c r="C583" s="37">
        <v>4301060355</v>
      </c>
      <c r="D583" s="403">
        <v>4640242180137</v>
      </c>
      <c r="E583" s="403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121</v>
      </c>
      <c r="L583" s="38"/>
      <c r="M583" s="39" t="s">
        <v>82</v>
      </c>
      <c r="N583" s="39"/>
      <c r="O583" s="38">
        <v>40</v>
      </c>
      <c r="P583" s="421" t="s">
        <v>787</v>
      </c>
      <c r="Q583" s="405"/>
      <c r="R583" s="405"/>
      <c r="S583" s="405"/>
      <c r="T583" s="406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t="27" customHeight="1" x14ac:dyDescent="0.25">
      <c r="A584" s="64" t="s">
        <v>785</v>
      </c>
      <c r="B584" s="64" t="s">
        <v>788</v>
      </c>
      <c r="C584" s="37">
        <v>4301060407</v>
      </c>
      <c r="D584" s="403">
        <v>4640242180137</v>
      </c>
      <c r="E584" s="403"/>
      <c r="F584" s="63">
        <v>1.3</v>
      </c>
      <c r="G584" s="38">
        <v>6</v>
      </c>
      <c r="H584" s="63">
        <v>7.8</v>
      </c>
      <c r="I584" s="63">
        <v>8.2799999999999994</v>
      </c>
      <c r="J584" s="38">
        <v>56</v>
      </c>
      <c r="K584" s="38" t="s">
        <v>121</v>
      </c>
      <c r="L584" s="38"/>
      <c r="M584" s="39" t="s">
        <v>82</v>
      </c>
      <c r="N584" s="39"/>
      <c r="O584" s="38">
        <v>40</v>
      </c>
      <c r="P584" s="412" t="s">
        <v>789</v>
      </c>
      <c r="Q584" s="405"/>
      <c r="R584" s="405"/>
      <c r="S584" s="405"/>
      <c r="T584" s="406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7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1"/>
      <c r="P585" s="397" t="s">
        <v>43</v>
      </c>
      <c r="Q585" s="398"/>
      <c r="R585" s="398"/>
      <c r="S585" s="398"/>
      <c r="T585" s="398"/>
      <c r="U585" s="398"/>
      <c r="V585" s="399"/>
      <c r="W585" s="43" t="s">
        <v>42</v>
      </c>
      <c r="X585" s="44">
        <f>IFERROR(X581/H581,"0")+IFERROR(X582/H582,"0")+IFERROR(X583/H583,"0")+IFERROR(X584/H584,"0")</f>
        <v>0</v>
      </c>
      <c r="Y585" s="44">
        <f>IFERROR(Y581/H581,"0")+IFERROR(Y582/H582,"0")+IFERROR(Y583/H583,"0")+IFERROR(Y584/H584,"0")</f>
        <v>0</v>
      </c>
      <c r="Z585" s="44">
        <f>IFERROR(IF(Z581="",0,Z581),"0")+IFERROR(IF(Z582="",0,Z582),"0")+IFERROR(IF(Z583="",0,Z583),"0")+IFERROR(IF(Z584="",0,Z584),"0")</f>
        <v>0</v>
      </c>
      <c r="AA585" s="68"/>
      <c r="AB585" s="68"/>
      <c r="AC585" s="68"/>
    </row>
    <row r="586" spans="1:68" x14ac:dyDescent="0.2">
      <c r="A586" s="400"/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1"/>
      <c r="P586" s="397" t="s">
        <v>43</v>
      </c>
      <c r="Q586" s="398"/>
      <c r="R586" s="398"/>
      <c r="S586" s="398"/>
      <c r="T586" s="398"/>
      <c r="U586" s="398"/>
      <c r="V586" s="399"/>
      <c r="W586" s="43" t="s">
        <v>0</v>
      </c>
      <c r="X586" s="44">
        <f>IFERROR(SUM(X581:X584),"0")</f>
        <v>0</v>
      </c>
      <c r="Y586" s="44">
        <f>IFERROR(SUM(Y581:Y584),"0")</f>
        <v>0</v>
      </c>
      <c r="Z586" s="43"/>
      <c r="AA586" s="68"/>
      <c r="AB586" s="68"/>
      <c r="AC586" s="68"/>
    </row>
    <row r="587" spans="1:68" ht="16.5" customHeight="1" x14ac:dyDescent="0.25">
      <c r="A587" s="413" t="s">
        <v>790</v>
      </c>
      <c r="B587" s="413"/>
      <c r="C587" s="413"/>
      <c r="D587" s="413"/>
      <c r="E587" s="413"/>
      <c r="F587" s="413"/>
      <c r="G587" s="413"/>
      <c r="H587" s="413"/>
      <c r="I587" s="413"/>
      <c r="J587" s="413"/>
      <c r="K587" s="413"/>
      <c r="L587" s="413"/>
      <c r="M587" s="413"/>
      <c r="N587" s="413"/>
      <c r="O587" s="413"/>
      <c r="P587" s="413"/>
      <c r="Q587" s="413"/>
      <c r="R587" s="413"/>
      <c r="S587" s="413"/>
      <c r="T587" s="413"/>
      <c r="U587" s="413"/>
      <c r="V587" s="413"/>
      <c r="W587" s="413"/>
      <c r="X587" s="413"/>
      <c r="Y587" s="413"/>
      <c r="Z587" s="413"/>
      <c r="AA587" s="66"/>
      <c r="AB587" s="66"/>
      <c r="AC587" s="80"/>
    </row>
    <row r="588" spans="1:68" ht="14.25" customHeight="1" x14ac:dyDescent="0.25">
      <c r="A588" s="402" t="s">
        <v>117</v>
      </c>
      <c r="B588" s="402"/>
      <c r="C588" s="402"/>
      <c r="D588" s="402"/>
      <c r="E588" s="402"/>
      <c r="F588" s="402"/>
      <c r="G588" s="402"/>
      <c r="H588" s="402"/>
      <c r="I588" s="402"/>
      <c r="J588" s="402"/>
      <c r="K588" s="402"/>
      <c r="L588" s="402"/>
      <c r="M588" s="402"/>
      <c r="N588" s="402"/>
      <c r="O588" s="402"/>
      <c r="P588" s="402"/>
      <c r="Q588" s="402"/>
      <c r="R588" s="402"/>
      <c r="S588" s="402"/>
      <c r="T588" s="402"/>
      <c r="U588" s="402"/>
      <c r="V588" s="402"/>
      <c r="W588" s="402"/>
      <c r="X588" s="402"/>
      <c r="Y588" s="402"/>
      <c r="Z588" s="402"/>
      <c r="AA588" s="67"/>
      <c r="AB588" s="67"/>
      <c r="AC588" s="81"/>
    </row>
    <row r="589" spans="1:68" ht="27" customHeight="1" x14ac:dyDescent="0.25">
      <c r="A589" s="64" t="s">
        <v>791</v>
      </c>
      <c r="B589" s="64" t="s">
        <v>792</v>
      </c>
      <c r="C589" s="37">
        <v>4301011951</v>
      </c>
      <c r="D589" s="403">
        <v>4640242180045</v>
      </c>
      <c r="E589" s="403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121</v>
      </c>
      <c r="L589" s="38"/>
      <c r="M589" s="39" t="s">
        <v>120</v>
      </c>
      <c r="N589" s="39"/>
      <c r="O589" s="38">
        <v>55</v>
      </c>
      <c r="P589" s="414" t="s">
        <v>793</v>
      </c>
      <c r="Q589" s="405"/>
      <c r="R589" s="405"/>
      <c r="S589" s="405"/>
      <c r="T589" s="406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t="27" customHeight="1" x14ac:dyDescent="0.25">
      <c r="A590" s="64" t="s">
        <v>794</v>
      </c>
      <c r="B590" s="64" t="s">
        <v>795</v>
      </c>
      <c r="C590" s="37">
        <v>4301011950</v>
      </c>
      <c r="D590" s="403">
        <v>4640242180601</v>
      </c>
      <c r="E590" s="403"/>
      <c r="F590" s="63">
        <v>1.35</v>
      </c>
      <c r="G590" s="38">
        <v>8</v>
      </c>
      <c r="H590" s="63">
        <v>10.8</v>
      </c>
      <c r="I590" s="63">
        <v>11.28</v>
      </c>
      <c r="J590" s="38">
        <v>56</v>
      </c>
      <c r="K590" s="38" t="s">
        <v>121</v>
      </c>
      <c r="L590" s="38"/>
      <c r="M590" s="39" t="s">
        <v>120</v>
      </c>
      <c r="N590" s="39"/>
      <c r="O590" s="38">
        <v>55</v>
      </c>
      <c r="P590" s="415" t="s">
        <v>796</v>
      </c>
      <c r="Q590" s="405"/>
      <c r="R590" s="405"/>
      <c r="S590" s="405"/>
      <c r="T590" s="406"/>
      <c r="U590" s="40" t="s">
        <v>48</v>
      </c>
      <c r="V590" s="40" t="s">
        <v>48</v>
      </c>
      <c r="W590" s="41" t="s">
        <v>0</v>
      </c>
      <c r="X590" s="59">
        <v>0</v>
      </c>
      <c r="Y590" s="56">
        <f>IFERROR(IF(X590="",0,CEILING((X590/$H590),1)*$H590),"")</f>
        <v>0</v>
      </c>
      <c r="Z590" s="42" t="str">
        <f>IFERROR(IF(Y590=0,"",ROUNDUP(Y590/H590,0)*0.02175),"")</f>
        <v/>
      </c>
      <c r="AA590" s="69" t="s">
        <v>48</v>
      </c>
      <c r="AB590" s="70" t="s">
        <v>48</v>
      </c>
      <c r="AC590" s="82"/>
      <c r="AG590" s="79"/>
      <c r="AJ590" s="84"/>
      <c r="AK590" s="84"/>
      <c r="BB590" s="389" t="s">
        <v>69</v>
      </c>
      <c r="BM590" s="79">
        <f>IFERROR(X590*I590/H590,"0")</f>
        <v>0</v>
      </c>
      <c r="BN590" s="79">
        <f>IFERROR(Y590*I590/H590,"0")</f>
        <v>0</v>
      </c>
      <c r="BO590" s="79">
        <f>IFERROR(1/J590*(X590/H590),"0")</f>
        <v>0</v>
      </c>
      <c r="BP590" s="79">
        <f>IFERROR(1/J590*(Y590/H590),"0")</f>
        <v>0</v>
      </c>
    </row>
    <row r="591" spans="1:68" x14ac:dyDescent="0.2">
      <c r="A591" s="400"/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1"/>
      <c r="P591" s="397" t="s">
        <v>43</v>
      </c>
      <c r="Q591" s="398"/>
      <c r="R591" s="398"/>
      <c r="S591" s="398"/>
      <c r="T591" s="398"/>
      <c r="U591" s="398"/>
      <c r="V591" s="399"/>
      <c r="W591" s="43" t="s">
        <v>42</v>
      </c>
      <c r="X591" s="44">
        <f>IFERROR(X589/H589,"0")+IFERROR(X590/H590,"0")</f>
        <v>0</v>
      </c>
      <c r="Y591" s="44">
        <f>IFERROR(Y589/H589,"0")+IFERROR(Y590/H590,"0")</f>
        <v>0</v>
      </c>
      <c r="Z591" s="44">
        <f>IFERROR(IF(Z589="",0,Z589),"0")+IFERROR(IF(Z590="",0,Z590),"0")</f>
        <v>0</v>
      </c>
      <c r="AA591" s="68"/>
      <c r="AB591" s="68"/>
      <c r="AC591" s="68"/>
    </row>
    <row r="592" spans="1:68" x14ac:dyDescent="0.2">
      <c r="A592" s="400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01"/>
      <c r="P592" s="397" t="s">
        <v>43</v>
      </c>
      <c r="Q592" s="398"/>
      <c r="R592" s="398"/>
      <c r="S592" s="398"/>
      <c r="T592" s="398"/>
      <c r="U592" s="398"/>
      <c r="V592" s="399"/>
      <c r="W592" s="43" t="s">
        <v>0</v>
      </c>
      <c r="X592" s="44">
        <f>IFERROR(SUM(X589:X590),"0")</f>
        <v>0</v>
      </c>
      <c r="Y592" s="44">
        <f>IFERROR(SUM(Y589:Y590),"0")</f>
        <v>0</v>
      </c>
      <c r="Z592" s="43"/>
      <c r="AA592" s="68"/>
      <c r="AB592" s="68"/>
      <c r="AC592" s="68"/>
    </row>
    <row r="593" spans="1:68" ht="14.25" customHeight="1" x14ac:dyDescent="0.25">
      <c r="A593" s="402" t="s">
        <v>153</v>
      </c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2"/>
      <c r="P593" s="402"/>
      <c r="Q593" s="402"/>
      <c r="R593" s="402"/>
      <c r="S593" s="402"/>
      <c r="T593" s="402"/>
      <c r="U593" s="402"/>
      <c r="V593" s="402"/>
      <c r="W593" s="402"/>
      <c r="X593" s="402"/>
      <c r="Y593" s="402"/>
      <c r="Z593" s="402"/>
      <c r="AA593" s="67"/>
      <c r="AB593" s="67"/>
      <c r="AC593" s="81"/>
    </row>
    <row r="594" spans="1:68" ht="27" customHeight="1" x14ac:dyDescent="0.25">
      <c r="A594" s="64" t="s">
        <v>797</v>
      </c>
      <c r="B594" s="64" t="s">
        <v>798</v>
      </c>
      <c r="C594" s="37">
        <v>4301020314</v>
      </c>
      <c r="D594" s="403">
        <v>4640242180090</v>
      </c>
      <c r="E594" s="403"/>
      <c r="F594" s="63">
        <v>1.35</v>
      </c>
      <c r="G594" s="38">
        <v>8</v>
      </c>
      <c r="H594" s="63">
        <v>10.8</v>
      </c>
      <c r="I594" s="63">
        <v>11.28</v>
      </c>
      <c r="J594" s="38">
        <v>56</v>
      </c>
      <c r="K594" s="38" t="s">
        <v>121</v>
      </c>
      <c r="L594" s="38"/>
      <c r="M594" s="39" t="s">
        <v>120</v>
      </c>
      <c r="N594" s="39"/>
      <c r="O594" s="38">
        <v>50</v>
      </c>
      <c r="P594" s="416" t="s">
        <v>799</v>
      </c>
      <c r="Q594" s="405"/>
      <c r="R594" s="405"/>
      <c r="S594" s="405"/>
      <c r="T594" s="406"/>
      <c r="U594" s="40" t="s">
        <v>48</v>
      </c>
      <c r="V594" s="40" t="s">
        <v>48</v>
      </c>
      <c r="W594" s="41" t="s">
        <v>0</v>
      </c>
      <c r="X594" s="59">
        <v>0</v>
      </c>
      <c r="Y594" s="56">
        <f>IFERROR(IF(X594="",0,CEILING((X594/$H594),1)*$H594),"")</f>
        <v>0</v>
      </c>
      <c r="Z594" s="42" t="str">
        <f>IFERROR(IF(Y594=0,"",ROUNDUP(Y594/H594,0)*0.02175),"")</f>
        <v/>
      </c>
      <c r="AA594" s="69" t="s">
        <v>48</v>
      </c>
      <c r="AB594" s="70" t="s">
        <v>48</v>
      </c>
      <c r="AC594" s="82"/>
      <c r="AG594" s="79"/>
      <c r="AJ594" s="84"/>
      <c r="AK594" s="84"/>
      <c r="BB594" s="390" t="s">
        <v>69</v>
      </c>
      <c r="BM594" s="79">
        <f>IFERROR(X594*I594/H594,"0")</f>
        <v>0</v>
      </c>
      <c r="BN594" s="79">
        <f>IFERROR(Y594*I594/H594,"0")</f>
        <v>0</v>
      </c>
      <c r="BO594" s="79">
        <f>IFERROR(1/J594*(X594/H594),"0")</f>
        <v>0</v>
      </c>
      <c r="BP594" s="79">
        <f>IFERROR(1/J594*(Y594/H594),"0")</f>
        <v>0</v>
      </c>
    </row>
    <row r="595" spans="1:68" x14ac:dyDescent="0.2">
      <c r="A595" s="400"/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1"/>
      <c r="P595" s="397" t="s">
        <v>43</v>
      </c>
      <c r="Q595" s="398"/>
      <c r="R595" s="398"/>
      <c r="S595" s="398"/>
      <c r="T595" s="398"/>
      <c r="U595" s="398"/>
      <c r="V595" s="399"/>
      <c r="W595" s="43" t="s">
        <v>42</v>
      </c>
      <c r="X595" s="44">
        <f>IFERROR(X594/H594,"0")</f>
        <v>0</v>
      </c>
      <c r="Y595" s="44">
        <f>IFERROR(Y594/H594,"0")</f>
        <v>0</v>
      </c>
      <c r="Z595" s="44">
        <f>IFERROR(IF(Z594="",0,Z594),"0")</f>
        <v>0</v>
      </c>
      <c r="AA595" s="68"/>
      <c r="AB595" s="68"/>
      <c r="AC595" s="68"/>
    </row>
    <row r="596" spans="1:68" x14ac:dyDescent="0.2">
      <c r="A596" s="400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01"/>
      <c r="P596" s="397" t="s">
        <v>43</v>
      </c>
      <c r="Q596" s="398"/>
      <c r="R596" s="398"/>
      <c r="S596" s="398"/>
      <c r="T596" s="398"/>
      <c r="U596" s="398"/>
      <c r="V596" s="399"/>
      <c r="W596" s="43" t="s">
        <v>0</v>
      </c>
      <c r="X596" s="44">
        <f>IFERROR(SUM(X594:X594),"0")</f>
        <v>0</v>
      </c>
      <c r="Y596" s="44">
        <f>IFERROR(SUM(Y594:Y594),"0")</f>
        <v>0</v>
      </c>
      <c r="Z596" s="43"/>
      <c r="AA596" s="68"/>
      <c r="AB596" s="68"/>
      <c r="AC596" s="68"/>
    </row>
    <row r="597" spans="1:68" ht="14.25" customHeight="1" x14ac:dyDescent="0.25">
      <c r="A597" s="402" t="s">
        <v>79</v>
      </c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2"/>
      <c r="P597" s="402"/>
      <c r="Q597" s="402"/>
      <c r="R597" s="402"/>
      <c r="S597" s="402"/>
      <c r="T597" s="402"/>
      <c r="U597" s="402"/>
      <c r="V597" s="402"/>
      <c r="W597" s="402"/>
      <c r="X597" s="402"/>
      <c r="Y597" s="402"/>
      <c r="Z597" s="402"/>
      <c r="AA597" s="67"/>
      <c r="AB597" s="67"/>
      <c r="AC597" s="81"/>
    </row>
    <row r="598" spans="1:68" ht="27" customHeight="1" x14ac:dyDescent="0.25">
      <c r="A598" s="64" t="s">
        <v>800</v>
      </c>
      <c r="B598" s="64" t="s">
        <v>801</v>
      </c>
      <c r="C598" s="37">
        <v>4301031321</v>
      </c>
      <c r="D598" s="403">
        <v>4640242180076</v>
      </c>
      <c r="E598" s="403"/>
      <c r="F598" s="63">
        <v>0.7</v>
      </c>
      <c r="G598" s="38">
        <v>6</v>
      </c>
      <c r="H598" s="63">
        <v>4.2</v>
      </c>
      <c r="I598" s="63">
        <v>4.4000000000000004</v>
      </c>
      <c r="J598" s="38">
        <v>156</v>
      </c>
      <c r="K598" s="38" t="s">
        <v>87</v>
      </c>
      <c r="L598" s="38"/>
      <c r="M598" s="39" t="s">
        <v>82</v>
      </c>
      <c r="N598" s="39"/>
      <c r="O598" s="38">
        <v>40</v>
      </c>
      <c r="P598" s="404" t="s">
        <v>802</v>
      </c>
      <c r="Q598" s="405"/>
      <c r="R598" s="405"/>
      <c r="S598" s="405"/>
      <c r="T598" s="406"/>
      <c r="U598" s="40" t="s">
        <v>48</v>
      </c>
      <c r="V598" s="40" t="s">
        <v>48</v>
      </c>
      <c r="W598" s="41" t="s">
        <v>0</v>
      </c>
      <c r="X598" s="59">
        <v>0</v>
      </c>
      <c r="Y598" s="56">
        <f>IFERROR(IF(X598="",0,CEILING((X598/$H598),1)*$H598),"")</f>
        <v>0</v>
      </c>
      <c r="Z598" s="42" t="str">
        <f>IFERROR(IF(Y598=0,"",ROUNDUP(Y598/H598,0)*0.00753),"")</f>
        <v/>
      </c>
      <c r="AA598" s="69" t="s">
        <v>48</v>
      </c>
      <c r="AB598" s="70" t="s">
        <v>48</v>
      </c>
      <c r="AC598" s="82"/>
      <c r="AG598" s="79"/>
      <c r="AJ598" s="84"/>
      <c r="AK598" s="84"/>
      <c r="BB598" s="391" t="s">
        <v>69</v>
      </c>
      <c r="BM598" s="79">
        <f>IFERROR(X598*I598/H598,"0")</f>
        <v>0</v>
      </c>
      <c r="BN598" s="79">
        <f>IFERROR(Y598*I598/H598,"0")</f>
        <v>0</v>
      </c>
      <c r="BO598" s="79">
        <f>IFERROR(1/J598*(X598/H598),"0")</f>
        <v>0</v>
      </c>
      <c r="BP598" s="79">
        <f>IFERROR(1/J598*(Y598/H598),"0")</f>
        <v>0</v>
      </c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1"/>
      <c r="P599" s="397" t="s">
        <v>43</v>
      </c>
      <c r="Q599" s="398"/>
      <c r="R599" s="398"/>
      <c r="S599" s="398"/>
      <c r="T599" s="398"/>
      <c r="U599" s="398"/>
      <c r="V599" s="399"/>
      <c r="W599" s="43" t="s">
        <v>42</v>
      </c>
      <c r="X599" s="44">
        <f>IFERROR(X598/H598,"0")</f>
        <v>0</v>
      </c>
      <c r="Y599" s="44">
        <f>IFERROR(Y598/H598,"0")</f>
        <v>0</v>
      </c>
      <c r="Z599" s="44">
        <f>IFERROR(IF(Z598="",0,Z598),"0")</f>
        <v>0</v>
      </c>
      <c r="AA599" s="68"/>
      <c r="AB599" s="68"/>
      <c r="AC599" s="68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401"/>
      <c r="P600" s="397" t="s">
        <v>43</v>
      </c>
      <c r="Q600" s="398"/>
      <c r="R600" s="398"/>
      <c r="S600" s="398"/>
      <c r="T600" s="398"/>
      <c r="U600" s="398"/>
      <c r="V600" s="399"/>
      <c r="W600" s="43" t="s">
        <v>0</v>
      </c>
      <c r="X600" s="44">
        <f>IFERROR(SUM(X598:X598),"0")</f>
        <v>0</v>
      </c>
      <c r="Y600" s="44">
        <f>IFERROR(SUM(Y598:Y598),"0")</f>
        <v>0</v>
      </c>
      <c r="Z600" s="43"/>
      <c r="AA600" s="68"/>
      <c r="AB600" s="68"/>
      <c r="AC600" s="68"/>
    </row>
    <row r="601" spans="1:68" ht="14.25" customHeight="1" x14ac:dyDescent="0.25">
      <c r="A601" s="402" t="s">
        <v>84</v>
      </c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2"/>
      <c r="P601" s="402"/>
      <c r="Q601" s="402"/>
      <c r="R601" s="402"/>
      <c r="S601" s="402"/>
      <c r="T601" s="402"/>
      <c r="U601" s="402"/>
      <c r="V601" s="402"/>
      <c r="W601" s="402"/>
      <c r="X601" s="402"/>
      <c r="Y601" s="402"/>
      <c r="Z601" s="402"/>
      <c r="AA601" s="67"/>
      <c r="AB601" s="67"/>
      <c r="AC601" s="81"/>
    </row>
    <row r="602" spans="1:68" ht="27" customHeight="1" x14ac:dyDescent="0.25">
      <c r="A602" s="64" t="s">
        <v>803</v>
      </c>
      <c r="B602" s="64" t="s">
        <v>804</v>
      </c>
      <c r="C602" s="37">
        <v>4301051780</v>
      </c>
      <c r="D602" s="403">
        <v>4640242180106</v>
      </c>
      <c r="E602" s="403"/>
      <c r="F602" s="63">
        <v>1.3</v>
      </c>
      <c r="G602" s="38">
        <v>6</v>
      </c>
      <c r="H602" s="63">
        <v>7.8</v>
      </c>
      <c r="I602" s="63">
        <v>8.2799999999999994</v>
      </c>
      <c r="J602" s="38">
        <v>56</v>
      </c>
      <c r="K602" s="38" t="s">
        <v>121</v>
      </c>
      <c r="L602" s="38"/>
      <c r="M602" s="39" t="s">
        <v>82</v>
      </c>
      <c r="N602" s="39"/>
      <c r="O602" s="38">
        <v>45</v>
      </c>
      <c r="P602" s="407" t="s">
        <v>805</v>
      </c>
      <c r="Q602" s="405"/>
      <c r="R602" s="405"/>
      <c r="S602" s="405"/>
      <c r="T602" s="406"/>
      <c r="U602" s="40" t="s">
        <v>48</v>
      </c>
      <c r="V602" s="40" t="s">
        <v>48</v>
      </c>
      <c r="W602" s="41" t="s">
        <v>0</v>
      </c>
      <c r="X602" s="59">
        <v>0</v>
      </c>
      <c r="Y602" s="56">
        <f>IFERROR(IF(X602="",0,CEILING((X602/$H602),1)*$H602),"")</f>
        <v>0</v>
      </c>
      <c r="Z602" s="42" t="str">
        <f>IFERROR(IF(Y602=0,"",ROUNDUP(Y602/H602,0)*0.02175),"")</f>
        <v/>
      </c>
      <c r="AA602" s="69" t="s">
        <v>48</v>
      </c>
      <c r="AB602" s="70" t="s">
        <v>48</v>
      </c>
      <c r="AC602" s="82"/>
      <c r="AG602" s="79"/>
      <c r="AJ602" s="84"/>
      <c r="AK602" s="84"/>
      <c r="BB602" s="392" t="s">
        <v>69</v>
      </c>
      <c r="BM602" s="79">
        <f>IFERROR(X602*I602/H602,"0")</f>
        <v>0</v>
      </c>
      <c r="BN602" s="79">
        <f>IFERROR(Y602*I602/H602,"0")</f>
        <v>0</v>
      </c>
      <c r="BO602" s="79">
        <f>IFERROR(1/J602*(X602/H602),"0")</f>
        <v>0</v>
      </c>
      <c r="BP602" s="79">
        <f>IFERROR(1/J602*(Y602/H602),"0")</f>
        <v>0</v>
      </c>
    </row>
    <row r="603" spans="1:68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401"/>
      <c r="P603" s="397" t="s">
        <v>43</v>
      </c>
      <c r="Q603" s="398"/>
      <c r="R603" s="398"/>
      <c r="S603" s="398"/>
      <c r="T603" s="398"/>
      <c r="U603" s="398"/>
      <c r="V603" s="399"/>
      <c r="W603" s="43" t="s">
        <v>42</v>
      </c>
      <c r="X603" s="44">
        <f>IFERROR(X602/H602,"0")</f>
        <v>0</v>
      </c>
      <c r="Y603" s="44">
        <f>IFERROR(Y602/H602,"0")</f>
        <v>0</v>
      </c>
      <c r="Z603" s="44">
        <f>IFERROR(IF(Z602="",0,Z602),"0")</f>
        <v>0</v>
      </c>
      <c r="AA603" s="68"/>
      <c r="AB603" s="68"/>
      <c r="AC603" s="68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401"/>
      <c r="P604" s="397" t="s">
        <v>43</v>
      </c>
      <c r="Q604" s="398"/>
      <c r="R604" s="398"/>
      <c r="S604" s="398"/>
      <c r="T604" s="398"/>
      <c r="U604" s="398"/>
      <c r="V604" s="399"/>
      <c r="W604" s="43" t="s">
        <v>0</v>
      </c>
      <c r="X604" s="44">
        <f>IFERROR(SUM(X602:X602),"0")</f>
        <v>0</v>
      </c>
      <c r="Y604" s="44">
        <f>IFERROR(SUM(Y602:Y602),"0")</f>
        <v>0</v>
      </c>
      <c r="Z604" s="43"/>
      <c r="AA604" s="68"/>
      <c r="AB604" s="68"/>
      <c r="AC604" s="68"/>
    </row>
    <row r="605" spans="1:68" ht="15" customHeight="1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411"/>
      <c r="P605" s="408" t="s">
        <v>36</v>
      </c>
      <c r="Q605" s="409"/>
      <c r="R605" s="409"/>
      <c r="S605" s="409"/>
      <c r="T605" s="409"/>
      <c r="U605" s="409"/>
      <c r="V605" s="410"/>
      <c r="W605" s="43" t="s">
        <v>0</v>
      </c>
      <c r="X605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0</v>
      </c>
      <c r="Y605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0</v>
      </c>
      <c r="Z605" s="43"/>
      <c r="AA605" s="68"/>
      <c r="AB605" s="68"/>
      <c r="AC605" s="68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411"/>
      <c r="P606" s="408" t="s">
        <v>37</v>
      </c>
      <c r="Q606" s="409"/>
      <c r="R606" s="409"/>
      <c r="S606" s="409"/>
      <c r="T606" s="409"/>
      <c r="U606" s="409"/>
      <c r="V606" s="410"/>
      <c r="W606" s="43" t="s">
        <v>0</v>
      </c>
      <c r="X606" s="44">
        <f>IFERROR(SUM(BM22:BM602),"0")</f>
        <v>0</v>
      </c>
      <c r="Y606" s="44">
        <f>IFERROR(SUM(BN22:BN602),"0")</f>
        <v>0</v>
      </c>
      <c r="Z606" s="43"/>
      <c r="AA606" s="68"/>
      <c r="AB606" s="68"/>
      <c r="AC606" s="68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411"/>
      <c r="P607" s="408" t="s">
        <v>38</v>
      </c>
      <c r="Q607" s="409"/>
      <c r="R607" s="409"/>
      <c r="S607" s="409"/>
      <c r="T607" s="409"/>
      <c r="U607" s="409"/>
      <c r="V607" s="410"/>
      <c r="W607" s="43" t="s">
        <v>23</v>
      </c>
      <c r="X607" s="45">
        <f>ROUNDUP(SUM(BO22:BO602),0)</f>
        <v>0</v>
      </c>
      <c r="Y607" s="45">
        <f>ROUNDUP(SUM(BP22:BP602),0)</f>
        <v>0</v>
      </c>
      <c r="Z607" s="43"/>
      <c r="AA607" s="68"/>
      <c r="AB607" s="68"/>
      <c r="AC607" s="68"/>
    </row>
    <row r="608" spans="1:68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411"/>
      <c r="P608" s="408" t="s">
        <v>39</v>
      </c>
      <c r="Q608" s="409"/>
      <c r="R608" s="409"/>
      <c r="S608" s="409"/>
      <c r="T608" s="409"/>
      <c r="U608" s="409"/>
      <c r="V608" s="410"/>
      <c r="W608" s="43" t="s">
        <v>0</v>
      </c>
      <c r="X608" s="44">
        <f>GrossWeightTotal+PalletQtyTotal*25</f>
        <v>0</v>
      </c>
      <c r="Y608" s="44">
        <f>GrossWeightTotalR+PalletQtyTotalR*25</f>
        <v>0</v>
      </c>
      <c r="Z608" s="43"/>
      <c r="AA608" s="68"/>
      <c r="AB608" s="68"/>
      <c r="AC608" s="68"/>
    </row>
    <row r="609" spans="1:32" x14ac:dyDescent="0.2">
      <c r="A609" s="400"/>
      <c r="B609" s="400"/>
      <c r="C609" s="400"/>
      <c r="D609" s="400"/>
      <c r="E609" s="400"/>
      <c r="F609" s="400"/>
      <c r="G609" s="400"/>
      <c r="H609" s="400"/>
      <c r="I609" s="400"/>
      <c r="J609" s="400"/>
      <c r="K609" s="400"/>
      <c r="L609" s="400"/>
      <c r="M609" s="400"/>
      <c r="N609" s="400"/>
      <c r="O609" s="411"/>
      <c r="P609" s="408" t="s">
        <v>40</v>
      </c>
      <c r="Q609" s="409"/>
      <c r="R609" s="409"/>
      <c r="S609" s="409"/>
      <c r="T609" s="409"/>
      <c r="U609" s="409"/>
      <c r="V609" s="410"/>
      <c r="W609" s="43" t="s">
        <v>23</v>
      </c>
      <c r="X609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0</v>
      </c>
      <c r="Y609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0</v>
      </c>
      <c r="Z609" s="43"/>
      <c r="AA609" s="68"/>
      <c r="AB609" s="68"/>
      <c r="AC609" s="68"/>
    </row>
    <row r="610" spans="1:32" ht="14.25" x14ac:dyDescent="0.2">
      <c r="A610" s="400"/>
      <c r="B610" s="400"/>
      <c r="C610" s="400"/>
      <c r="D610" s="400"/>
      <c r="E610" s="400"/>
      <c r="F610" s="400"/>
      <c r="G610" s="400"/>
      <c r="H610" s="400"/>
      <c r="I610" s="400"/>
      <c r="J610" s="400"/>
      <c r="K610" s="400"/>
      <c r="L610" s="400"/>
      <c r="M610" s="400"/>
      <c r="N610" s="400"/>
      <c r="O610" s="411"/>
      <c r="P610" s="408" t="s">
        <v>41</v>
      </c>
      <c r="Q610" s="409"/>
      <c r="R610" s="409"/>
      <c r="S610" s="409"/>
      <c r="T610" s="409"/>
      <c r="U610" s="409"/>
      <c r="V610" s="410"/>
      <c r="W610" s="46" t="s">
        <v>54</v>
      </c>
      <c r="X610" s="43"/>
      <c r="Y610" s="43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0</v>
      </c>
      <c r="AA610" s="68"/>
      <c r="AB610" s="68"/>
      <c r="AC610" s="68"/>
    </row>
    <row r="611" spans="1:32" ht="13.5" thickBot="1" x14ac:dyDescent="0.25"/>
    <row r="612" spans="1:32" ht="27" thickTop="1" thickBot="1" x14ac:dyDescent="0.25">
      <c r="A612" s="47" t="s">
        <v>9</v>
      </c>
      <c r="B612" s="83" t="s">
        <v>78</v>
      </c>
      <c r="C612" s="393" t="s">
        <v>115</v>
      </c>
      <c r="D612" s="393" t="s">
        <v>115</v>
      </c>
      <c r="E612" s="393" t="s">
        <v>115</v>
      </c>
      <c r="F612" s="393" t="s">
        <v>115</v>
      </c>
      <c r="G612" s="393" t="s">
        <v>115</v>
      </c>
      <c r="H612" s="393" t="s">
        <v>115</v>
      </c>
      <c r="I612" s="393" t="s">
        <v>270</v>
      </c>
      <c r="J612" s="393" t="s">
        <v>270</v>
      </c>
      <c r="K612" s="393" t="s">
        <v>270</v>
      </c>
      <c r="L612" s="394"/>
      <c r="M612" s="393" t="s">
        <v>270</v>
      </c>
      <c r="N612" s="394"/>
      <c r="O612" s="393" t="s">
        <v>270</v>
      </c>
      <c r="P612" s="393" t="s">
        <v>270</v>
      </c>
      <c r="Q612" s="393" t="s">
        <v>270</v>
      </c>
      <c r="R612" s="393" t="s">
        <v>270</v>
      </c>
      <c r="S612" s="393" t="s">
        <v>270</v>
      </c>
      <c r="T612" s="393" t="s">
        <v>270</v>
      </c>
      <c r="U612" s="393" t="s">
        <v>270</v>
      </c>
      <c r="V612" s="393" t="s">
        <v>270</v>
      </c>
      <c r="W612" s="393" t="s">
        <v>514</v>
      </c>
      <c r="X612" s="393" t="s">
        <v>514</v>
      </c>
      <c r="Y612" s="393" t="s">
        <v>570</v>
      </c>
      <c r="Z612" s="393" t="s">
        <v>570</v>
      </c>
      <c r="AA612" s="393" t="s">
        <v>570</v>
      </c>
      <c r="AB612" s="393" t="s">
        <v>570</v>
      </c>
      <c r="AC612" s="83" t="s">
        <v>678</v>
      </c>
      <c r="AD612" s="393" t="s">
        <v>722</v>
      </c>
      <c r="AE612" s="393" t="s">
        <v>722</v>
      </c>
      <c r="AF612" s="1"/>
    </row>
    <row r="613" spans="1:32" ht="14.25" customHeight="1" thickTop="1" x14ac:dyDescent="0.2">
      <c r="A613" s="395" t="s">
        <v>10</v>
      </c>
      <c r="B613" s="393" t="s">
        <v>78</v>
      </c>
      <c r="C613" s="393" t="s">
        <v>116</v>
      </c>
      <c r="D613" s="393" t="s">
        <v>138</v>
      </c>
      <c r="E613" s="393" t="s">
        <v>189</v>
      </c>
      <c r="F613" s="393" t="s">
        <v>206</v>
      </c>
      <c r="G613" s="393" t="s">
        <v>238</v>
      </c>
      <c r="H613" s="393" t="s">
        <v>115</v>
      </c>
      <c r="I613" s="393" t="s">
        <v>271</v>
      </c>
      <c r="J613" s="393" t="s">
        <v>288</v>
      </c>
      <c r="K613" s="393" t="s">
        <v>354</v>
      </c>
      <c r="L613" s="1"/>
      <c r="M613" s="393" t="s">
        <v>371</v>
      </c>
      <c r="N613" s="1"/>
      <c r="O613" s="393" t="s">
        <v>389</v>
      </c>
      <c r="P613" s="393" t="s">
        <v>405</v>
      </c>
      <c r="Q613" s="393" t="s">
        <v>409</v>
      </c>
      <c r="R613" s="393" t="s">
        <v>418</v>
      </c>
      <c r="S613" s="393" t="s">
        <v>429</v>
      </c>
      <c r="T613" s="393" t="s">
        <v>432</v>
      </c>
      <c r="U613" s="393" t="s">
        <v>439</v>
      </c>
      <c r="V613" s="393" t="s">
        <v>505</v>
      </c>
      <c r="W613" s="393" t="s">
        <v>515</v>
      </c>
      <c r="X613" s="393" t="s">
        <v>543</v>
      </c>
      <c r="Y613" s="393" t="s">
        <v>571</v>
      </c>
      <c r="Z613" s="393" t="s">
        <v>634</v>
      </c>
      <c r="AA613" s="393" t="s">
        <v>662</v>
      </c>
      <c r="AB613" s="393" t="s">
        <v>669</v>
      </c>
      <c r="AC613" s="393" t="s">
        <v>678</v>
      </c>
      <c r="AD613" s="393" t="s">
        <v>722</v>
      </c>
      <c r="AE613" s="393" t="s">
        <v>790</v>
      </c>
      <c r="AF613" s="1"/>
    </row>
    <row r="614" spans="1:32" ht="13.5" thickBot="1" x14ac:dyDescent="0.25">
      <c r="A614" s="396"/>
      <c r="B614" s="393"/>
      <c r="C614" s="393"/>
      <c r="D614" s="393"/>
      <c r="E614" s="393"/>
      <c r="F614" s="393"/>
      <c r="G614" s="393"/>
      <c r="H614" s="393"/>
      <c r="I614" s="393"/>
      <c r="J614" s="393"/>
      <c r="K614" s="393"/>
      <c r="L614" s="1"/>
      <c r="M614" s="393"/>
      <c r="N614" s="1"/>
      <c r="O614" s="393"/>
      <c r="P614" s="393"/>
      <c r="Q614" s="393"/>
      <c r="R614" s="393"/>
      <c r="S614" s="393"/>
      <c r="T614" s="393"/>
      <c r="U614" s="393"/>
      <c r="V614" s="393"/>
      <c r="W614" s="393"/>
      <c r="X614" s="393"/>
      <c r="Y614" s="393"/>
      <c r="Z614" s="393"/>
      <c r="AA614" s="393"/>
      <c r="AB614" s="393"/>
      <c r="AC614" s="393"/>
      <c r="AD614" s="393"/>
      <c r="AE614" s="393"/>
      <c r="AF614" s="1"/>
    </row>
    <row r="615" spans="1:32" ht="18" thickTop="1" thickBot="1" x14ac:dyDescent="0.25">
      <c r="A615" s="47" t="s">
        <v>13</v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3">
        <f>IFERROR(Y51*1,"0")+IFERROR(Y52*1,"0")+IFERROR(Y53*1,"0")+IFERROR(Y54*1,"0")+IFERROR(Y55*1,"0")+IFERROR(Y56*1,"0")+IFERROR(Y60*1,"0")+IFERROR(Y61*1,"0")</f>
        <v>0</v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53">
        <f>IFERROR(Y101*1,"0")+IFERROR(Y102*1,"0")+IFERROR(Y103*1,"0")+IFERROR(Y107*1,"0")+IFERROR(Y108*1,"0")+IFERROR(Y109*1,"0")+IFERROR(Y110*1,"0")+IFERROR(Y111*1,"0")</f>
        <v>0</v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3">
        <f>IFERROR(Y145*1,"0")+IFERROR(Y146*1,"0")+IFERROR(Y150*1,"0")+IFERROR(Y151*1,"0")+IFERROR(Y155*1,"0")+IFERROR(Y156*1,"0")</f>
        <v>0</v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53">
        <f>IFERROR(Y183*1,"0")+IFERROR(Y184*1,"0")+IFERROR(Y185*1,"0")+IFERROR(Y186*1,"0")+IFERROR(Y187*1,"0")+IFERROR(Y188*1,"0")+IFERROR(Y189*1,"0")+IFERROR(Y190*1,"0")</f>
        <v>0</v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53">
        <f>IFERROR(Y239*1,"0")+IFERROR(Y240*1,"0")+IFERROR(Y241*1,"0")+IFERROR(Y242*1,"0")+IFERROR(Y243*1,"0")+IFERROR(Y244*1,"0")+IFERROR(Y245*1,"0")+IFERROR(Y246*1,"0")</f>
        <v>0</v>
      </c>
      <c r="L615" s="1"/>
      <c r="M615" s="53">
        <f>IFERROR(Y251*1,"0")+IFERROR(Y252*1,"0")+IFERROR(Y253*1,"0")+IFERROR(Y254*1,"0")+IFERROR(Y255*1,"0")+IFERROR(Y256*1,"0")+IFERROR(Y257*1,"0")+IFERROR(Y258*1,"0")</f>
        <v>0</v>
      </c>
      <c r="N615" s="1"/>
      <c r="O615" s="53">
        <f>IFERROR(Y263*1,"0")+IFERROR(Y264*1,"0")+IFERROR(Y265*1,"0")+IFERROR(Y266*1,"0")+IFERROR(Y267*1,"0")</f>
        <v>0</v>
      </c>
      <c r="P615" s="53">
        <f>IFERROR(Y272*1,"0")</f>
        <v>0</v>
      </c>
      <c r="Q615" s="53">
        <f>IFERROR(Y277*1,"0")+IFERROR(Y278*1,"0")+IFERROR(Y279*1,"0")</f>
        <v>0</v>
      </c>
      <c r="R615" s="53">
        <f>IFERROR(Y284*1,"0")+IFERROR(Y285*1,"0")+IFERROR(Y286*1,"0")+IFERROR(Y287*1,"0")+IFERROR(Y288*1,"0")</f>
        <v>0</v>
      </c>
      <c r="S615" s="53">
        <f>IFERROR(Y293*1,"0")</f>
        <v>0</v>
      </c>
      <c r="T615" s="53">
        <f>IFERROR(Y298*1,"0")+IFERROR(Y302*1,"0")+IFERROR(Y303*1,"0")</f>
        <v>0</v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53">
        <f>IFERROR(Y354*1,"0")+IFERROR(Y358*1,"0")+IFERROR(Y359*1,"0")+IFERROR(Y360*1,"0")</f>
        <v>0</v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0</v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53">
        <f>IFERROR(Y494*1,"0")+IFERROR(Y495*1,"0")+IFERROR(Y496*1,"0")</f>
        <v>0</v>
      </c>
      <c r="AB615" s="53">
        <f>IFERROR(Y501*1,"0")+IFERROR(Y502*1,"0")+IFERROR(Y506*1,"0")</f>
        <v>0</v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3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4" t="s">
        <v>807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809</v>
      </c>
      <c r="C6" s="54" t="s">
        <v>810</v>
      </c>
      <c r="D6" s="54" t="s">
        <v>811</v>
      </c>
      <c r="E6" s="54" t="s">
        <v>48</v>
      </c>
    </row>
    <row r="7" spans="2:8" x14ac:dyDescent="0.2">
      <c r="B7" s="54" t="s">
        <v>812</v>
      </c>
      <c r="C7" s="54" t="s">
        <v>813</v>
      </c>
      <c r="D7" s="54" t="s">
        <v>814</v>
      </c>
      <c r="E7" s="54" t="s">
        <v>48</v>
      </c>
    </row>
    <row r="8" spans="2:8" x14ac:dyDescent="0.2">
      <c r="B8" s="54" t="s">
        <v>815</v>
      </c>
      <c r="C8" s="54" t="s">
        <v>816</v>
      </c>
      <c r="D8" s="54" t="s">
        <v>817</v>
      </c>
      <c r="E8" s="54" t="s">
        <v>48</v>
      </c>
    </row>
    <row r="9" spans="2:8" x14ac:dyDescent="0.2">
      <c r="B9" s="54" t="s">
        <v>818</v>
      </c>
      <c r="C9" s="54" t="s">
        <v>819</v>
      </c>
      <c r="D9" s="54" t="s">
        <v>820</v>
      </c>
      <c r="E9" s="54" t="s">
        <v>48</v>
      </c>
    </row>
    <row r="11" spans="2:8" x14ac:dyDescent="0.2">
      <c r="B11" s="54" t="s">
        <v>821</v>
      </c>
      <c r="C11" s="54" t="s">
        <v>810</v>
      </c>
      <c r="D11" s="54" t="s">
        <v>48</v>
      </c>
      <c r="E11" s="54" t="s">
        <v>48</v>
      </c>
    </row>
    <row r="13" spans="2:8" x14ac:dyDescent="0.2">
      <c r="B13" s="54" t="s">
        <v>822</v>
      </c>
      <c r="C13" s="54" t="s">
        <v>813</v>
      </c>
      <c r="D13" s="54" t="s">
        <v>48</v>
      </c>
      <c r="E13" s="54" t="s">
        <v>48</v>
      </c>
    </row>
    <row r="15" spans="2:8" x14ac:dyDescent="0.2">
      <c r="B15" s="54" t="s">
        <v>823</v>
      </c>
      <c r="C15" s="54" t="s">
        <v>816</v>
      </c>
      <c r="D15" s="54" t="s">
        <v>48</v>
      </c>
      <c r="E15" s="54" t="s">
        <v>48</v>
      </c>
    </row>
    <row r="17" spans="2:5" x14ac:dyDescent="0.2">
      <c r="B17" s="54" t="s">
        <v>824</v>
      </c>
      <c r="C17" s="54" t="s">
        <v>819</v>
      </c>
      <c r="D17" s="54" t="s">
        <v>48</v>
      </c>
      <c r="E17" s="54" t="s">
        <v>48</v>
      </c>
    </row>
    <row r="19" spans="2:5" x14ac:dyDescent="0.2">
      <c r="B19" s="54" t="s">
        <v>825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827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835</v>
      </c>
      <c r="C29" s="54" t="s">
        <v>48</v>
      </c>
      <c r="D29" s="54" t="s">
        <v>48</v>
      </c>
      <c r="E29" s="54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1280</vt:i4>
      </vt:variant>
    </vt:vector>
  </HeadingPairs>
  <TitlesOfParts>
    <vt:vector size="12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2024-07-31T11:39:47Z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