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заказа'!$X$605:$X$605</definedName>
    <definedName name="GrossWeightTotalR">'Бланк заказа'!$Y$605:$Y$605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заказа'!$X$606:$X$606</definedName>
    <definedName name="PalletQtyTotalR">'Бланк заказа'!$Y$606:$Y$606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заказа'!$B$480:$B$480</definedName>
    <definedName name="ProductId251">'Бланк заказа'!$B$484:$B$484</definedName>
    <definedName name="ProductId252">'Бланк заказа'!$B$488:$B$488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заказа'!$B$500:$B$500</definedName>
    <definedName name="ProductId257">'Бланк заказа'!$B$501:$B$501</definedName>
    <definedName name="ProductId258">'Бланк заказа'!$B$505:$B$505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заказа'!$B$523:$B$523</definedName>
    <definedName name="ProductId269">'Бланк заказа'!$B$524:$B$524</definedName>
    <definedName name="ProductId27">'Бланк заказа'!$B$75:$B$75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заказа'!$B$537:$B$537</definedName>
    <definedName name="ProductId277">'Бланк заказа'!$B$538:$B$538</definedName>
    <definedName name="ProductId278">'Бланк заказа'!$B$539:$B$539</definedName>
    <definedName name="ProductId279">'Бланк заказа'!$B$543:$B$543</definedName>
    <definedName name="ProductId28">'Бланк заказа'!$B$76:$B$76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заказа'!$B$575:$B$575</definedName>
    <definedName name="ProductId298">'Бланк заказа'!$B$576:$B$576</definedName>
    <definedName name="ProductId299">'Бланк заказа'!$B$580:$B$580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заказа'!$B$588:$B$588</definedName>
    <definedName name="ProductId304">'Бланк заказа'!$B$589:$B$589</definedName>
    <definedName name="ProductId305">'Бланк заказа'!$B$593:$B$593</definedName>
    <definedName name="ProductId306">'Бланк заказа'!$B$597:$B$597</definedName>
    <definedName name="ProductId307">'Бланк заказа'!$B$601:$B$601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заказа'!$X$480:$X$480</definedName>
    <definedName name="SalesQty251">'Бланк заказа'!$X$484:$X$484</definedName>
    <definedName name="SalesQty252">'Бланк заказа'!$X$488:$X$488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заказа'!$X$500:$X$500</definedName>
    <definedName name="SalesQty257">'Бланк заказа'!$X$501:$X$501</definedName>
    <definedName name="SalesQty258">'Бланк заказа'!$X$505:$X$505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заказа'!$X$523:$X$523</definedName>
    <definedName name="SalesQty269">'Бланк заказа'!$X$524:$X$524</definedName>
    <definedName name="SalesQty27">'Бланк заказа'!$X$75:$X$75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заказа'!$X$537:$X$537</definedName>
    <definedName name="SalesQty277">'Бланк заказа'!$X$538:$X$538</definedName>
    <definedName name="SalesQty278">'Бланк заказа'!$X$539:$X$539</definedName>
    <definedName name="SalesQty279">'Бланк заказа'!$X$543:$X$543</definedName>
    <definedName name="SalesQty28">'Бланк заказа'!$X$76:$X$76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заказа'!$X$575:$X$575</definedName>
    <definedName name="SalesQty298">'Бланк заказа'!$X$576:$X$576</definedName>
    <definedName name="SalesQty299">'Бланк заказа'!$X$580:$X$580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заказа'!$X$588:$X$588</definedName>
    <definedName name="SalesQty304">'Бланк заказа'!$X$589:$X$589</definedName>
    <definedName name="SalesQty305">'Бланк заказа'!$X$593:$X$593</definedName>
    <definedName name="SalesQty306">'Бланк заказа'!$X$597:$X$597</definedName>
    <definedName name="SalesQty307">'Бланк заказа'!$X$601:$X$601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заказа'!$Y$480:$Y$480</definedName>
    <definedName name="SalesRoundBox251">'Бланк заказа'!$Y$484:$Y$484</definedName>
    <definedName name="SalesRoundBox252">'Бланк заказа'!$Y$488:$Y$488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заказа'!$Y$500:$Y$500</definedName>
    <definedName name="SalesRoundBox257">'Бланк заказа'!$Y$501:$Y$501</definedName>
    <definedName name="SalesRoundBox258">'Бланк заказа'!$Y$505:$Y$505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заказа'!$Y$523:$Y$523</definedName>
    <definedName name="SalesRoundBox269">'Бланк заказа'!$Y$524:$Y$524</definedName>
    <definedName name="SalesRoundBox27">'Бланк заказа'!$Y$75:$Y$75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заказа'!$Y$537:$Y$537</definedName>
    <definedName name="SalesRoundBox277">'Бланк заказа'!$Y$538:$Y$538</definedName>
    <definedName name="SalesRoundBox278">'Бланк заказа'!$Y$539:$Y$539</definedName>
    <definedName name="SalesRoundBox279">'Бланк заказа'!$Y$543:$Y$543</definedName>
    <definedName name="SalesRoundBox28">'Бланк заказа'!$Y$76:$Y$76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заказа'!$Y$575:$Y$575</definedName>
    <definedName name="SalesRoundBox298">'Бланк заказа'!$Y$576:$Y$576</definedName>
    <definedName name="SalesRoundBox299">'Бланк заказа'!$Y$580:$Y$580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заказа'!$Y$588:$Y$588</definedName>
    <definedName name="SalesRoundBox304">'Бланк заказа'!$Y$589:$Y$589</definedName>
    <definedName name="SalesRoundBox305">'Бланк заказа'!$Y$593:$Y$593</definedName>
    <definedName name="SalesRoundBox306">'Бланк заказа'!$Y$597:$Y$597</definedName>
    <definedName name="SalesRoundBox307">'Бланк заказа'!$Y$601:$Y$601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заказа'!$W$480:$W$480</definedName>
    <definedName name="UnitOfMeasure251">'Бланк заказа'!$W$484:$W$484</definedName>
    <definedName name="UnitOfMeasure252">'Бланк заказа'!$W$488:$W$488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заказа'!$W$500:$W$500</definedName>
    <definedName name="UnitOfMeasure257">'Бланк заказа'!$W$501:$W$501</definedName>
    <definedName name="UnitOfMeasure258">'Бланк заказа'!$W$505:$W$505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заказа'!$W$523:$W$523</definedName>
    <definedName name="UnitOfMeasure269">'Бланк заказа'!$W$524:$W$524</definedName>
    <definedName name="UnitOfMeasure27">'Бланк заказа'!$W$75:$W$75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заказа'!$W$537:$W$537</definedName>
    <definedName name="UnitOfMeasure277">'Бланк заказа'!$W$538:$W$538</definedName>
    <definedName name="UnitOfMeasure278">'Бланк заказа'!$W$539:$W$539</definedName>
    <definedName name="UnitOfMeasure279">'Бланк заказа'!$W$543:$W$543</definedName>
    <definedName name="UnitOfMeasure28">'Бланк заказа'!$W$76:$W$76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заказа'!$W$575:$W$575</definedName>
    <definedName name="UnitOfMeasure298">'Бланк заказа'!$W$576:$W$576</definedName>
    <definedName name="UnitOfMeasure299">'Бланк заказа'!$W$580:$W$580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заказа'!$W$588:$W$588</definedName>
    <definedName name="UnitOfMeasure304">'Бланк заказа'!$W$589:$W$589</definedName>
    <definedName name="UnitOfMeasure305">'Бланк заказа'!$W$593:$W$593</definedName>
    <definedName name="UnitOfMeasure306">'Бланк заказа'!$W$597:$W$597</definedName>
    <definedName name="UnitOfMeasure307">'Бланк заказа'!$W$601:$W$601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03" i="2" l="1"/>
  <c r="X602" i="2"/>
  <c r="BO601" i="2"/>
  <c r="BM601" i="2"/>
  <c r="Y601" i="2"/>
  <c r="Z601" i="2" s="1"/>
  <c r="Z602" i="2" s="1"/>
  <c r="X599" i="2"/>
  <c r="Y598" i="2"/>
  <c r="X598" i="2"/>
  <c r="BO597" i="2"/>
  <c r="BN597" i="2"/>
  <c r="BM597" i="2"/>
  <c r="Y597" i="2"/>
  <c r="Y599" i="2" s="1"/>
  <c r="Y595" i="2"/>
  <c r="X595" i="2"/>
  <c r="Y594" i="2"/>
  <c r="X594" i="2"/>
  <c r="BO593" i="2"/>
  <c r="BM593" i="2"/>
  <c r="Z593" i="2"/>
  <c r="Z594" i="2" s="1"/>
  <c r="Y593" i="2"/>
  <c r="BP593" i="2" s="1"/>
  <c r="X591" i="2"/>
  <c r="X590" i="2"/>
  <c r="BO589" i="2"/>
  <c r="BM589" i="2"/>
  <c r="Y589" i="2"/>
  <c r="BP589" i="2" s="1"/>
  <c r="BO588" i="2"/>
  <c r="BN588" i="2"/>
  <c r="BM588" i="2"/>
  <c r="Y588" i="2"/>
  <c r="AE614" i="2" s="1"/>
  <c r="X585" i="2"/>
  <c r="X584" i="2"/>
  <c r="BP583" i="2"/>
  <c r="BO583" i="2"/>
  <c r="BM583" i="2"/>
  <c r="Y583" i="2"/>
  <c r="BN583" i="2" s="1"/>
  <c r="BO582" i="2"/>
  <c r="BM582" i="2"/>
  <c r="Y582" i="2"/>
  <c r="BP582" i="2" s="1"/>
  <c r="BP581" i="2"/>
  <c r="BO581" i="2"/>
  <c r="BM581" i="2"/>
  <c r="Y581" i="2"/>
  <c r="BN581" i="2" s="1"/>
  <c r="BO580" i="2"/>
  <c r="BM580" i="2"/>
  <c r="Y580" i="2"/>
  <c r="BP580" i="2" s="1"/>
  <c r="Y578" i="2"/>
  <c r="X578" i="2"/>
  <c r="Y577" i="2"/>
  <c r="X577" i="2"/>
  <c r="BP576" i="2"/>
  <c r="BO576" i="2"/>
  <c r="BN576" i="2"/>
  <c r="BM576" i="2"/>
  <c r="Y576" i="2"/>
  <c r="Z576" i="2" s="1"/>
  <c r="BP575" i="2"/>
  <c r="BO575" i="2"/>
  <c r="BN575" i="2"/>
  <c r="BM575" i="2"/>
  <c r="Z575" i="2"/>
  <c r="Z577" i="2" s="1"/>
  <c r="Y575" i="2"/>
  <c r="X573" i="2"/>
  <c r="X572" i="2"/>
  <c r="BO571" i="2"/>
  <c r="BM571" i="2"/>
  <c r="Y571" i="2"/>
  <c r="Z571" i="2" s="1"/>
  <c r="BP570" i="2"/>
  <c r="BO570" i="2"/>
  <c r="BN570" i="2"/>
  <c r="BM570" i="2"/>
  <c r="Y570" i="2"/>
  <c r="Z570" i="2" s="1"/>
  <c r="BO569" i="2"/>
  <c r="BM569" i="2"/>
  <c r="Y569" i="2"/>
  <c r="Z569" i="2" s="1"/>
  <c r="BP568" i="2"/>
  <c r="BO568" i="2"/>
  <c r="BN568" i="2"/>
  <c r="BM568" i="2"/>
  <c r="Y568" i="2"/>
  <c r="Z568" i="2" s="1"/>
  <c r="BO567" i="2"/>
  <c r="BM567" i="2"/>
  <c r="Y567" i="2"/>
  <c r="Z567" i="2" s="1"/>
  <c r="BP566" i="2"/>
  <c r="BO566" i="2"/>
  <c r="BN566" i="2"/>
  <c r="BM566" i="2"/>
  <c r="Y566" i="2"/>
  <c r="Y572" i="2" s="1"/>
  <c r="X564" i="2"/>
  <c r="Z563" i="2"/>
  <c r="X563" i="2"/>
  <c r="BP562" i="2"/>
  <c r="BO562" i="2"/>
  <c r="BN562" i="2"/>
  <c r="BM562" i="2"/>
  <c r="Z562" i="2"/>
  <c r="Y562" i="2"/>
  <c r="BO561" i="2"/>
  <c r="BN561" i="2"/>
  <c r="BM561" i="2"/>
  <c r="Z561" i="2"/>
  <c r="Y561" i="2"/>
  <c r="BP561" i="2" s="1"/>
  <c r="BP560" i="2"/>
  <c r="BO560" i="2"/>
  <c r="BN560" i="2"/>
  <c r="BM560" i="2"/>
  <c r="Z560" i="2"/>
  <c r="Y560" i="2"/>
  <c r="BO559" i="2"/>
  <c r="BN559" i="2"/>
  <c r="BM559" i="2"/>
  <c r="Z559" i="2"/>
  <c r="Y559" i="2"/>
  <c r="BP559" i="2" s="1"/>
  <c r="X557" i="2"/>
  <c r="X556" i="2"/>
  <c r="BO555" i="2"/>
  <c r="BM555" i="2"/>
  <c r="Z555" i="2"/>
  <c r="Y555" i="2"/>
  <c r="BP555" i="2" s="1"/>
  <c r="BO554" i="2"/>
  <c r="BM554" i="2"/>
  <c r="Y554" i="2"/>
  <c r="BP554" i="2" s="1"/>
  <c r="BO553" i="2"/>
  <c r="BM553" i="2"/>
  <c r="Z553" i="2"/>
  <c r="Y553" i="2"/>
  <c r="BP553" i="2" s="1"/>
  <c r="BO552" i="2"/>
  <c r="BM552" i="2"/>
  <c r="Y552" i="2"/>
  <c r="BP552" i="2" s="1"/>
  <c r="BO551" i="2"/>
  <c r="BM551" i="2"/>
  <c r="Z551" i="2"/>
  <c r="Y551" i="2"/>
  <c r="BP551" i="2" s="1"/>
  <c r="BO550" i="2"/>
  <c r="BM550" i="2"/>
  <c r="Y550" i="2"/>
  <c r="BP550" i="2" s="1"/>
  <c r="BO549" i="2"/>
  <c r="BM549" i="2"/>
  <c r="Z549" i="2"/>
  <c r="Y549" i="2"/>
  <c r="AD614" i="2" s="1"/>
  <c r="X545" i="2"/>
  <c r="X544" i="2"/>
  <c r="BO543" i="2"/>
  <c r="BM543" i="2"/>
  <c r="Y543" i="2"/>
  <c r="Y545" i="2" s="1"/>
  <c r="P543" i="2"/>
  <c r="X541" i="2"/>
  <c r="X540" i="2"/>
  <c r="BO539" i="2"/>
  <c r="BM539" i="2"/>
  <c r="Y539" i="2"/>
  <c r="BP539" i="2" s="1"/>
  <c r="P539" i="2"/>
  <c r="BO538" i="2"/>
  <c r="BM538" i="2"/>
  <c r="Y538" i="2"/>
  <c r="BP538" i="2" s="1"/>
  <c r="P538" i="2"/>
  <c r="BO537" i="2"/>
  <c r="BN537" i="2"/>
  <c r="BM537" i="2"/>
  <c r="Z537" i="2"/>
  <c r="Y537" i="2"/>
  <c r="Y541" i="2" s="1"/>
  <c r="P537" i="2"/>
  <c r="X535" i="2"/>
  <c r="X534" i="2"/>
  <c r="BO533" i="2"/>
  <c r="BN533" i="2"/>
  <c r="BM533" i="2"/>
  <c r="Z533" i="2"/>
  <c r="Y533" i="2"/>
  <c r="BP533" i="2" s="1"/>
  <c r="P533" i="2"/>
  <c r="BO532" i="2"/>
  <c r="BN532" i="2"/>
  <c r="BM532" i="2"/>
  <c r="Z532" i="2"/>
  <c r="Y532" i="2"/>
  <c r="BP532" i="2" s="1"/>
  <c r="P532" i="2"/>
  <c r="BP531" i="2"/>
  <c r="BO531" i="2"/>
  <c r="BN531" i="2"/>
  <c r="BM531" i="2"/>
  <c r="Z531" i="2"/>
  <c r="Y531" i="2"/>
  <c r="P531" i="2"/>
  <c r="BO530" i="2"/>
  <c r="BM530" i="2"/>
  <c r="Y530" i="2"/>
  <c r="BP530" i="2" s="1"/>
  <c r="P530" i="2"/>
  <c r="BO529" i="2"/>
  <c r="BN529" i="2"/>
  <c r="BM529" i="2"/>
  <c r="Z529" i="2"/>
  <c r="Y529" i="2"/>
  <c r="BP529" i="2" s="1"/>
  <c r="P529" i="2"/>
  <c r="BP528" i="2"/>
  <c r="BO528" i="2"/>
  <c r="BM528" i="2"/>
  <c r="Z528" i="2"/>
  <c r="Y528" i="2"/>
  <c r="Y535" i="2" s="1"/>
  <c r="P528" i="2"/>
  <c r="Y526" i="2"/>
  <c r="X526" i="2"/>
  <c r="X525" i="2"/>
  <c r="BP524" i="2"/>
  <c r="BO524" i="2"/>
  <c r="BM524" i="2"/>
  <c r="Z524" i="2"/>
  <c r="Z525" i="2" s="1"/>
  <c r="Y524" i="2"/>
  <c r="BN524" i="2" s="1"/>
  <c r="P524" i="2"/>
  <c r="BP523" i="2"/>
  <c r="BO523" i="2"/>
  <c r="BN523" i="2"/>
  <c r="BM523" i="2"/>
  <c r="Z523" i="2"/>
  <c r="Y523" i="2"/>
  <c r="Y525" i="2" s="1"/>
  <c r="P523" i="2"/>
  <c r="X521" i="2"/>
  <c r="X520" i="2"/>
  <c r="BP519" i="2"/>
  <c r="BO519" i="2"/>
  <c r="BN519" i="2"/>
  <c r="BM519" i="2"/>
  <c r="Z519" i="2"/>
  <c r="Y519" i="2"/>
  <c r="P519" i="2"/>
  <c r="BO518" i="2"/>
  <c r="BM518" i="2"/>
  <c r="Y518" i="2"/>
  <c r="Z518" i="2" s="1"/>
  <c r="P518" i="2"/>
  <c r="BP517" i="2"/>
  <c r="BO517" i="2"/>
  <c r="BN517" i="2"/>
  <c r="BM517" i="2"/>
  <c r="Z517" i="2"/>
  <c r="Y517" i="2"/>
  <c r="P517" i="2"/>
  <c r="BP516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P514" i="2"/>
  <c r="BO513" i="2"/>
  <c r="BN513" i="2"/>
  <c r="BM513" i="2"/>
  <c r="Z513" i="2"/>
  <c r="Y513" i="2"/>
  <c r="BP513" i="2" s="1"/>
  <c r="BP512" i="2"/>
  <c r="BO512" i="2"/>
  <c r="BN512" i="2"/>
  <c r="BM512" i="2"/>
  <c r="Z512" i="2"/>
  <c r="Y512" i="2"/>
  <c r="P512" i="2"/>
  <c r="BO511" i="2"/>
  <c r="BN511" i="2"/>
  <c r="BM511" i="2"/>
  <c r="Y511" i="2"/>
  <c r="Z511" i="2" s="1"/>
  <c r="P511" i="2"/>
  <c r="X507" i="2"/>
  <c r="X506" i="2"/>
  <c r="BO505" i="2"/>
  <c r="BM505" i="2"/>
  <c r="Y505" i="2"/>
  <c r="Z505" i="2" s="1"/>
  <c r="Z506" i="2" s="1"/>
  <c r="X503" i="2"/>
  <c r="Y502" i="2"/>
  <c r="X502" i="2"/>
  <c r="BO501" i="2"/>
  <c r="BN501" i="2"/>
  <c r="BM501" i="2"/>
  <c r="Z501" i="2"/>
  <c r="Y501" i="2"/>
  <c r="BP501" i="2" s="1"/>
  <c r="P501" i="2"/>
  <c r="BO500" i="2"/>
  <c r="BN500" i="2"/>
  <c r="BM500" i="2"/>
  <c r="Z500" i="2"/>
  <c r="Z502" i="2" s="1"/>
  <c r="Y500" i="2"/>
  <c r="Y503" i="2" s="1"/>
  <c r="X497" i="2"/>
  <c r="X496" i="2"/>
  <c r="BP495" i="2"/>
  <c r="BO495" i="2"/>
  <c r="BN495" i="2"/>
  <c r="BM495" i="2"/>
  <c r="Z495" i="2"/>
  <c r="Y495" i="2"/>
  <c r="P495" i="2"/>
  <c r="BO494" i="2"/>
  <c r="BM494" i="2"/>
  <c r="Y494" i="2"/>
  <c r="Z494" i="2" s="1"/>
  <c r="Z496" i="2" s="1"/>
  <c r="P494" i="2"/>
  <c r="BP493" i="2"/>
  <c r="BO493" i="2"/>
  <c r="BN493" i="2"/>
  <c r="BM493" i="2"/>
  <c r="Z493" i="2"/>
  <c r="Y493" i="2"/>
  <c r="AA614" i="2" s="1"/>
  <c r="P493" i="2"/>
  <c r="Y490" i="2"/>
  <c r="X490" i="2"/>
  <c r="Y489" i="2"/>
  <c r="X489" i="2"/>
  <c r="BP488" i="2"/>
  <c r="BO488" i="2"/>
  <c r="BN488" i="2"/>
  <c r="BM488" i="2"/>
  <c r="Z488" i="2"/>
  <c r="Z489" i="2" s="1"/>
  <c r="Y488" i="2"/>
  <c r="P488" i="2"/>
  <c r="Y486" i="2"/>
  <c r="X486" i="2"/>
  <c r="Y485" i="2"/>
  <c r="X485" i="2"/>
  <c r="BP484" i="2"/>
  <c r="BO484" i="2"/>
  <c r="BN484" i="2"/>
  <c r="BM484" i="2"/>
  <c r="Z484" i="2"/>
  <c r="Z485" i="2" s="1"/>
  <c r="Y484" i="2"/>
  <c r="P484" i="2"/>
  <c r="Y482" i="2"/>
  <c r="X482" i="2"/>
  <c r="Y481" i="2"/>
  <c r="X481" i="2"/>
  <c r="BP480" i="2"/>
  <c r="BO480" i="2"/>
  <c r="BN480" i="2"/>
  <c r="BM480" i="2"/>
  <c r="Z480" i="2"/>
  <c r="Y480" i="2"/>
  <c r="P480" i="2"/>
  <c r="BP479" i="2"/>
  <c r="BO479" i="2"/>
  <c r="BM479" i="2"/>
  <c r="Y479" i="2"/>
  <c r="BN479" i="2" s="1"/>
  <c r="P479" i="2"/>
  <c r="X477" i="2"/>
  <c r="X476" i="2"/>
  <c r="BP475" i="2"/>
  <c r="BO475" i="2"/>
  <c r="BM475" i="2"/>
  <c r="Y475" i="2"/>
  <c r="BN475" i="2" s="1"/>
  <c r="BO474" i="2"/>
  <c r="BM474" i="2"/>
  <c r="Y474" i="2"/>
  <c r="BP474" i="2" s="1"/>
  <c r="P474" i="2"/>
  <c r="BO473" i="2"/>
  <c r="BN473" i="2"/>
  <c r="BM473" i="2"/>
  <c r="Z473" i="2"/>
  <c r="Y473" i="2"/>
  <c r="BP473" i="2" s="1"/>
  <c r="BO472" i="2"/>
  <c r="BM472" i="2"/>
  <c r="Y472" i="2"/>
  <c r="BP472" i="2" s="1"/>
  <c r="P472" i="2"/>
  <c r="BO471" i="2"/>
  <c r="BM471" i="2"/>
  <c r="Y471" i="2"/>
  <c r="BP471" i="2" s="1"/>
  <c r="BP470" i="2"/>
  <c r="BO470" i="2"/>
  <c r="BM470" i="2"/>
  <c r="Z470" i="2"/>
  <c r="Y470" i="2"/>
  <c r="BN470" i="2" s="1"/>
  <c r="P470" i="2"/>
  <c r="BP469" i="2"/>
  <c r="BO469" i="2"/>
  <c r="BN469" i="2"/>
  <c r="BM469" i="2"/>
  <c r="Z469" i="2"/>
  <c r="Y469" i="2"/>
  <c r="Y477" i="2" s="1"/>
  <c r="X467" i="2"/>
  <c r="Y466" i="2"/>
  <c r="X466" i="2"/>
  <c r="BO465" i="2"/>
  <c r="BM465" i="2"/>
  <c r="Y465" i="2"/>
  <c r="BP465" i="2" s="1"/>
  <c r="X462" i="2"/>
  <c r="Y461" i="2"/>
  <c r="X461" i="2"/>
  <c r="BO460" i="2"/>
  <c r="BN460" i="2"/>
  <c r="BM460" i="2"/>
  <c r="Z460" i="2"/>
  <c r="Y460" i="2"/>
  <c r="BP460" i="2" s="1"/>
  <c r="P460" i="2"/>
  <c r="BP459" i="2"/>
  <c r="BO459" i="2"/>
  <c r="BM459" i="2"/>
  <c r="Z459" i="2"/>
  <c r="Y459" i="2"/>
  <c r="BN459" i="2" s="1"/>
  <c r="P459" i="2"/>
  <c r="BP458" i="2"/>
  <c r="BO458" i="2"/>
  <c r="BN458" i="2"/>
  <c r="BM458" i="2"/>
  <c r="Z458" i="2"/>
  <c r="Z461" i="2" s="1"/>
  <c r="Y458" i="2"/>
  <c r="Y462" i="2" s="1"/>
  <c r="P458" i="2"/>
  <c r="X456" i="2"/>
  <c r="X455" i="2"/>
  <c r="BP454" i="2"/>
  <c r="BO454" i="2"/>
  <c r="BN454" i="2"/>
  <c r="BM454" i="2"/>
  <c r="Z454" i="2"/>
  <c r="Y454" i="2"/>
  <c r="P454" i="2"/>
  <c r="BO453" i="2"/>
  <c r="BM453" i="2"/>
  <c r="Y453" i="2"/>
  <c r="Z453" i="2" s="1"/>
  <c r="Z455" i="2" s="1"/>
  <c r="P453" i="2"/>
  <c r="X451" i="2"/>
  <c r="X450" i="2"/>
  <c r="BO449" i="2"/>
  <c r="BM449" i="2"/>
  <c r="Y449" i="2"/>
  <c r="Z449" i="2" s="1"/>
  <c r="P449" i="2"/>
  <c r="BP448" i="2"/>
  <c r="BO448" i="2"/>
  <c r="BN448" i="2"/>
  <c r="BM448" i="2"/>
  <c r="Z448" i="2"/>
  <c r="Y448" i="2"/>
  <c r="BP447" i="2"/>
  <c r="BO447" i="2"/>
  <c r="BN447" i="2"/>
  <c r="BM447" i="2"/>
  <c r="Z447" i="2"/>
  <c r="Y447" i="2"/>
  <c r="BP446" i="2"/>
  <c r="BO446" i="2"/>
  <c r="BN446" i="2"/>
  <c r="BM446" i="2"/>
  <c r="Z446" i="2"/>
  <c r="Y446" i="2"/>
  <c r="BP445" i="2"/>
  <c r="BO445" i="2"/>
  <c r="BN445" i="2"/>
  <c r="BM445" i="2"/>
  <c r="Z445" i="2"/>
  <c r="Y445" i="2"/>
  <c r="P445" i="2"/>
  <c r="BO444" i="2"/>
  <c r="BM444" i="2"/>
  <c r="Y444" i="2"/>
  <c r="BP444" i="2" s="1"/>
  <c r="BP443" i="2"/>
  <c r="BO443" i="2"/>
  <c r="BM443" i="2"/>
  <c r="Y443" i="2"/>
  <c r="BN443" i="2" s="1"/>
  <c r="P443" i="2"/>
  <c r="BO442" i="2"/>
  <c r="BM442" i="2"/>
  <c r="Y442" i="2"/>
  <c r="BP442" i="2" s="1"/>
  <c r="BO441" i="2"/>
  <c r="BN441" i="2"/>
  <c r="BM441" i="2"/>
  <c r="Z441" i="2"/>
  <c r="Y441" i="2"/>
  <c r="BP441" i="2" s="1"/>
  <c r="BO440" i="2"/>
  <c r="BM440" i="2"/>
  <c r="Y440" i="2"/>
  <c r="BP440" i="2" s="1"/>
  <c r="P440" i="2"/>
  <c r="BO439" i="2"/>
  <c r="BM439" i="2"/>
  <c r="Z439" i="2"/>
  <c r="Y439" i="2"/>
  <c r="BP439" i="2" s="1"/>
  <c r="P439" i="2"/>
  <c r="BP438" i="2"/>
  <c r="BO438" i="2"/>
  <c r="BN438" i="2"/>
  <c r="BM438" i="2"/>
  <c r="Z438" i="2"/>
  <c r="Y438" i="2"/>
  <c r="BP437" i="2"/>
  <c r="BO437" i="2"/>
  <c r="BN437" i="2"/>
  <c r="BM437" i="2"/>
  <c r="Z437" i="2"/>
  <c r="Y437" i="2"/>
  <c r="BP436" i="2"/>
  <c r="BO436" i="2"/>
  <c r="BN436" i="2"/>
  <c r="BM436" i="2"/>
  <c r="Z436" i="2"/>
  <c r="Y436" i="2"/>
  <c r="P436" i="2"/>
  <c r="BO435" i="2"/>
  <c r="BN435" i="2"/>
  <c r="BM435" i="2"/>
  <c r="Z435" i="2"/>
  <c r="Y435" i="2"/>
  <c r="BP435" i="2" s="1"/>
  <c r="P435" i="2"/>
  <c r="BP434" i="2"/>
  <c r="BO434" i="2"/>
  <c r="BN434" i="2"/>
  <c r="BM434" i="2"/>
  <c r="Z434" i="2"/>
  <c r="Y434" i="2"/>
  <c r="BP433" i="2"/>
  <c r="BO433" i="2"/>
  <c r="BN433" i="2"/>
  <c r="BM433" i="2"/>
  <c r="Z433" i="2"/>
  <c r="Y433" i="2"/>
  <c r="P433" i="2"/>
  <c r="BP432" i="2"/>
  <c r="BO432" i="2"/>
  <c r="BM432" i="2"/>
  <c r="Y432" i="2"/>
  <c r="BN432" i="2" s="1"/>
  <c r="BO431" i="2"/>
  <c r="BM431" i="2"/>
  <c r="Y431" i="2"/>
  <c r="BP431" i="2" s="1"/>
  <c r="BP430" i="2"/>
  <c r="BO430" i="2"/>
  <c r="BM430" i="2"/>
  <c r="Y430" i="2"/>
  <c r="BN430" i="2" s="1"/>
  <c r="BO429" i="2"/>
  <c r="BM429" i="2"/>
  <c r="Y429" i="2"/>
  <c r="BP429" i="2" s="1"/>
  <c r="P429" i="2"/>
  <c r="BO428" i="2"/>
  <c r="BN428" i="2"/>
  <c r="BM428" i="2"/>
  <c r="Z428" i="2"/>
  <c r="Y428" i="2"/>
  <c r="BP428" i="2" s="1"/>
  <c r="BO427" i="2"/>
  <c r="BM427" i="2"/>
  <c r="Y427" i="2"/>
  <c r="Y451" i="2" s="1"/>
  <c r="P427" i="2"/>
  <c r="X425" i="2"/>
  <c r="X424" i="2"/>
  <c r="BO423" i="2"/>
  <c r="BM423" i="2"/>
  <c r="Y423" i="2"/>
  <c r="Y425" i="2" s="1"/>
  <c r="P423" i="2"/>
  <c r="X419" i="2"/>
  <c r="X418" i="2"/>
  <c r="BO417" i="2"/>
  <c r="BM417" i="2"/>
  <c r="Y417" i="2"/>
  <c r="Y418" i="2" s="1"/>
  <c r="P417" i="2"/>
  <c r="BO416" i="2"/>
  <c r="BM416" i="2"/>
  <c r="Y416" i="2"/>
  <c r="Y419" i="2" s="1"/>
  <c r="P416" i="2"/>
  <c r="X414" i="2"/>
  <c r="Y413" i="2"/>
  <c r="X413" i="2"/>
  <c r="BO412" i="2"/>
  <c r="BM412" i="2"/>
  <c r="Y412" i="2"/>
  <c r="BP412" i="2" s="1"/>
  <c r="P412" i="2"/>
  <c r="BP411" i="2"/>
  <c r="BO411" i="2"/>
  <c r="BN411" i="2"/>
  <c r="BM411" i="2"/>
  <c r="Z411" i="2"/>
  <c r="Y411" i="2"/>
  <c r="P411" i="2"/>
  <c r="BO410" i="2"/>
  <c r="BN410" i="2"/>
  <c r="BM410" i="2"/>
  <c r="Z410" i="2"/>
  <c r="Y410" i="2"/>
  <c r="BP410" i="2" s="1"/>
  <c r="P410" i="2"/>
  <c r="BP409" i="2"/>
  <c r="BO409" i="2"/>
  <c r="BN409" i="2"/>
  <c r="BM409" i="2"/>
  <c r="Z409" i="2"/>
  <c r="Y409" i="2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N403" i="2"/>
  <c r="BM403" i="2"/>
  <c r="Z403" i="2"/>
  <c r="Y403" i="2"/>
  <c r="BP403" i="2" s="1"/>
  <c r="P403" i="2"/>
  <c r="BP402" i="2"/>
  <c r="BO402" i="2"/>
  <c r="BM402" i="2"/>
  <c r="Z402" i="2"/>
  <c r="Y402" i="2"/>
  <c r="Y405" i="2" s="1"/>
  <c r="P402" i="2"/>
  <c r="Y400" i="2"/>
  <c r="X400" i="2"/>
  <c r="Y399" i="2"/>
  <c r="X399" i="2"/>
  <c r="BP398" i="2"/>
  <c r="BO398" i="2"/>
  <c r="BM398" i="2"/>
  <c r="Z398" i="2"/>
  <c r="Z399" i="2" s="1"/>
  <c r="Y398" i="2"/>
  <c r="BN398" i="2" s="1"/>
  <c r="P398" i="2"/>
  <c r="BP397" i="2"/>
  <c r="BO397" i="2"/>
  <c r="BN397" i="2"/>
  <c r="BM397" i="2"/>
  <c r="Z397" i="2"/>
  <c r="Y397" i="2"/>
  <c r="BP396" i="2"/>
  <c r="BO396" i="2"/>
  <c r="BN396" i="2"/>
  <c r="BM396" i="2"/>
  <c r="Z396" i="2"/>
  <c r="Y396" i="2"/>
  <c r="P396" i="2"/>
  <c r="BO395" i="2"/>
  <c r="BN395" i="2"/>
  <c r="BM395" i="2"/>
  <c r="Z395" i="2"/>
  <c r="Y395" i="2"/>
  <c r="BP395" i="2" s="1"/>
  <c r="P395" i="2"/>
  <c r="Y392" i="2"/>
  <c r="X392" i="2"/>
  <c r="X391" i="2"/>
  <c r="BO390" i="2"/>
  <c r="BN390" i="2"/>
  <c r="BM390" i="2"/>
  <c r="Z390" i="2"/>
  <c r="Y390" i="2"/>
  <c r="Y391" i="2" s="1"/>
  <c r="P390" i="2"/>
  <c r="BP389" i="2"/>
  <c r="BO389" i="2"/>
  <c r="BN389" i="2"/>
  <c r="BM389" i="2"/>
  <c r="Z389" i="2"/>
  <c r="Z391" i="2" s="1"/>
  <c r="Y389" i="2"/>
  <c r="P389" i="2"/>
  <c r="X387" i="2"/>
  <c r="X386" i="2"/>
  <c r="BP385" i="2"/>
  <c r="BO385" i="2"/>
  <c r="BN385" i="2"/>
  <c r="BM385" i="2"/>
  <c r="Z385" i="2"/>
  <c r="Y385" i="2"/>
  <c r="P385" i="2"/>
  <c r="BO384" i="2"/>
  <c r="BM384" i="2"/>
  <c r="Y384" i="2"/>
  <c r="BP384" i="2" s="1"/>
  <c r="P384" i="2"/>
  <c r="BO383" i="2"/>
  <c r="BN383" i="2"/>
  <c r="BM383" i="2"/>
  <c r="Z383" i="2"/>
  <c r="Y383" i="2"/>
  <c r="Y387" i="2" s="1"/>
  <c r="P383" i="2"/>
  <c r="X381" i="2"/>
  <c r="Y380" i="2"/>
  <c r="X380" i="2"/>
  <c r="BO379" i="2"/>
  <c r="BN379" i="2"/>
  <c r="BM379" i="2"/>
  <c r="Z379" i="2"/>
  <c r="Y379" i="2"/>
  <c r="Y381" i="2" s="1"/>
  <c r="P379" i="2"/>
  <c r="BP378" i="2"/>
  <c r="BO378" i="2"/>
  <c r="BM378" i="2"/>
  <c r="Z378" i="2"/>
  <c r="Y378" i="2"/>
  <c r="BN378" i="2" s="1"/>
  <c r="P378" i="2"/>
  <c r="Y376" i="2"/>
  <c r="X376" i="2"/>
  <c r="X375" i="2"/>
  <c r="BP374" i="2"/>
  <c r="BO374" i="2"/>
  <c r="BM374" i="2"/>
  <c r="Z374" i="2"/>
  <c r="Y374" i="2"/>
  <c r="BN374" i="2" s="1"/>
  <c r="P374" i="2"/>
  <c r="BP373" i="2"/>
  <c r="BO373" i="2"/>
  <c r="BN373" i="2"/>
  <c r="BM373" i="2"/>
  <c r="Z373" i="2"/>
  <c r="Y373" i="2"/>
  <c r="P373" i="2"/>
  <c r="BO372" i="2"/>
  <c r="BN372" i="2"/>
  <c r="BM372" i="2"/>
  <c r="Y372" i="2"/>
  <c r="P372" i="2"/>
  <c r="BP371" i="2"/>
  <c r="BO371" i="2"/>
  <c r="BN371" i="2"/>
  <c r="BM371" i="2"/>
  <c r="Z371" i="2"/>
  <c r="Y371" i="2"/>
  <c r="P371" i="2"/>
  <c r="BP370" i="2"/>
  <c r="BO370" i="2"/>
  <c r="BM370" i="2"/>
  <c r="Y370" i="2"/>
  <c r="P370" i="2"/>
  <c r="BP369" i="2"/>
  <c r="BO369" i="2"/>
  <c r="BM369" i="2"/>
  <c r="Y369" i="2"/>
  <c r="BN369" i="2" s="1"/>
  <c r="P369" i="2"/>
  <c r="BO368" i="2"/>
  <c r="BM368" i="2"/>
  <c r="Z368" i="2"/>
  <c r="Y368" i="2"/>
  <c r="P368" i="2"/>
  <c r="BP367" i="2"/>
  <c r="BO367" i="2"/>
  <c r="BN367" i="2"/>
  <c r="BM367" i="2"/>
  <c r="Z367" i="2"/>
  <c r="Y367" i="2"/>
  <c r="P367" i="2"/>
  <c r="BO366" i="2"/>
  <c r="BN366" i="2"/>
  <c r="BM366" i="2"/>
  <c r="Z366" i="2"/>
  <c r="Y366" i="2"/>
  <c r="BP366" i="2" s="1"/>
  <c r="P366" i="2"/>
  <c r="X362" i="2"/>
  <c r="X361" i="2"/>
  <c r="BO360" i="2"/>
  <c r="BN360" i="2"/>
  <c r="BM360" i="2"/>
  <c r="Z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P358" i="2"/>
  <c r="X356" i="2"/>
  <c r="X355" i="2"/>
  <c r="BP354" i="2"/>
  <c r="BO354" i="2"/>
  <c r="BM354" i="2"/>
  <c r="Y354" i="2"/>
  <c r="P354" i="2"/>
  <c r="X351" i="2"/>
  <c r="X350" i="2"/>
  <c r="BP349" i="2"/>
  <c r="BO349" i="2"/>
  <c r="BM349" i="2"/>
  <c r="Y349" i="2"/>
  <c r="P349" i="2"/>
  <c r="BO348" i="2"/>
  <c r="BM348" i="2"/>
  <c r="Y348" i="2"/>
  <c r="BP348" i="2" s="1"/>
  <c r="P348" i="2"/>
  <c r="BP347" i="2"/>
  <c r="BO347" i="2"/>
  <c r="BM347" i="2"/>
  <c r="Z347" i="2"/>
  <c r="Y347" i="2"/>
  <c r="P347" i="2"/>
  <c r="X345" i="2"/>
  <c r="X344" i="2"/>
  <c r="BP343" i="2"/>
  <c r="BO343" i="2"/>
  <c r="BM343" i="2"/>
  <c r="Z343" i="2"/>
  <c r="Y343" i="2"/>
  <c r="BN343" i="2" s="1"/>
  <c r="P343" i="2"/>
  <c r="BO342" i="2"/>
  <c r="BM342" i="2"/>
  <c r="Y342" i="2"/>
  <c r="BP342" i="2" s="1"/>
  <c r="P342" i="2"/>
  <c r="BO341" i="2"/>
  <c r="BN341" i="2"/>
  <c r="BM341" i="2"/>
  <c r="Y341" i="2"/>
  <c r="BO340" i="2"/>
  <c r="BN340" i="2"/>
  <c r="BM340" i="2"/>
  <c r="Z340" i="2"/>
  <c r="Y340" i="2"/>
  <c r="BP340" i="2" s="1"/>
  <c r="X338" i="2"/>
  <c r="X337" i="2"/>
  <c r="BP336" i="2"/>
  <c r="BO336" i="2"/>
  <c r="BM336" i="2"/>
  <c r="Y336" i="2"/>
  <c r="BN336" i="2" s="1"/>
  <c r="P336" i="2"/>
  <c r="BO335" i="2"/>
  <c r="BM335" i="2"/>
  <c r="Y335" i="2"/>
  <c r="P335" i="2"/>
  <c r="BP334" i="2"/>
  <c r="BO334" i="2"/>
  <c r="BN334" i="2"/>
  <c r="BM334" i="2"/>
  <c r="Z334" i="2"/>
  <c r="Y334" i="2"/>
  <c r="Y332" i="2"/>
  <c r="X332" i="2"/>
  <c r="X331" i="2"/>
  <c r="BO330" i="2"/>
  <c r="BN330" i="2"/>
  <c r="BM330" i="2"/>
  <c r="Z330" i="2"/>
  <c r="Y330" i="2"/>
  <c r="BP330" i="2" s="1"/>
  <c r="P330" i="2"/>
  <c r="BP329" i="2"/>
  <c r="BO329" i="2"/>
  <c r="BN329" i="2"/>
  <c r="BM329" i="2"/>
  <c r="Z329" i="2"/>
  <c r="Y329" i="2"/>
  <c r="P329" i="2"/>
  <c r="BP328" i="2"/>
  <c r="BO328" i="2"/>
  <c r="BN328" i="2"/>
  <c r="BM328" i="2"/>
  <c r="Y328" i="2"/>
  <c r="Z328" i="2" s="1"/>
  <c r="P328" i="2"/>
  <c r="BO327" i="2"/>
  <c r="BN327" i="2"/>
  <c r="BM327" i="2"/>
  <c r="Z327" i="2"/>
  <c r="Y327" i="2"/>
  <c r="BP327" i="2" s="1"/>
  <c r="P327" i="2"/>
  <c r="BP326" i="2"/>
  <c r="BO326" i="2"/>
  <c r="BM326" i="2"/>
  <c r="Z326" i="2"/>
  <c r="Y326" i="2"/>
  <c r="BN326" i="2" s="1"/>
  <c r="P326" i="2"/>
  <c r="BO325" i="2"/>
  <c r="BN325" i="2"/>
  <c r="BM325" i="2"/>
  <c r="Y325" i="2"/>
  <c r="Y331" i="2" s="1"/>
  <c r="P325" i="2"/>
  <c r="X323" i="2"/>
  <c r="X322" i="2"/>
  <c r="BO321" i="2"/>
  <c r="BM321" i="2"/>
  <c r="Y321" i="2"/>
  <c r="BP321" i="2" s="1"/>
  <c r="P321" i="2"/>
  <c r="BO320" i="2"/>
  <c r="BN320" i="2"/>
  <c r="BM320" i="2"/>
  <c r="Y320" i="2"/>
  <c r="P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P314" i="2"/>
  <c r="BO314" i="2"/>
  <c r="BM314" i="2"/>
  <c r="Y314" i="2"/>
  <c r="P314" i="2"/>
  <c r="BP313" i="2"/>
  <c r="BO313" i="2"/>
  <c r="BM313" i="2"/>
  <c r="Z313" i="2"/>
  <c r="Y313" i="2"/>
  <c r="BN313" i="2" s="1"/>
  <c r="P313" i="2"/>
  <c r="BO312" i="2"/>
  <c r="BM312" i="2"/>
  <c r="Y312" i="2"/>
  <c r="BP311" i="2"/>
  <c r="BO311" i="2"/>
  <c r="BM311" i="2"/>
  <c r="Z311" i="2"/>
  <c r="Y311" i="2"/>
  <c r="BN311" i="2" s="1"/>
  <c r="BO310" i="2"/>
  <c r="BM310" i="2"/>
  <c r="Z310" i="2"/>
  <c r="Y310" i="2"/>
  <c r="BP309" i="2"/>
  <c r="BO309" i="2"/>
  <c r="BM309" i="2"/>
  <c r="Z309" i="2"/>
  <c r="Y309" i="2"/>
  <c r="BN309" i="2" s="1"/>
  <c r="BO308" i="2"/>
  <c r="BM308" i="2"/>
  <c r="Y308" i="2"/>
  <c r="X305" i="2"/>
  <c r="X304" i="2"/>
  <c r="BO303" i="2"/>
  <c r="BN303" i="2"/>
  <c r="BM303" i="2"/>
  <c r="Y303" i="2"/>
  <c r="BP303" i="2" s="1"/>
  <c r="P303" i="2"/>
  <c r="BP302" i="2"/>
  <c r="BO302" i="2"/>
  <c r="BM302" i="2"/>
  <c r="Z302" i="2"/>
  <c r="Y302" i="2"/>
  <c r="BN302" i="2" s="1"/>
  <c r="P302" i="2"/>
  <c r="Y300" i="2"/>
  <c r="X300" i="2"/>
  <c r="Z299" i="2"/>
  <c r="Y299" i="2"/>
  <c r="X299" i="2"/>
  <c r="BP298" i="2"/>
  <c r="BO298" i="2"/>
  <c r="BM298" i="2"/>
  <c r="Z298" i="2"/>
  <c r="Y298" i="2"/>
  <c r="BN298" i="2" s="1"/>
  <c r="P298" i="2"/>
  <c r="Y295" i="2"/>
  <c r="X295" i="2"/>
  <c r="Z294" i="2"/>
  <c r="Y294" i="2"/>
  <c r="X294" i="2"/>
  <c r="BP293" i="2"/>
  <c r="BO293" i="2"/>
  <c r="BM293" i="2"/>
  <c r="Z293" i="2"/>
  <c r="Y293" i="2"/>
  <c r="S614" i="2" s="1"/>
  <c r="P293" i="2"/>
  <c r="X290" i="2"/>
  <c r="Y289" i="2"/>
  <c r="X289" i="2"/>
  <c r="BP288" i="2"/>
  <c r="BO288" i="2"/>
  <c r="BM288" i="2"/>
  <c r="Z288" i="2"/>
  <c r="Y288" i="2"/>
  <c r="BN288" i="2" s="1"/>
  <c r="P288" i="2"/>
  <c r="BO287" i="2"/>
  <c r="BN287" i="2"/>
  <c r="BM287" i="2"/>
  <c r="Z287" i="2"/>
  <c r="Y287" i="2"/>
  <c r="BP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P284" i="2"/>
  <c r="BO284" i="2"/>
  <c r="BM284" i="2"/>
  <c r="Y284" i="2"/>
  <c r="P284" i="2"/>
  <c r="X281" i="2"/>
  <c r="X280" i="2"/>
  <c r="BO279" i="2"/>
  <c r="BM279" i="2"/>
  <c r="Y279" i="2"/>
  <c r="BP278" i="2"/>
  <c r="BO278" i="2"/>
  <c r="BN278" i="2"/>
  <c r="BM278" i="2"/>
  <c r="Y278" i="2"/>
  <c r="Z278" i="2" s="1"/>
  <c r="BO277" i="2"/>
  <c r="BM277" i="2"/>
  <c r="Y277" i="2"/>
  <c r="P277" i="2"/>
  <c r="Y274" i="2"/>
  <c r="X274" i="2"/>
  <c r="X273" i="2"/>
  <c r="BP272" i="2"/>
  <c r="BO272" i="2"/>
  <c r="BN272" i="2"/>
  <c r="BM272" i="2"/>
  <c r="Y272" i="2"/>
  <c r="Y269" i="2"/>
  <c r="X269" i="2"/>
  <c r="Z268" i="2"/>
  <c r="Y268" i="2"/>
  <c r="X268" i="2"/>
  <c r="BP267" i="2"/>
  <c r="BO267" i="2"/>
  <c r="BN267" i="2"/>
  <c r="BM267" i="2"/>
  <c r="Z267" i="2"/>
  <c r="Y267" i="2"/>
  <c r="BP266" i="2"/>
  <c r="BO266" i="2"/>
  <c r="BN266" i="2"/>
  <c r="BM266" i="2"/>
  <c r="Z266" i="2"/>
  <c r="Y266" i="2"/>
  <c r="BP265" i="2"/>
  <c r="BO265" i="2"/>
  <c r="BN265" i="2"/>
  <c r="BM265" i="2"/>
  <c r="Z265" i="2"/>
  <c r="Y265" i="2"/>
  <c r="BP264" i="2"/>
  <c r="BO264" i="2"/>
  <c r="BN264" i="2"/>
  <c r="BM264" i="2"/>
  <c r="Z264" i="2"/>
  <c r="Y264" i="2"/>
  <c r="BP263" i="2"/>
  <c r="BO263" i="2"/>
  <c r="BN263" i="2"/>
  <c r="BM263" i="2"/>
  <c r="Z263" i="2"/>
  <c r="Y263" i="2"/>
  <c r="O614" i="2" s="1"/>
  <c r="X260" i="2"/>
  <c r="X259" i="2"/>
  <c r="BO258" i="2"/>
  <c r="BN258" i="2"/>
  <c r="BM258" i="2"/>
  <c r="Y258" i="2"/>
  <c r="BP258" i="2" s="1"/>
  <c r="P258" i="2"/>
  <c r="BP257" i="2"/>
  <c r="BO257" i="2"/>
  <c r="BN257" i="2"/>
  <c r="BM257" i="2"/>
  <c r="Z257" i="2"/>
  <c r="Y257" i="2"/>
  <c r="P257" i="2"/>
  <c r="BP256" i="2"/>
  <c r="BO256" i="2"/>
  <c r="BN256" i="2"/>
  <c r="BM256" i="2"/>
  <c r="Y256" i="2"/>
  <c r="Z256" i="2" s="1"/>
  <c r="BO255" i="2"/>
  <c r="BM255" i="2"/>
  <c r="Y255" i="2"/>
  <c r="Z255" i="2" s="1"/>
  <c r="P255" i="2"/>
  <c r="BP254" i="2"/>
  <c r="BO254" i="2"/>
  <c r="BN254" i="2"/>
  <c r="BM254" i="2"/>
  <c r="Z254" i="2"/>
  <c r="Y254" i="2"/>
  <c r="P254" i="2"/>
  <c r="BO253" i="2"/>
  <c r="BM253" i="2"/>
  <c r="Z253" i="2"/>
  <c r="Y253" i="2"/>
  <c r="BN253" i="2" s="1"/>
  <c r="P253" i="2"/>
  <c r="BP252" i="2"/>
  <c r="BO252" i="2"/>
  <c r="BN252" i="2"/>
  <c r="BM252" i="2"/>
  <c r="Y252" i="2"/>
  <c r="Z252" i="2" s="1"/>
  <c r="P252" i="2"/>
  <c r="BO251" i="2"/>
  <c r="BN251" i="2"/>
  <c r="BM251" i="2"/>
  <c r="Z251" i="2"/>
  <c r="Y251" i="2"/>
  <c r="X248" i="2"/>
  <c r="X247" i="2"/>
  <c r="BO246" i="2"/>
  <c r="BM246" i="2"/>
  <c r="Y246" i="2"/>
  <c r="BP246" i="2" s="1"/>
  <c r="P246" i="2"/>
  <c r="BO245" i="2"/>
  <c r="BN245" i="2"/>
  <c r="BM245" i="2"/>
  <c r="Y245" i="2"/>
  <c r="BP245" i="2" s="1"/>
  <c r="P245" i="2"/>
  <c r="BP244" i="2"/>
  <c r="BO244" i="2"/>
  <c r="BN244" i="2"/>
  <c r="BM244" i="2"/>
  <c r="Z244" i="2"/>
  <c r="Y244" i="2"/>
  <c r="P244" i="2"/>
  <c r="BP243" i="2"/>
  <c r="BO243" i="2"/>
  <c r="BN243" i="2"/>
  <c r="BM243" i="2"/>
  <c r="Y243" i="2"/>
  <c r="Z243" i="2" s="1"/>
  <c r="P243" i="2"/>
  <c r="BO242" i="2"/>
  <c r="BM242" i="2"/>
  <c r="Z242" i="2"/>
  <c r="Y242" i="2"/>
  <c r="BP242" i="2" s="1"/>
  <c r="BP241" i="2"/>
  <c r="BO241" i="2"/>
  <c r="BN241" i="2"/>
  <c r="BM241" i="2"/>
  <c r="Y241" i="2"/>
  <c r="Z241" i="2" s="1"/>
  <c r="P241" i="2"/>
  <c r="BP240" i="2"/>
  <c r="BO240" i="2"/>
  <c r="BM240" i="2"/>
  <c r="Z240" i="2"/>
  <c r="Y240" i="2"/>
  <c r="BN240" i="2" s="1"/>
  <c r="P240" i="2"/>
  <c r="BP239" i="2"/>
  <c r="BO239" i="2"/>
  <c r="BN239" i="2"/>
  <c r="BM239" i="2"/>
  <c r="Z239" i="2"/>
  <c r="Y239" i="2"/>
  <c r="X236" i="2"/>
  <c r="X235" i="2"/>
  <c r="BP234" i="2"/>
  <c r="BO234" i="2"/>
  <c r="BM234" i="2"/>
  <c r="Z234" i="2"/>
  <c r="Y234" i="2"/>
  <c r="BN234" i="2" s="1"/>
  <c r="BO233" i="2"/>
  <c r="BM233" i="2"/>
  <c r="Y233" i="2"/>
  <c r="BN233" i="2" s="1"/>
  <c r="BO232" i="2"/>
  <c r="BM232" i="2"/>
  <c r="Z232" i="2"/>
  <c r="Y232" i="2"/>
  <c r="BN232" i="2" s="1"/>
  <c r="P232" i="2"/>
  <c r="BO231" i="2"/>
  <c r="BM231" i="2"/>
  <c r="Y231" i="2"/>
  <c r="BP231" i="2" s="1"/>
  <c r="P231" i="2"/>
  <c r="BO230" i="2"/>
  <c r="BN230" i="2"/>
  <c r="BM230" i="2"/>
  <c r="Y230" i="2"/>
  <c r="BP230" i="2" s="1"/>
  <c r="X228" i="2"/>
  <c r="X227" i="2"/>
  <c r="BO226" i="2"/>
  <c r="BM226" i="2"/>
  <c r="Z226" i="2"/>
  <c r="Y226" i="2"/>
  <c r="BP226" i="2" s="1"/>
  <c r="P226" i="2"/>
  <c r="BO225" i="2"/>
  <c r="BM225" i="2"/>
  <c r="Y225" i="2"/>
  <c r="BP225" i="2" s="1"/>
  <c r="BO224" i="2"/>
  <c r="BN224" i="2"/>
  <c r="BM224" i="2"/>
  <c r="Y224" i="2"/>
  <c r="BP224" i="2" s="1"/>
  <c r="BO223" i="2"/>
  <c r="BN223" i="2"/>
  <c r="BM223" i="2"/>
  <c r="Y223" i="2"/>
  <c r="BP223" i="2" s="1"/>
  <c r="BO222" i="2"/>
  <c r="BN222" i="2"/>
  <c r="BM222" i="2"/>
  <c r="Z222" i="2"/>
  <c r="Y222" i="2"/>
  <c r="BP222" i="2" s="1"/>
  <c r="BO221" i="2"/>
  <c r="BN221" i="2"/>
  <c r="BM221" i="2"/>
  <c r="Y221" i="2"/>
  <c r="BP221" i="2" s="1"/>
  <c r="BO220" i="2"/>
  <c r="BM220" i="2"/>
  <c r="Z220" i="2"/>
  <c r="Y220" i="2"/>
  <c r="BP220" i="2" s="1"/>
  <c r="P220" i="2"/>
  <c r="BP219" i="2"/>
  <c r="BO219" i="2"/>
  <c r="BN219" i="2"/>
  <c r="BM219" i="2"/>
  <c r="Z219" i="2"/>
  <c r="Y219" i="2"/>
  <c r="BP218" i="2"/>
  <c r="BO218" i="2"/>
  <c r="BN218" i="2"/>
  <c r="BM218" i="2"/>
  <c r="Z218" i="2"/>
  <c r="Y218" i="2"/>
  <c r="P218" i="2"/>
  <c r="BO217" i="2"/>
  <c r="BM217" i="2"/>
  <c r="Y217" i="2"/>
  <c r="Z217" i="2" s="1"/>
  <c r="BO216" i="2"/>
  <c r="BM216" i="2"/>
  <c r="Y216" i="2"/>
  <c r="P216" i="2"/>
  <c r="X214" i="2"/>
  <c r="X213" i="2"/>
  <c r="BP212" i="2"/>
  <c r="BO212" i="2"/>
  <c r="BN212" i="2"/>
  <c r="BM212" i="2"/>
  <c r="Y212" i="2"/>
  <c r="Z212" i="2" s="1"/>
  <c r="P212" i="2"/>
  <c r="BO211" i="2"/>
  <c r="BM211" i="2"/>
  <c r="Z211" i="2"/>
  <c r="Y211" i="2"/>
  <c r="BP211" i="2" s="1"/>
  <c r="P211" i="2"/>
  <c r="BP210" i="2"/>
  <c r="BO210" i="2"/>
  <c r="BM210" i="2"/>
  <c r="Y210" i="2"/>
  <c r="BN210" i="2" s="1"/>
  <c r="P210" i="2"/>
  <c r="BP209" i="2"/>
  <c r="BO209" i="2"/>
  <c r="BM209" i="2"/>
  <c r="Z209" i="2"/>
  <c r="Y209" i="2"/>
  <c r="BN209" i="2" s="1"/>
  <c r="P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Z206" i="2" s="1"/>
  <c r="P206" i="2"/>
  <c r="BP205" i="2"/>
  <c r="BO205" i="2"/>
  <c r="BN205" i="2"/>
  <c r="BM205" i="2"/>
  <c r="Z205" i="2"/>
  <c r="Y205" i="2"/>
  <c r="P205" i="2"/>
  <c r="X203" i="2"/>
  <c r="X202" i="2"/>
  <c r="BO201" i="2"/>
  <c r="BN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X192" i="2"/>
  <c r="Y191" i="2"/>
  <c r="X191" i="2"/>
  <c r="BP190" i="2"/>
  <c r="BO190" i="2"/>
  <c r="BN190" i="2"/>
  <c r="BM190" i="2"/>
  <c r="Z190" i="2"/>
  <c r="Y190" i="2"/>
  <c r="P190" i="2"/>
  <c r="BO189" i="2"/>
  <c r="BN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P186" i="2"/>
  <c r="BO186" i="2"/>
  <c r="BM186" i="2"/>
  <c r="Z186" i="2"/>
  <c r="Y186" i="2"/>
  <c r="BN186" i="2" s="1"/>
  <c r="P186" i="2"/>
  <c r="BO185" i="2"/>
  <c r="BN185" i="2"/>
  <c r="BM185" i="2"/>
  <c r="Y185" i="2"/>
  <c r="BP185" i="2" s="1"/>
  <c r="P185" i="2"/>
  <c r="BO184" i="2"/>
  <c r="BN184" i="2"/>
  <c r="BM184" i="2"/>
  <c r="Z184" i="2"/>
  <c r="Y184" i="2"/>
  <c r="BP184" i="2" s="1"/>
  <c r="P184" i="2"/>
  <c r="BP183" i="2"/>
  <c r="BO183" i="2"/>
  <c r="BN183" i="2"/>
  <c r="BM183" i="2"/>
  <c r="Y183" i="2"/>
  <c r="Y192" i="2" s="1"/>
  <c r="P183" i="2"/>
  <c r="X179" i="2"/>
  <c r="X178" i="2"/>
  <c r="BP177" i="2"/>
  <c r="BO177" i="2"/>
  <c r="BN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BN171" i="2" s="1"/>
  <c r="P171" i="2"/>
  <c r="BP170" i="2"/>
  <c r="BO170" i="2"/>
  <c r="BM170" i="2"/>
  <c r="Z170" i="2"/>
  <c r="Y170" i="2"/>
  <c r="BN170" i="2" s="1"/>
  <c r="P170" i="2"/>
  <c r="BO169" i="2"/>
  <c r="BM169" i="2"/>
  <c r="Y169" i="2"/>
  <c r="BP169" i="2" s="1"/>
  <c r="P169" i="2"/>
  <c r="BP168" i="2"/>
  <c r="BO168" i="2"/>
  <c r="BN168" i="2"/>
  <c r="BM168" i="2"/>
  <c r="Z168" i="2"/>
  <c r="Y168" i="2"/>
  <c r="P168" i="2"/>
  <c r="BO167" i="2"/>
  <c r="BN167" i="2"/>
  <c r="BM167" i="2"/>
  <c r="Z167" i="2"/>
  <c r="Y167" i="2"/>
  <c r="BP167" i="2" s="1"/>
  <c r="P167" i="2"/>
  <c r="X165" i="2"/>
  <c r="X164" i="2"/>
  <c r="BO163" i="2"/>
  <c r="BN163" i="2"/>
  <c r="BM163" i="2"/>
  <c r="Z163" i="2"/>
  <c r="Y163" i="2"/>
  <c r="BP163" i="2" s="1"/>
  <c r="P163" i="2"/>
  <c r="BP162" i="2"/>
  <c r="BO162" i="2"/>
  <c r="BN162" i="2"/>
  <c r="BM162" i="2"/>
  <c r="Z162" i="2"/>
  <c r="Y162" i="2"/>
  <c r="P162" i="2"/>
  <c r="BO161" i="2"/>
  <c r="BM161" i="2"/>
  <c r="Z161" i="2"/>
  <c r="Z164" i="2" s="1"/>
  <c r="Y161" i="2"/>
  <c r="P161" i="2"/>
  <c r="Y158" i="2"/>
  <c r="X158" i="2"/>
  <c r="X157" i="2"/>
  <c r="BO156" i="2"/>
  <c r="BM156" i="2"/>
  <c r="Z156" i="2"/>
  <c r="Y156" i="2"/>
  <c r="BP156" i="2" s="1"/>
  <c r="P156" i="2"/>
  <c r="BP155" i="2"/>
  <c r="BO155" i="2"/>
  <c r="BM155" i="2"/>
  <c r="Z155" i="2"/>
  <c r="Z157" i="2" s="1"/>
  <c r="Y155" i="2"/>
  <c r="BN155" i="2" s="1"/>
  <c r="P155" i="2"/>
  <c r="X153" i="2"/>
  <c r="X152" i="2"/>
  <c r="BP151" i="2"/>
  <c r="BO151" i="2"/>
  <c r="BM151" i="2"/>
  <c r="Z151" i="2"/>
  <c r="Y151" i="2"/>
  <c r="BN151" i="2" s="1"/>
  <c r="P151" i="2"/>
  <c r="BO150" i="2"/>
  <c r="BN150" i="2"/>
  <c r="BM150" i="2"/>
  <c r="Y150" i="2"/>
  <c r="Y153" i="2" s="1"/>
  <c r="P150" i="2"/>
  <c r="X148" i="2"/>
  <c r="X147" i="2"/>
  <c r="BO146" i="2"/>
  <c r="BN146" i="2"/>
  <c r="BM146" i="2"/>
  <c r="Y146" i="2"/>
  <c r="BP146" i="2" s="1"/>
  <c r="P146" i="2"/>
  <c r="BO145" i="2"/>
  <c r="BN145" i="2"/>
  <c r="BM145" i="2"/>
  <c r="Z145" i="2"/>
  <c r="Y145" i="2"/>
  <c r="P145" i="2"/>
  <c r="Y142" i="2"/>
  <c r="X142" i="2"/>
  <c r="Y141" i="2"/>
  <c r="X141" i="2"/>
  <c r="BO140" i="2"/>
  <c r="BN140" i="2"/>
  <c r="BM140" i="2"/>
  <c r="Z140" i="2"/>
  <c r="Y140" i="2"/>
  <c r="BP140" i="2" s="1"/>
  <c r="P140" i="2"/>
  <c r="BP139" i="2"/>
  <c r="BO139" i="2"/>
  <c r="BN139" i="2"/>
  <c r="BM139" i="2"/>
  <c r="Y139" i="2"/>
  <c r="Z139" i="2" s="1"/>
  <c r="Z141" i="2" s="1"/>
  <c r="P139" i="2"/>
  <c r="X137" i="2"/>
  <c r="X136" i="2"/>
  <c r="BP135" i="2"/>
  <c r="BO135" i="2"/>
  <c r="BN135" i="2"/>
  <c r="BM135" i="2"/>
  <c r="Y135" i="2"/>
  <c r="Z135" i="2" s="1"/>
  <c r="P135" i="2"/>
  <c r="BO134" i="2"/>
  <c r="BM134" i="2"/>
  <c r="Y134" i="2"/>
  <c r="BP134" i="2" s="1"/>
  <c r="P134" i="2"/>
  <c r="BO133" i="2"/>
  <c r="BM133" i="2"/>
  <c r="Y133" i="2"/>
  <c r="BN133" i="2" s="1"/>
  <c r="P133" i="2"/>
  <c r="BP132" i="2"/>
  <c r="BO132" i="2"/>
  <c r="BM132" i="2"/>
  <c r="Z132" i="2"/>
  <c r="Y132" i="2"/>
  <c r="BN132" i="2" s="1"/>
  <c r="P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8" i="2"/>
  <c r="Y127" i="2"/>
  <c r="X127" i="2"/>
  <c r="BP126" i="2"/>
  <c r="BO126" i="2"/>
  <c r="BN126" i="2"/>
  <c r="BM126" i="2"/>
  <c r="Z126" i="2"/>
  <c r="Y126" i="2"/>
  <c r="P126" i="2"/>
  <c r="BO125" i="2"/>
  <c r="BN125" i="2"/>
  <c r="BM125" i="2"/>
  <c r="Z125" i="2"/>
  <c r="Z127" i="2" s="1"/>
  <c r="Y125" i="2"/>
  <c r="BP125" i="2" s="1"/>
  <c r="P125" i="2"/>
  <c r="BP124" i="2"/>
  <c r="BO124" i="2"/>
  <c r="BN124" i="2"/>
  <c r="BM124" i="2"/>
  <c r="Z124" i="2"/>
  <c r="Y124" i="2"/>
  <c r="Y128" i="2" s="1"/>
  <c r="P124" i="2"/>
  <c r="X122" i="2"/>
  <c r="X121" i="2"/>
  <c r="BP120" i="2"/>
  <c r="BO120" i="2"/>
  <c r="BN120" i="2"/>
  <c r="BM120" i="2"/>
  <c r="Z120" i="2"/>
  <c r="Y120" i="2"/>
  <c r="P120" i="2"/>
  <c r="BO119" i="2"/>
  <c r="BM119" i="2"/>
  <c r="Z119" i="2"/>
  <c r="Y119" i="2"/>
  <c r="BP119" i="2" s="1"/>
  <c r="BO118" i="2"/>
  <c r="BM118" i="2"/>
  <c r="Y118" i="2"/>
  <c r="BN118" i="2" s="1"/>
  <c r="P118" i="2"/>
  <c r="BP117" i="2"/>
  <c r="BO117" i="2"/>
  <c r="BM117" i="2"/>
  <c r="Z117" i="2"/>
  <c r="Y117" i="2"/>
  <c r="BN117" i="2" s="1"/>
  <c r="P117" i="2"/>
  <c r="BO116" i="2"/>
  <c r="BM116" i="2"/>
  <c r="Y116" i="2"/>
  <c r="F614" i="2" s="1"/>
  <c r="P116" i="2"/>
  <c r="X113" i="2"/>
  <c r="X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Y105" i="2"/>
  <c r="X105" i="2"/>
  <c r="X104" i="2"/>
  <c r="BO103" i="2"/>
  <c r="BM103" i="2"/>
  <c r="Z103" i="2"/>
  <c r="Y103" i="2"/>
  <c r="BP103" i="2" s="1"/>
  <c r="BO102" i="2"/>
  <c r="BM102" i="2"/>
  <c r="Y102" i="2"/>
  <c r="BN102" i="2" s="1"/>
  <c r="P102" i="2"/>
  <c r="BP101" i="2"/>
  <c r="BO101" i="2"/>
  <c r="BM101" i="2"/>
  <c r="Z101" i="2"/>
  <c r="Y101" i="2"/>
  <c r="P101" i="2"/>
  <c r="X98" i="2"/>
  <c r="X97" i="2"/>
  <c r="BP96" i="2"/>
  <c r="BO96" i="2"/>
  <c r="BM96" i="2"/>
  <c r="Z96" i="2"/>
  <c r="Y96" i="2"/>
  <c r="BN96" i="2" s="1"/>
  <c r="P96" i="2"/>
  <c r="BO95" i="2"/>
  <c r="BM95" i="2"/>
  <c r="Y95" i="2"/>
  <c r="BP95" i="2" s="1"/>
  <c r="P95" i="2"/>
  <c r="BP94" i="2"/>
  <c r="BO94" i="2"/>
  <c r="BN94" i="2"/>
  <c r="BM94" i="2"/>
  <c r="Z94" i="2"/>
  <c r="Y94" i="2"/>
  <c r="Y98" i="2" s="1"/>
  <c r="P94" i="2"/>
  <c r="X92" i="2"/>
  <c r="Y91" i="2"/>
  <c r="X91" i="2"/>
  <c r="BP90" i="2"/>
  <c r="BO90" i="2"/>
  <c r="BN90" i="2"/>
  <c r="BM90" i="2"/>
  <c r="Z90" i="2"/>
  <c r="Y90" i="2"/>
  <c r="BO89" i="2"/>
  <c r="BN89" i="2"/>
  <c r="BM89" i="2"/>
  <c r="Z89" i="2"/>
  <c r="Z91" i="2" s="1"/>
  <c r="Y89" i="2"/>
  <c r="BP89" i="2" s="1"/>
  <c r="X87" i="2"/>
  <c r="X86" i="2"/>
  <c r="BO85" i="2"/>
  <c r="BM85" i="2"/>
  <c r="Y85" i="2"/>
  <c r="BP85" i="2" s="1"/>
  <c r="BO84" i="2"/>
  <c r="BN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BP80" i="2" s="1"/>
  <c r="X78" i="2"/>
  <c r="X77" i="2"/>
  <c r="BP76" i="2"/>
  <c r="BO76" i="2"/>
  <c r="BM76" i="2"/>
  <c r="Z76" i="2"/>
  <c r="Y76" i="2"/>
  <c r="BN76" i="2" s="1"/>
  <c r="P76" i="2"/>
  <c r="BO75" i="2"/>
  <c r="BM75" i="2"/>
  <c r="Y75" i="2"/>
  <c r="Y78" i="2" s="1"/>
  <c r="P75" i="2"/>
  <c r="X73" i="2"/>
  <c r="X72" i="2"/>
  <c r="BO71" i="2"/>
  <c r="BM71" i="2"/>
  <c r="Y71" i="2"/>
  <c r="BP71" i="2" s="1"/>
  <c r="BO70" i="2"/>
  <c r="BM70" i="2"/>
  <c r="Y70" i="2"/>
  <c r="BP70" i="2" s="1"/>
  <c r="P70" i="2"/>
  <c r="BO69" i="2"/>
  <c r="BN69" i="2"/>
  <c r="BM69" i="2"/>
  <c r="Z69" i="2"/>
  <c r="Y69" i="2"/>
  <c r="BP69" i="2" s="1"/>
  <c r="P69" i="2"/>
  <c r="BP68" i="2"/>
  <c r="BO68" i="2"/>
  <c r="BN68" i="2"/>
  <c r="BM68" i="2"/>
  <c r="Y68" i="2"/>
  <c r="Z68" i="2" s="1"/>
  <c r="P68" i="2"/>
  <c r="BO67" i="2"/>
  <c r="BN67" i="2"/>
  <c r="BM67" i="2"/>
  <c r="Y67" i="2"/>
  <c r="BP67" i="2" s="1"/>
  <c r="P67" i="2"/>
  <c r="BO66" i="2"/>
  <c r="BM66" i="2"/>
  <c r="Y66" i="2"/>
  <c r="Z66" i="2" s="1"/>
  <c r="P66" i="2"/>
  <c r="Y63" i="2"/>
  <c r="X63" i="2"/>
  <c r="Y62" i="2"/>
  <c r="X62" i="2"/>
  <c r="BO61" i="2"/>
  <c r="BM61" i="2"/>
  <c r="Y61" i="2"/>
  <c r="BN61" i="2" s="1"/>
  <c r="BO60" i="2"/>
  <c r="BM60" i="2"/>
  <c r="Z60" i="2"/>
  <c r="Y60" i="2"/>
  <c r="BP60" i="2" s="1"/>
  <c r="X58" i="2"/>
  <c r="X57" i="2"/>
  <c r="BO56" i="2"/>
  <c r="BN56" i="2"/>
  <c r="BM56" i="2"/>
  <c r="Y56" i="2"/>
  <c r="BP56" i="2" s="1"/>
  <c r="P56" i="2"/>
  <c r="BO55" i="2"/>
  <c r="BM55" i="2"/>
  <c r="Y55" i="2"/>
  <c r="BN55" i="2" s="1"/>
  <c r="P55" i="2"/>
  <c r="BP54" i="2"/>
  <c r="BO54" i="2"/>
  <c r="BM54" i="2"/>
  <c r="Z54" i="2"/>
  <c r="Y54" i="2"/>
  <c r="BN54" i="2" s="1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N51" i="2"/>
  <c r="BM51" i="2"/>
  <c r="Z51" i="2"/>
  <c r="Y51" i="2"/>
  <c r="Y58" i="2" s="1"/>
  <c r="P51" i="2"/>
  <c r="Y47" i="2"/>
  <c r="X47" i="2"/>
  <c r="Z46" i="2"/>
  <c r="X46" i="2"/>
  <c r="BO45" i="2"/>
  <c r="BN45" i="2"/>
  <c r="BM45" i="2"/>
  <c r="Z45" i="2"/>
  <c r="Y45" i="2"/>
  <c r="Y46" i="2" s="1"/>
  <c r="P45" i="2"/>
  <c r="Y43" i="2"/>
  <c r="X43" i="2"/>
  <c r="Z42" i="2"/>
  <c r="X42" i="2"/>
  <c r="BO41" i="2"/>
  <c r="BN41" i="2"/>
  <c r="BM41" i="2"/>
  <c r="Z41" i="2"/>
  <c r="Y41" i="2"/>
  <c r="Y42" i="2" s="1"/>
  <c r="P41" i="2"/>
  <c r="Y39" i="2"/>
  <c r="X39" i="2"/>
  <c r="Z38" i="2"/>
  <c r="X38" i="2"/>
  <c r="BO37" i="2"/>
  <c r="BN37" i="2"/>
  <c r="BM37" i="2"/>
  <c r="Z37" i="2"/>
  <c r="Y37" i="2"/>
  <c r="Y38" i="2" s="1"/>
  <c r="P37" i="2"/>
  <c r="X35" i="2"/>
  <c r="X34" i="2"/>
  <c r="BO33" i="2"/>
  <c r="BN33" i="2"/>
  <c r="BM33" i="2"/>
  <c r="Z33" i="2"/>
  <c r="Y33" i="2"/>
  <c r="BP33" i="2" s="1"/>
  <c r="P33" i="2"/>
  <c r="BP32" i="2"/>
  <c r="BO32" i="2"/>
  <c r="BN32" i="2"/>
  <c r="BM32" i="2"/>
  <c r="Z32" i="2"/>
  <c r="Y32" i="2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Z26" i="2"/>
  <c r="Y26" i="2"/>
  <c r="Y34" i="2" s="1"/>
  <c r="P26" i="2"/>
  <c r="Y24" i="2"/>
  <c r="X24" i="2"/>
  <c r="X604" i="2" s="1"/>
  <c r="Y23" i="2"/>
  <c r="X23" i="2"/>
  <c r="BO22" i="2"/>
  <c r="BM22" i="2"/>
  <c r="Z22" i="2"/>
  <c r="Z23" i="2" s="1"/>
  <c r="Y22" i="2"/>
  <c r="P22" i="2"/>
  <c r="H10" i="2"/>
  <c r="A9" i="2"/>
  <c r="H9" i="2" s="1"/>
  <c r="D7" i="2"/>
  <c r="Q6" i="2"/>
  <c r="P2" i="2"/>
  <c r="F9" i="2" l="1"/>
  <c r="J9" i="2"/>
  <c r="A10" i="2"/>
  <c r="F10" i="2"/>
  <c r="Z213" i="2"/>
  <c r="BN284" i="2"/>
  <c r="R614" i="2"/>
  <c r="Z284" i="2"/>
  <c r="Z286" i="2"/>
  <c r="BP286" i="2"/>
  <c r="BP308" i="2"/>
  <c r="BN308" i="2"/>
  <c r="Y315" i="2"/>
  <c r="U614" i="2"/>
  <c r="Z27" i="2"/>
  <c r="Z34" i="2" s="1"/>
  <c r="BP30" i="2"/>
  <c r="BP55" i="2"/>
  <c r="BP61" i="2"/>
  <c r="BP66" i="2"/>
  <c r="Z70" i="2"/>
  <c r="Y72" i="2"/>
  <c r="Z80" i="2"/>
  <c r="Z82" i="2"/>
  <c r="Z84" i="2"/>
  <c r="Y86" i="2"/>
  <c r="E614" i="2"/>
  <c r="BP102" i="2"/>
  <c r="Y112" i="2"/>
  <c r="BP118" i="2"/>
  <c r="BP133" i="2"/>
  <c r="Z146" i="2"/>
  <c r="Z147" i="2" s="1"/>
  <c r="Z150" i="2"/>
  <c r="Z152" i="2" s="1"/>
  <c r="BP171" i="2"/>
  <c r="BP175" i="2"/>
  <c r="Z185" i="2"/>
  <c r="Y197" i="2"/>
  <c r="Z201" i="2"/>
  <c r="Z221" i="2"/>
  <c r="Z230" i="2"/>
  <c r="Z245" i="2"/>
  <c r="Z247" i="2" s="1"/>
  <c r="Y247" i="2"/>
  <c r="Z258" i="2"/>
  <c r="Z259" i="2" s="1"/>
  <c r="Z308" i="2"/>
  <c r="BN318" i="2"/>
  <c r="Z318" i="2"/>
  <c r="Z322" i="2" s="1"/>
  <c r="Y323" i="2"/>
  <c r="Y322" i="2"/>
  <c r="Z320" i="2"/>
  <c r="BP320" i="2"/>
  <c r="Y361" i="2"/>
  <c r="BN358" i="2"/>
  <c r="Z358" i="2"/>
  <c r="Z361" i="2" s="1"/>
  <c r="Y152" i="2"/>
  <c r="H614" i="2"/>
  <c r="Y165" i="2"/>
  <c r="BN217" i="2"/>
  <c r="BN286" i="2"/>
  <c r="Y35" i="2"/>
  <c r="Y604" i="2" s="1"/>
  <c r="BN70" i="2"/>
  <c r="Y172" i="2"/>
  <c r="Z335" i="2"/>
  <c r="BP335" i="2"/>
  <c r="Y337" i="2"/>
  <c r="Z29" i="2"/>
  <c r="Z31" i="2"/>
  <c r="BN80" i="2"/>
  <c r="BN82" i="2"/>
  <c r="C614" i="2"/>
  <c r="Z56" i="2"/>
  <c r="Z67" i="2"/>
  <c r="Z72" i="2" s="1"/>
  <c r="Y73" i="2"/>
  <c r="Y87" i="2"/>
  <c r="BN101" i="2"/>
  <c r="Y113" i="2"/>
  <c r="Y121" i="2"/>
  <c r="Z134" i="2"/>
  <c r="Z176" i="2"/>
  <c r="Y198" i="2"/>
  <c r="BP217" i="2"/>
  <c r="Z224" i="2"/>
  <c r="M614" i="2"/>
  <c r="BP251" i="2"/>
  <c r="BN279" i="2"/>
  <c r="Z279" i="2"/>
  <c r="Z303" i="2"/>
  <c r="BP318" i="2"/>
  <c r="Z342" i="2"/>
  <c r="Y344" i="2"/>
  <c r="Z348" i="2"/>
  <c r="BP358" i="2"/>
  <c r="BN27" i="2"/>
  <c r="B614" i="2"/>
  <c r="BN29" i="2"/>
  <c r="BN31" i="2"/>
  <c r="BN60" i="2"/>
  <c r="BN103" i="2"/>
  <c r="BN107" i="2"/>
  <c r="BN119" i="2"/>
  <c r="Y136" i="2"/>
  <c r="G614" i="2"/>
  <c r="BP150" i="2"/>
  <c r="BN156" i="2"/>
  <c r="BN161" i="2"/>
  <c r="Y178" i="2"/>
  <c r="BN187" i="2"/>
  <c r="BN211" i="2"/>
  <c r="Y214" i="2"/>
  <c r="BN226" i="2"/>
  <c r="BP232" i="2"/>
  <c r="Y235" i="2"/>
  <c r="BN314" i="2"/>
  <c r="Z314" i="2"/>
  <c r="Z325" i="2"/>
  <c r="Z331" i="2" s="1"/>
  <c r="BN335" i="2"/>
  <c r="Y355" i="2"/>
  <c r="BN354" i="2"/>
  <c r="Z354" i="2"/>
  <c r="Z355" i="2" s="1"/>
  <c r="V614" i="2"/>
  <c r="Y356" i="2"/>
  <c r="Z369" i="2"/>
  <c r="Z375" i="2" s="1"/>
  <c r="BN134" i="2"/>
  <c r="Y173" i="2"/>
  <c r="BN176" i="2"/>
  <c r="Y259" i="2"/>
  <c r="Q614" i="2"/>
  <c r="Z277" i="2"/>
  <c r="Z280" i="2" s="1"/>
  <c r="Y280" i="2"/>
  <c r="BP312" i="2"/>
  <c r="BN312" i="2"/>
  <c r="BN342" i="2"/>
  <c r="BN348" i="2"/>
  <c r="X605" i="2"/>
  <c r="Z53" i="2"/>
  <c r="Z57" i="2" s="1"/>
  <c r="Z71" i="2"/>
  <c r="Z75" i="2"/>
  <c r="Z77" i="2" s="1"/>
  <c r="Z81" i="2"/>
  <c r="Z83" i="2"/>
  <c r="Z85" i="2"/>
  <c r="Z95" i="2"/>
  <c r="Z97" i="2" s="1"/>
  <c r="Z111" i="2"/>
  <c r="Z112" i="2" s="1"/>
  <c r="Z116" i="2"/>
  <c r="Y122" i="2"/>
  <c r="Z131" i="2"/>
  <c r="Y147" i="2"/>
  <c r="BP161" i="2"/>
  <c r="Z169" i="2"/>
  <c r="Z172" i="2" s="1"/>
  <c r="Z196" i="2"/>
  <c r="Z197" i="2" s="1"/>
  <c r="Z200" i="2"/>
  <c r="Z202" i="2" s="1"/>
  <c r="Y202" i="2"/>
  <c r="Y228" i="2"/>
  <c r="Z216" i="2"/>
  <c r="Z231" i="2"/>
  <c r="Z233" i="2"/>
  <c r="BN242" i="2"/>
  <c r="Z246" i="2"/>
  <c r="BP279" i="2"/>
  <c r="Z312" i="2"/>
  <c r="Z321" i="2"/>
  <c r="Y345" i="2"/>
  <c r="Z28" i="2"/>
  <c r="Y137" i="2"/>
  <c r="Y179" i="2"/>
  <c r="BN206" i="2"/>
  <c r="Y236" i="2"/>
  <c r="BN255" i="2"/>
  <c r="BN277" i="2"/>
  <c r="Y338" i="2"/>
  <c r="Y362" i="2"/>
  <c r="BN26" i="2"/>
  <c r="Y77" i="2"/>
  <c r="Y97" i="2"/>
  <c r="X606" i="2"/>
  <c r="Z30" i="2"/>
  <c r="BP37" i="2"/>
  <c r="BP41" i="2"/>
  <c r="BP45" i="2"/>
  <c r="BP51" i="2"/>
  <c r="BN53" i="2"/>
  <c r="Z55" i="2"/>
  <c r="Z61" i="2"/>
  <c r="Z62" i="2" s="1"/>
  <c r="BN71" i="2"/>
  <c r="BN75" i="2"/>
  <c r="BN81" i="2"/>
  <c r="BN83" i="2"/>
  <c r="BN85" i="2"/>
  <c r="Y92" i="2"/>
  <c r="BN95" i="2"/>
  <c r="Z102" i="2"/>
  <c r="Z104" i="2" s="1"/>
  <c r="Y104" i="2"/>
  <c r="BN111" i="2"/>
  <c r="BN116" i="2"/>
  <c r="Z118" i="2"/>
  <c r="BN131" i="2"/>
  <c r="Z133" i="2"/>
  <c r="Y157" i="2"/>
  <c r="BN169" i="2"/>
  <c r="Z171" i="2"/>
  <c r="Z175" i="2"/>
  <c r="Z178" i="2" s="1"/>
  <c r="BN196" i="2"/>
  <c r="Y203" i="2"/>
  <c r="Z210" i="2"/>
  <c r="BN216" i="2"/>
  <c r="Z225" i="2"/>
  <c r="Y227" i="2"/>
  <c r="BN231" i="2"/>
  <c r="Y248" i="2"/>
  <c r="K614" i="2"/>
  <c r="BN246" i="2"/>
  <c r="BP253" i="2"/>
  <c r="Y260" i="2"/>
  <c r="Z272" i="2"/>
  <c r="Z273" i="2" s="1"/>
  <c r="P614" i="2"/>
  <c r="Y273" i="2"/>
  <c r="Y290" i="2"/>
  <c r="Y304" i="2"/>
  <c r="BP310" i="2"/>
  <c r="BN310" i="2"/>
  <c r="BN321" i="2"/>
  <c r="BP325" i="2"/>
  <c r="Z336" i="2"/>
  <c r="Y350" i="2"/>
  <c r="BN349" i="2"/>
  <c r="Z349" i="2"/>
  <c r="Z380" i="2"/>
  <c r="BP145" i="2"/>
  <c r="Y148" i="2"/>
  <c r="I614" i="2"/>
  <c r="BP200" i="2"/>
  <c r="BP206" i="2"/>
  <c r="BN208" i="2"/>
  <c r="BN220" i="2"/>
  <c r="BP233" i="2"/>
  <c r="BP255" i="2"/>
  <c r="BP277" i="2"/>
  <c r="Y281" i="2"/>
  <c r="Z304" i="2"/>
  <c r="Z341" i="2"/>
  <c r="Z344" i="2" s="1"/>
  <c r="BP341" i="2"/>
  <c r="BN370" i="2"/>
  <c r="Z370" i="2"/>
  <c r="Z372" i="2"/>
  <c r="BP372" i="2"/>
  <c r="BN22" i="2"/>
  <c r="D614" i="2"/>
  <c r="BP22" i="2"/>
  <c r="BP26" i="2"/>
  <c r="Y57" i="2"/>
  <c r="Y608" i="2" s="1"/>
  <c r="X608" i="2"/>
  <c r="BN66" i="2"/>
  <c r="BP75" i="2"/>
  <c r="BP116" i="2"/>
  <c r="Y164" i="2"/>
  <c r="Z183" i="2"/>
  <c r="Z191" i="2" s="1"/>
  <c r="J614" i="2"/>
  <c r="Y213" i="2"/>
  <c r="BP216" i="2"/>
  <c r="Z223" i="2"/>
  <c r="BN225" i="2"/>
  <c r="Y305" i="2"/>
  <c r="Y316" i="2"/>
  <c r="BP368" i="2"/>
  <c r="BN368" i="2"/>
  <c r="Y375" i="2"/>
  <c r="Y351" i="2"/>
  <c r="BP379" i="2"/>
  <c r="BP383" i="2"/>
  <c r="Y406" i="2"/>
  <c r="Y455" i="2"/>
  <c r="Y496" i="2"/>
  <c r="Y520" i="2"/>
  <c r="Y563" i="2"/>
  <c r="BP588" i="2"/>
  <c r="Z597" i="2"/>
  <c r="Z598" i="2" s="1"/>
  <c r="T614" i="2"/>
  <c r="BN449" i="2"/>
  <c r="BN453" i="2"/>
  <c r="BN494" i="2"/>
  <c r="BN505" i="2"/>
  <c r="BN518" i="2"/>
  <c r="BN567" i="2"/>
  <c r="BN569" i="2"/>
  <c r="BN571" i="2"/>
  <c r="BN601" i="2"/>
  <c r="Z417" i="2"/>
  <c r="Z423" i="2"/>
  <c r="Z424" i="2" s="1"/>
  <c r="Z427" i="2"/>
  <c r="Z440" i="2"/>
  <c r="Z442" i="2"/>
  <c r="Z472" i="2"/>
  <c r="Z515" i="2"/>
  <c r="Z539" i="2"/>
  <c r="Z543" i="2"/>
  <c r="Z544" i="2" s="1"/>
  <c r="Z589" i="2"/>
  <c r="BN293" i="2"/>
  <c r="BN347" i="2"/>
  <c r="Z384" i="2"/>
  <c r="Z386" i="2" s="1"/>
  <c r="BN402" i="2"/>
  <c r="Z404" i="2"/>
  <c r="Z405" i="2" s="1"/>
  <c r="Z408" i="2"/>
  <c r="Z429" i="2"/>
  <c r="Z431" i="2"/>
  <c r="Z444" i="2"/>
  <c r="BP449" i="2"/>
  <c r="BP453" i="2"/>
  <c r="Y456" i="2"/>
  <c r="Z474" i="2"/>
  <c r="Y476" i="2"/>
  <c r="BP494" i="2"/>
  <c r="Y497" i="2"/>
  <c r="BP505" i="2"/>
  <c r="BP511" i="2"/>
  <c r="BP518" i="2"/>
  <c r="Y521" i="2"/>
  <c r="BN528" i="2"/>
  <c r="Z530" i="2"/>
  <c r="Z534" i="2" s="1"/>
  <c r="BN549" i="2"/>
  <c r="BN551" i="2"/>
  <c r="BN553" i="2"/>
  <c r="BN555" i="2"/>
  <c r="Y564" i="2"/>
  <c r="BP567" i="2"/>
  <c r="BP569" i="2"/>
  <c r="BP571" i="2"/>
  <c r="Z580" i="2"/>
  <c r="Z582" i="2"/>
  <c r="Y584" i="2"/>
  <c r="BN593" i="2"/>
  <c r="BP601" i="2"/>
  <c r="W614" i="2"/>
  <c r="Y386" i="2"/>
  <c r="Y414" i="2"/>
  <c r="BN417" i="2"/>
  <c r="BN423" i="2"/>
  <c r="BN427" i="2"/>
  <c r="BN440" i="2"/>
  <c r="BN442" i="2"/>
  <c r="Y467" i="2"/>
  <c r="BN472" i="2"/>
  <c r="BN515" i="2"/>
  <c r="BP537" i="2"/>
  <c r="BN539" i="2"/>
  <c r="BN543" i="2"/>
  <c r="BN589" i="2"/>
  <c r="BP597" i="2"/>
  <c r="X614" i="2"/>
  <c r="BN384" i="2"/>
  <c r="BN404" i="2"/>
  <c r="BN408" i="2"/>
  <c r="BN429" i="2"/>
  <c r="BN431" i="2"/>
  <c r="BN444" i="2"/>
  <c r="Y450" i="2"/>
  <c r="BN474" i="2"/>
  <c r="Y506" i="2"/>
  <c r="BN530" i="2"/>
  <c r="BP549" i="2"/>
  <c r="Z566" i="2"/>
  <c r="Z572" i="2" s="1"/>
  <c r="BN580" i="2"/>
  <c r="BN582" i="2"/>
  <c r="Y602" i="2"/>
  <c r="Y614" i="2"/>
  <c r="BP417" i="2"/>
  <c r="BP423" i="2"/>
  <c r="BP427" i="2"/>
  <c r="Y534" i="2"/>
  <c r="BP543" i="2"/>
  <c r="Y585" i="2"/>
  <c r="Z614" i="2"/>
  <c r="Z412" i="2"/>
  <c r="Z416" i="2"/>
  <c r="Z418" i="2" s="1"/>
  <c r="Z465" i="2"/>
  <c r="Z466" i="2" s="1"/>
  <c r="Z471" i="2"/>
  <c r="Z476" i="2" s="1"/>
  <c r="Z514" i="2"/>
  <c r="Z520" i="2" s="1"/>
  <c r="Z538" i="2"/>
  <c r="Z540" i="2" s="1"/>
  <c r="Z550" i="2"/>
  <c r="Z556" i="2" s="1"/>
  <c r="Z552" i="2"/>
  <c r="Z554" i="2"/>
  <c r="Y556" i="2"/>
  <c r="Y424" i="2"/>
  <c r="Y507" i="2"/>
  <c r="Y540" i="2"/>
  <c r="Y544" i="2"/>
  <c r="Y573" i="2"/>
  <c r="Z588" i="2"/>
  <c r="Z590" i="2" s="1"/>
  <c r="Y590" i="2"/>
  <c r="Y603" i="2"/>
  <c r="AB614" i="2"/>
  <c r="BP390" i="2"/>
  <c r="BN412" i="2"/>
  <c r="BN416" i="2"/>
  <c r="Z430" i="2"/>
  <c r="Z432" i="2"/>
  <c r="BN439" i="2"/>
  <c r="Z443" i="2"/>
  <c r="BN465" i="2"/>
  <c r="BN471" i="2"/>
  <c r="Z475" i="2"/>
  <c r="Z479" i="2"/>
  <c r="Z481" i="2" s="1"/>
  <c r="BP500" i="2"/>
  <c r="BN514" i="2"/>
  <c r="Z516" i="2"/>
  <c r="BN538" i="2"/>
  <c r="BN550" i="2"/>
  <c r="BN552" i="2"/>
  <c r="BN554" i="2"/>
  <c r="Z581" i="2"/>
  <c r="Z583" i="2"/>
  <c r="AC614" i="2"/>
  <c r="Y557" i="2"/>
  <c r="BP416" i="2"/>
  <c r="Y591" i="2"/>
  <c r="Y606" i="2" l="1"/>
  <c r="Z227" i="2"/>
  <c r="Z86" i="2"/>
  <c r="Z609" i="2" s="1"/>
  <c r="Y605" i="2"/>
  <c r="Y607" i="2" s="1"/>
  <c r="Z350" i="2"/>
  <c r="Z315" i="2"/>
  <c r="Z413" i="2"/>
  <c r="Z289" i="2"/>
  <c r="Z450" i="2"/>
  <c r="X607" i="2"/>
  <c r="Z235" i="2"/>
  <c r="Z136" i="2"/>
  <c r="Z337" i="2"/>
  <c r="Z584" i="2"/>
  <c r="Z121" i="2"/>
</calcChain>
</file>

<file path=xl/sharedStrings.xml><?xml version="1.0" encoding="utf-8"?>
<sst xmlns="http://schemas.openxmlformats.org/spreadsheetml/2006/main" count="3813" uniqueCount="826">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</sst>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56"/>
      <c r="N5" s="73"/>
      <c r="P5" s="27" t="s">
        <v>4</v>
      </c>
      <c r="Q5" s="758">
        <v>45507</v>
      </c>
      <c r="R5" s="758"/>
      <c r="T5" s="759" t="s">
        <v>3</v>
      </c>
      <c r="U5" s="760"/>
      <c r="V5" s="761" t="s">
        <v>806</v>
      </c>
      <c r="W5" s="762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3" t="s">
        <v>807</v>
      </c>
      <c r="E6" s="763"/>
      <c r="F6" s="763"/>
      <c r="G6" s="763"/>
      <c r="H6" s="763"/>
      <c r="I6" s="763"/>
      <c r="J6" s="763"/>
      <c r="K6" s="763"/>
      <c r="L6" s="763"/>
      <c r="M6" s="763"/>
      <c r="N6" s="74"/>
      <c r="P6" s="27" t="s">
        <v>30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64"/>
      <c r="T6" s="765" t="s">
        <v>5</v>
      </c>
      <c r="U6" s="766"/>
      <c r="V6" s="767" t="s">
        <v>72</v>
      </c>
      <c r="W6" s="76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3" t="str">
        <f>IFERROR(VLOOKUP(DeliveryAddress,Table,3,0),1)</f>
        <v>1</v>
      </c>
      <c r="E7" s="774"/>
      <c r="F7" s="774"/>
      <c r="G7" s="774"/>
      <c r="H7" s="774"/>
      <c r="I7" s="774"/>
      <c r="J7" s="774"/>
      <c r="K7" s="774"/>
      <c r="L7" s="774"/>
      <c r="M7" s="775"/>
      <c r="N7" s="75"/>
      <c r="P7" s="29"/>
      <c r="Q7" s="49"/>
      <c r="R7" s="49"/>
      <c r="T7" s="765"/>
      <c r="U7" s="766"/>
      <c r="V7" s="769"/>
      <c r="W7" s="770"/>
      <c r="AB7" s="60"/>
      <c r="AC7" s="60"/>
      <c r="AD7" s="60"/>
      <c r="AE7" s="60"/>
    </row>
    <row r="8" spans="1:32" s="17" customFormat="1" ht="25.5" customHeight="1" x14ac:dyDescent="0.2">
      <c r="A8" s="776" t="s">
        <v>60</v>
      </c>
      <c r="B8" s="776"/>
      <c r="C8" s="776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6"/>
      <c r="P8" s="27" t="s">
        <v>11</v>
      </c>
      <c r="Q8" s="742">
        <v>0.41666666666666669</v>
      </c>
      <c r="R8" s="742"/>
      <c r="T8" s="765"/>
      <c r="U8" s="766"/>
      <c r="V8" s="769"/>
      <c r="W8" s="770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71"/>
      <c r="P9" s="31" t="s">
        <v>15</v>
      </c>
      <c r="Q9" s="779"/>
      <c r="R9" s="779"/>
      <c r="T9" s="765"/>
      <c r="U9" s="766"/>
      <c r="V9" s="771"/>
      <c r="W9" s="77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customHeight="1" x14ac:dyDescent="0.2">
      <c r="A19" s="436" t="s">
        <v>78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5"/>
      <c r="AB19" s="55"/>
      <c r="AC19" s="55"/>
    </row>
    <row r="20" spans="1:68" ht="16.5" customHeight="1" x14ac:dyDescent="0.25">
      <c r="A20" s="412" t="s">
        <v>78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6"/>
      <c r="AB20" s="66"/>
      <c r="AC20" s="80"/>
    </row>
    <row r="21" spans="1:68" ht="14.25" customHeight="1" x14ac:dyDescent="0.25">
      <c r="A21" s="401" t="s">
        <v>79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02">
        <v>4680115885004</v>
      </c>
      <c r="E22" s="40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4"/>
      <c r="R22" s="404"/>
      <c r="S22" s="404"/>
      <c r="T22" s="40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43</v>
      </c>
      <c r="Q23" s="397"/>
      <c r="R23" s="397"/>
      <c r="S23" s="397"/>
      <c r="T23" s="397"/>
      <c r="U23" s="397"/>
      <c r="V23" s="39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43</v>
      </c>
      <c r="Q24" s="397"/>
      <c r="R24" s="397"/>
      <c r="S24" s="397"/>
      <c r="T24" s="397"/>
      <c r="U24" s="397"/>
      <c r="V24" s="39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1" t="s">
        <v>84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02">
        <v>4607091383881</v>
      </c>
      <c r="E26" s="40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4"/>
      <c r="R26" s="404"/>
      <c r="S26" s="404"/>
      <c r="T26" s="40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02">
        <v>4607091388237</v>
      </c>
      <c r="E27" s="40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4"/>
      <c r="R27" s="404"/>
      <c r="S27" s="404"/>
      <c r="T27" s="40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4301051180</v>
      </c>
      <c r="D28" s="402">
        <v>4607091383935</v>
      </c>
      <c r="E28" s="40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4"/>
      <c r="R28" s="404"/>
      <c r="S28" s="404"/>
      <c r="T28" s="40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4301051692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4"/>
      <c r="R29" s="404"/>
      <c r="S29" s="404"/>
      <c r="T29" s="40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02">
        <v>4680115881990</v>
      </c>
      <c r="E30" s="402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713" t="s">
        <v>95</v>
      </c>
      <c r="Q30" s="404"/>
      <c r="R30" s="404"/>
      <c r="S30" s="404"/>
      <c r="T30" s="40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714" t="s">
        <v>98</v>
      </c>
      <c r="Q31" s="404"/>
      <c r="R31" s="404"/>
      <c r="S31" s="404"/>
      <c r="T31" s="40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71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4"/>
      <c r="R32" s="404"/>
      <c r="S32" s="404"/>
      <c r="T32" s="40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7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4"/>
      <c r="R33" s="404"/>
      <c r="S33" s="404"/>
      <c r="T33" s="40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400"/>
      <c r="P34" s="396" t="s">
        <v>43</v>
      </c>
      <c r="Q34" s="397"/>
      <c r="R34" s="397"/>
      <c r="S34" s="397"/>
      <c r="T34" s="397"/>
      <c r="U34" s="397"/>
      <c r="V34" s="398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400"/>
      <c r="P35" s="396" t="s">
        <v>43</v>
      </c>
      <c r="Q35" s="397"/>
      <c r="R35" s="397"/>
      <c r="S35" s="397"/>
      <c r="T35" s="397"/>
      <c r="U35" s="397"/>
      <c r="V35" s="398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1" t="s">
        <v>103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7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4"/>
      <c r="R37" s="404"/>
      <c r="S37" s="404"/>
      <c r="T37" s="405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6" t="s">
        <v>43</v>
      </c>
      <c r="Q38" s="397"/>
      <c r="R38" s="397"/>
      <c r="S38" s="397"/>
      <c r="T38" s="397"/>
      <c r="U38" s="397"/>
      <c r="V38" s="398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43</v>
      </c>
      <c r="Q39" s="397"/>
      <c r="R39" s="397"/>
      <c r="S39" s="397"/>
      <c r="T39" s="397"/>
      <c r="U39" s="397"/>
      <c r="V39" s="398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1" t="s">
        <v>108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4"/>
      <c r="R41" s="404"/>
      <c r="S41" s="404"/>
      <c r="T41" s="405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400"/>
      <c r="P42" s="396" t="s">
        <v>43</v>
      </c>
      <c r="Q42" s="397"/>
      <c r="R42" s="397"/>
      <c r="S42" s="397"/>
      <c r="T42" s="397"/>
      <c r="U42" s="397"/>
      <c r="V42" s="398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6" t="s">
        <v>43</v>
      </c>
      <c r="Q43" s="397"/>
      <c r="R43" s="397"/>
      <c r="S43" s="397"/>
      <c r="T43" s="397"/>
      <c r="U43" s="397"/>
      <c r="V43" s="398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1" t="s">
        <v>112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02">
        <v>4607091389111</v>
      </c>
      <c r="E45" s="402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4"/>
      <c r="R45" s="404"/>
      <c r="S45" s="404"/>
      <c r="T45" s="405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0"/>
      <c r="P46" s="396" t="s">
        <v>43</v>
      </c>
      <c r="Q46" s="397"/>
      <c r="R46" s="397"/>
      <c r="S46" s="397"/>
      <c r="T46" s="397"/>
      <c r="U46" s="397"/>
      <c r="V46" s="398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0"/>
      <c r="P47" s="396" t="s">
        <v>43</v>
      </c>
      <c r="Q47" s="397"/>
      <c r="R47" s="397"/>
      <c r="S47" s="397"/>
      <c r="T47" s="397"/>
      <c r="U47" s="397"/>
      <c r="V47" s="398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6" t="s">
        <v>115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5"/>
      <c r="AB48" s="55"/>
      <c r="AC48" s="55"/>
    </row>
    <row r="49" spans="1:68" ht="16.5" customHeight="1" x14ac:dyDescent="0.25">
      <c r="A49" s="412" t="s">
        <v>116</v>
      </c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66"/>
      <c r="AB49" s="66"/>
      <c r="AC49" s="80"/>
    </row>
    <row r="50" spans="1:68" ht="14.25" customHeight="1" x14ac:dyDescent="0.25">
      <c r="A50" s="401" t="s">
        <v>117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4301011380</v>
      </c>
      <c r="D51" s="402">
        <v>4607091385670</v>
      </c>
      <c r="E51" s="402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4"/>
      <c r="R51" s="404"/>
      <c r="S51" s="404"/>
      <c r="T51" s="405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118</v>
      </c>
      <c r="B52" s="64" t="s">
        <v>122</v>
      </c>
      <c r="C52" s="37">
        <v>4301011540</v>
      </c>
      <c r="D52" s="402">
        <v>4607091385670</v>
      </c>
      <c r="E52" s="402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4"/>
      <c r="R52" s="404"/>
      <c r="S52" s="404"/>
      <c r="T52" s="405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124</v>
      </c>
      <c r="B53" s="64" t="s">
        <v>125</v>
      </c>
      <c r="C53" s="37">
        <v>4301011625</v>
      </c>
      <c r="D53" s="402">
        <v>4680115883956</v>
      </c>
      <c r="E53" s="402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120</v>
      </c>
      <c r="N53" s="39"/>
      <c r="O53" s="38">
        <v>50</v>
      </c>
      <c r="P53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4"/>
      <c r="R53" s="404"/>
      <c r="S53" s="404"/>
      <c r="T53" s="40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126</v>
      </c>
      <c r="B54" s="64" t="s">
        <v>127</v>
      </c>
      <c r="C54" s="37">
        <v>4301011382</v>
      </c>
      <c r="D54" s="402">
        <v>4607091385687</v>
      </c>
      <c r="E54" s="40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8" t="s">
        <v>87</v>
      </c>
      <c r="L54" s="38"/>
      <c r="M54" s="39" t="s">
        <v>123</v>
      </c>
      <c r="N54" s="39"/>
      <c r="O54" s="38">
        <v>50</v>
      </c>
      <c r="P54" s="7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4"/>
      <c r="R54" s="404"/>
      <c r="S54" s="404"/>
      <c r="T54" s="40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128</v>
      </c>
      <c r="B55" s="64" t="s">
        <v>129</v>
      </c>
      <c r="C55" s="37">
        <v>4301011565</v>
      </c>
      <c r="D55" s="402">
        <v>4680115882539</v>
      </c>
      <c r="E55" s="402"/>
      <c r="F55" s="63">
        <v>0.37</v>
      </c>
      <c r="G55" s="38">
        <v>10</v>
      </c>
      <c r="H55" s="63">
        <v>3.7</v>
      </c>
      <c r="I55" s="63">
        <v>3.91</v>
      </c>
      <c r="J55" s="38">
        <v>120</v>
      </c>
      <c r="K55" s="38" t="s">
        <v>87</v>
      </c>
      <c r="L55" s="38"/>
      <c r="M55" s="39" t="s">
        <v>123</v>
      </c>
      <c r="N55" s="39"/>
      <c r="O55" s="38">
        <v>50</v>
      </c>
      <c r="P55" s="7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4"/>
      <c r="R55" s="404"/>
      <c r="S55" s="404"/>
      <c r="T55" s="40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130</v>
      </c>
      <c r="B56" s="64" t="s">
        <v>131</v>
      </c>
      <c r="C56" s="37">
        <v>4301011624</v>
      </c>
      <c r="D56" s="402">
        <v>4680115883949</v>
      </c>
      <c r="E56" s="402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120</v>
      </c>
      <c r="N56" s="39"/>
      <c r="O56" s="38">
        <v>50</v>
      </c>
      <c r="P56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4"/>
      <c r="R56" s="404"/>
      <c r="S56" s="404"/>
      <c r="T56" s="40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399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400"/>
      <c r="P57" s="396" t="s">
        <v>43</v>
      </c>
      <c r="Q57" s="397"/>
      <c r="R57" s="397"/>
      <c r="S57" s="397"/>
      <c r="T57" s="397"/>
      <c r="U57" s="397"/>
      <c r="V57" s="398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400"/>
      <c r="P58" s="396" t="s">
        <v>43</v>
      </c>
      <c r="Q58" s="397"/>
      <c r="R58" s="397"/>
      <c r="S58" s="397"/>
      <c r="T58" s="397"/>
      <c r="U58" s="397"/>
      <c r="V58" s="398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01" t="s">
        <v>84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67"/>
      <c r="AB59" s="67"/>
      <c r="AC59" s="81"/>
    </row>
    <row r="60" spans="1:68" ht="16.5" customHeight="1" x14ac:dyDescent="0.25">
      <c r="A60" s="64" t="s">
        <v>132</v>
      </c>
      <c r="B60" s="64" t="s">
        <v>133</v>
      </c>
      <c r="C60" s="37">
        <v>4301051842</v>
      </c>
      <c r="D60" s="402">
        <v>4680115885233</v>
      </c>
      <c r="E60" s="402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123</v>
      </c>
      <c r="N60" s="39"/>
      <c r="O60" s="38">
        <v>40</v>
      </c>
      <c r="P60" s="696" t="s">
        <v>134</v>
      </c>
      <c r="Q60" s="404"/>
      <c r="R60" s="404"/>
      <c r="S60" s="404"/>
      <c r="T60" s="405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135</v>
      </c>
      <c r="B61" s="64" t="s">
        <v>136</v>
      </c>
      <c r="C61" s="37">
        <v>4301051820</v>
      </c>
      <c r="D61" s="402">
        <v>4680115884915</v>
      </c>
      <c r="E61" s="402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123</v>
      </c>
      <c r="N61" s="39"/>
      <c r="O61" s="38">
        <v>40</v>
      </c>
      <c r="P61" s="697" t="s">
        <v>137</v>
      </c>
      <c r="Q61" s="404"/>
      <c r="R61" s="404"/>
      <c r="S61" s="404"/>
      <c r="T61" s="405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400"/>
      <c r="P62" s="396" t="s">
        <v>43</v>
      </c>
      <c r="Q62" s="397"/>
      <c r="R62" s="397"/>
      <c r="S62" s="397"/>
      <c r="T62" s="397"/>
      <c r="U62" s="397"/>
      <c r="V62" s="398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399"/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400"/>
      <c r="P63" s="396" t="s">
        <v>43</v>
      </c>
      <c r="Q63" s="397"/>
      <c r="R63" s="397"/>
      <c r="S63" s="397"/>
      <c r="T63" s="397"/>
      <c r="U63" s="397"/>
      <c r="V63" s="398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12" t="s">
        <v>138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66"/>
      <c r="AB64" s="66"/>
      <c r="AC64" s="80"/>
    </row>
    <row r="65" spans="1:68" ht="14.25" customHeight="1" x14ac:dyDescent="0.25">
      <c r="A65" s="401" t="s">
        <v>117</v>
      </c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67"/>
      <c r="AB65" s="67"/>
      <c r="AC65" s="81"/>
    </row>
    <row r="66" spans="1:68" ht="27" customHeight="1" x14ac:dyDescent="0.25">
      <c r="A66" s="64" t="s">
        <v>139</v>
      </c>
      <c r="B66" s="64" t="s">
        <v>140</v>
      </c>
      <c r="C66" s="37">
        <v>4301011481</v>
      </c>
      <c r="D66" s="402">
        <v>4680115881426</v>
      </c>
      <c r="E66" s="402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4"/>
      <c r="R66" s="404"/>
      <c r="S66" s="404"/>
      <c r="T66" s="405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139</v>
      </c>
      <c r="B67" s="64" t="s">
        <v>142</v>
      </c>
      <c r="C67" s="37">
        <v>4301011452</v>
      </c>
      <c r="D67" s="402">
        <v>4680115881426</v>
      </c>
      <c r="E67" s="40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120</v>
      </c>
      <c r="N67" s="39"/>
      <c r="O67" s="38">
        <v>50</v>
      </c>
      <c r="P67" s="6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4"/>
      <c r="R67" s="404"/>
      <c r="S67" s="404"/>
      <c r="T67" s="405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143</v>
      </c>
      <c r="B68" s="64" t="s">
        <v>144</v>
      </c>
      <c r="C68" s="37">
        <v>4301011386</v>
      </c>
      <c r="D68" s="402">
        <v>4680115880283</v>
      </c>
      <c r="E68" s="40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120</v>
      </c>
      <c r="N68" s="39"/>
      <c r="O68" s="38">
        <v>45</v>
      </c>
      <c r="P68" s="6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4"/>
      <c r="R68" s="404"/>
      <c r="S68" s="404"/>
      <c r="T68" s="40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145</v>
      </c>
      <c r="B69" s="64" t="s">
        <v>146</v>
      </c>
      <c r="C69" s="37">
        <v>4301011437</v>
      </c>
      <c r="D69" s="402">
        <v>4680115881419</v>
      </c>
      <c r="E69" s="402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120</v>
      </c>
      <c r="N69" s="39"/>
      <c r="O69" s="38">
        <v>50</v>
      </c>
      <c r="P69" s="6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4"/>
      <c r="R69" s="404"/>
      <c r="S69" s="404"/>
      <c r="T69" s="40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148</v>
      </c>
      <c r="C70" s="37">
        <v>4301011432</v>
      </c>
      <c r="D70" s="402">
        <v>4680115882720</v>
      </c>
      <c r="E70" s="402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120</v>
      </c>
      <c r="N70" s="39"/>
      <c r="O70" s="38">
        <v>90</v>
      </c>
      <c r="P70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4"/>
      <c r="R70" s="404"/>
      <c r="S70" s="404"/>
      <c r="T70" s="40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149</v>
      </c>
      <c r="B71" s="64" t="s">
        <v>150</v>
      </c>
      <c r="C71" s="37">
        <v>4301012008</v>
      </c>
      <c r="D71" s="402">
        <v>4680115881525</v>
      </c>
      <c r="E71" s="402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693" t="s">
        <v>151</v>
      </c>
      <c r="Q71" s="404"/>
      <c r="R71" s="404"/>
      <c r="S71" s="404"/>
      <c r="T71" s="40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399"/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400"/>
      <c r="P72" s="396" t="s">
        <v>43</v>
      </c>
      <c r="Q72" s="397"/>
      <c r="R72" s="397"/>
      <c r="S72" s="397"/>
      <c r="T72" s="397"/>
      <c r="U72" s="397"/>
      <c r="V72" s="398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399"/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400"/>
      <c r="P73" s="396" t="s">
        <v>43</v>
      </c>
      <c r="Q73" s="397"/>
      <c r="R73" s="397"/>
      <c r="S73" s="397"/>
      <c r="T73" s="397"/>
      <c r="U73" s="397"/>
      <c r="V73" s="398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01" t="s">
        <v>153</v>
      </c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67"/>
      <c r="AB74" s="67"/>
      <c r="AC74" s="81"/>
    </row>
    <row r="75" spans="1:68" ht="27" customHeight="1" x14ac:dyDescent="0.25">
      <c r="A75" s="64" t="s">
        <v>154</v>
      </c>
      <c r="B75" s="64" t="s">
        <v>155</v>
      </c>
      <c r="C75" s="37">
        <v>4301020234</v>
      </c>
      <c r="D75" s="402">
        <v>4680115881440</v>
      </c>
      <c r="E75" s="402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120</v>
      </c>
      <c r="N75" s="39"/>
      <c r="O75" s="38">
        <v>50</v>
      </c>
      <c r="P75" s="6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4"/>
      <c r="R75" s="404"/>
      <c r="S75" s="404"/>
      <c r="T75" s="405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02">
        <v>4680115881433</v>
      </c>
      <c r="E76" s="40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120</v>
      </c>
      <c r="N76" s="39"/>
      <c r="O76" s="38">
        <v>50</v>
      </c>
      <c r="P76" s="6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4"/>
      <c r="R76" s="404"/>
      <c r="S76" s="404"/>
      <c r="T76" s="405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43</v>
      </c>
      <c r="Q77" s="397"/>
      <c r="R77" s="397"/>
      <c r="S77" s="397"/>
      <c r="T77" s="397"/>
      <c r="U77" s="397"/>
      <c r="V77" s="398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399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0"/>
      <c r="P78" s="396" t="s">
        <v>43</v>
      </c>
      <c r="Q78" s="397"/>
      <c r="R78" s="397"/>
      <c r="S78" s="397"/>
      <c r="T78" s="397"/>
      <c r="U78" s="397"/>
      <c r="V78" s="398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01" t="s">
        <v>79</v>
      </c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67"/>
      <c r="AB79" s="67"/>
      <c r="AC79" s="81"/>
    </row>
    <row r="80" spans="1:68" ht="27" customHeight="1" x14ac:dyDescent="0.25">
      <c r="A80" s="64" t="s">
        <v>158</v>
      </c>
      <c r="B80" s="64" t="s">
        <v>159</v>
      </c>
      <c r="C80" s="37">
        <v>4301031242</v>
      </c>
      <c r="D80" s="402">
        <v>4680115885066</v>
      </c>
      <c r="E80" s="402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684" t="s">
        <v>160</v>
      </c>
      <c r="Q80" s="404"/>
      <c r="R80" s="404"/>
      <c r="S80" s="404"/>
      <c r="T80" s="405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162</v>
      </c>
      <c r="B81" s="64" t="s">
        <v>163</v>
      </c>
      <c r="C81" s="37">
        <v>4301031243</v>
      </c>
      <c r="D81" s="402">
        <v>4680115885073</v>
      </c>
      <c r="E81" s="402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685" t="s">
        <v>164</v>
      </c>
      <c r="Q81" s="404"/>
      <c r="R81" s="404"/>
      <c r="S81" s="404"/>
      <c r="T81" s="405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165</v>
      </c>
      <c r="B82" s="64" t="s">
        <v>166</v>
      </c>
      <c r="C82" s="37">
        <v>4301031240</v>
      </c>
      <c r="D82" s="402">
        <v>4680115885042</v>
      </c>
      <c r="E82" s="402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686" t="s">
        <v>167</v>
      </c>
      <c r="Q82" s="404"/>
      <c r="R82" s="404"/>
      <c r="S82" s="404"/>
      <c r="T82" s="405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168</v>
      </c>
      <c r="B83" s="64" t="s">
        <v>169</v>
      </c>
      <c r="C83" s="37">
        <v>4301031241</v>
      </c>
      <c r="D83" s="402">
        <v>4680115885059</v>
      </c>
      <c r="E83" s="402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7" t="s">
        <v>170</v>
      </c>
      <c r="Q83" s="404"/>
      <c r="R83" s="404"/>
      <c r="S83" s="404"/>
      <c r="T83" s="405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171</v>
      </c>
      <c r="B84" s="64" t="s">
        <v>172</v>
      </c>
      <c r="C84" s="37">
        <v>4301031315</v>
      </c>
      <c r="D84" s="402">
        <v>4680115885080</v>
      </c>
      <c r="E84" s="402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688" t="s">
        <v>173</v>
      </c>
      <c r="Q84" s="404"/>
      <c r="R84" s="404"/>
      <c r="S84" s="404"/>
      <c r="T84" s="40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174</v>
      </c>
      <c r="B85" s="64" t="s">
        <v>175</v>
      </c>
      <c r="C85" s="37">
        <v>4301031316</v>
      </c>
      <c r="D85" s="402">
        <v>4680115885097</v>
      </c>
      <c r="E85" s="402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9" t="s">
        <v>176</v>
      </c>
      <c r="Q85" s="404"/>
      <c r="R85" s="404"/>
      <c r="S85" s="404"/>
      <c r="T85" s="40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6" t="s">
        <v>43</v>
      </c>
      <c r="Q86" s="397"/>
      <c r="R86" s="397"/>
      <c r="S86" s="397"/>
      <c r="T86" s="397"/>
      <c r="U86" s="397"/>
      <c r="V86" s="398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43</v>
      </c>
      <c r="Q87" s="397"/>
      <c r="R87" s="397"/>
      <c r="S87" s="397"/>
      <c r="T87" s="397"/>
      <c r="U87" s="397"/>
      <c r="V87" s="398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01" t="s">
        <v>84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67"/>
      <c r="AB88" s="67"/>
      <c r="AC88" s="81"/>
    </row>
    <row r="89" spans="1:68" ht="16.5" customHeight="1" x14ac:dyDescent="0.25">
      <c r="A89" s="64" t="s">
        <v>177</v>
      </c>
      <c r="B89" s="64" t="s">
        <v>178</v>
      </c>
      <c r="C89" s="37">
        <v>4301051837</v>
      </c>
      <c r="D89" s="402">
        <v>4680115884311</v>
      </c>
      <c r="E89" s="402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123</v>
      </c>
      <c r="N89" s="39"/>
      <c r="O89" s="38">
        <v>40</v>
      </c>
      <c r="P89" s="679" t="s">
        <v>179</v>
      </c>
      <c r="Q89" s="404"/>
      <c r="R89" s="404"/>
      <c r="S89" s="404"/>
      <c r="T89" s="405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180</v>
      </c>
      <c r="B90" s="64" t="s">
        <v>181</v>
      </c>
      <c r="C90" s="37">
        <v>4301051827</v>
      </c>
      <c r="D90" s="402">
        <v>4680115884403</v>
      </c>
      <c r="E90" s="402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680" t="s">
        <v>182</v>
      </c>
      <c r="Q90" s="404"/>
      <c r="R90" s="404"/>
      <c r="S90" s="404"/>
      <c r="T90" s="405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00"/>
      <c r="P91" s="396" t="s">
        <v>43</v>
      </c>
      <c r="Q91" s="397"/>
      <c r="R91" s="397"/>
      <c r="S91" s="397"/>
      <c r="T91" s="397"/>
      <c r="U91" s="397"/>
      <c r="V91" s="398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399"/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400"/>
      <c r="P92" s="396" t="s">
        <v>43</v>
      </c>
      <c r="Q92" s="397"/>
      <c r="R92" s="397"/>
      <c r="S92" s="397"/>
      <c r="T92" s="397"/>
      <c r="U92" s="397"/>
      <c r="V92" s="398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01" t="s">
        <v>183</v>
      </c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67"/>
      <c r="AB93" s="67"/>
      <c r="AC93" s="81"/>
    </row>
    <row r="94" spans="1:68" ht="27" customHeight="1" x14ac:dyDescent="0.25">
      <c r="A94" s="64" t="s">
        <v>184</v>
      </c>
      <c r="B94" s="64" t="s">
        <v>185</v>
      </c>
      <c r="C94" s="37">
        <v>4301060371</v>
      </c>
      <c r="D94" s="402">
        <v>4680115881532</v>
      </c>
      <c r="E94" s="402"/>
      <c r="F94" s="63">
        <v>1.4</v>
      </c>
      <c r="G94" s="38">
        <v>6</v>
      </c>
      <c r="H94" s="63">
        <v>8.4</v>
      </c>
      <c r="I94" s="63">
        <v>8.9640000000000004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404"/>
      <c r="R94" s="404"/>
      <c r="S94" s="404"/>
      <c r="T94" s="405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184</v>
      </c>
      <c r="B95" s="64" t="s">
        <v>186</v>
      </c>
      <c r="C95" s="37">
        <v>4301060366</v>
      </c>
      <c r="D95" s="402">
        <v>4680115881532</v>
      </c>
      <c r="E95" s="402"/>
      <c r="F95" s="63">
        <v>1.3</v>
      </c>
      <c r="G95" s="38">
        <v>6</v>
      </c>
      <c r="H95" s="63">
        <v>7.8</v>
      </c>
      <c r="I95" s="63">
        <v>8.2799999999999994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6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404"/>
      <c r="R95" s="404"/>
      <c r="S95" s="404"/>
      <c r="T95" s="405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187</v>
      </c>
      <c r="B96" s="64" t="s">
        <v>188</v>
      </c>
      <c r="C96" s="37">
        <v>4301060351</v>
      </c>
      <c r="D96" s="402">
        <v>4680115881464</v>
      </c>
      <c r="E96" s="402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123</v>
      </c>
      <c r="N96" s="39"/>
      <c r="O96" s="38">
        <v>30</v>
      </c>
      <c r="P96" s="6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4"/>
      <c r="R96" s="404"/>
      <c r="S96" s="404"/>
      <c r="T96" s="405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399"/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400"/>
      <c r="P97" s="396" t="s">
        <v>43</v>
      </c>
      <c r="Q97" s="397"/>
      <c r="R97" s="397"/>
      <c r="S97" s="397"/>
      <c r="T97" s="397"/>
      <c r="U97" s="397"/>
      <c r="V97" s="398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39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00"/>
      <c r="P98" s="396" t="s">
        <v>43</v>
      </c>
      <c r="Q98" s="397"/>
      <c r="R98" s="397"/>
      <c r="S98" s="397"/>
      <c r="T98" s="397"/>
      <c r="U98" s="397"/>
      <c r="V98" s="398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12" t="s">
        <v>189</v>
      </c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2"/>
      <c r="S99" s="412"/>
      <c r="T99" s="412"/>
      <c r="U99" s="412"/>
      <c r="V99" s="412"/>
      <c r="W99" s="412"/>
      <c r="X99" s="412"/>
      <c r="Y99" s="412"/>
      <c r="Z99" s="412"/>
      <c r="AA99" s="66"/>
      <c r="AB99" s="66"/>
      <c r="AC99" s="80"/>
    </row>
    <row r="100" spans="1:68" ht="14.25" customHeight="1" x14ac:dyDescent="0.25">
      <c r="A100" s="401" t="s">
        <v>117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67"/>
      <c r="AB100" s="67"/>
      <c r="AC100" s="81"/>
    </row>
    <row r="101" spans="1:68" ht="27" customHeight="1" x14ac:dyDescent="0.25">
      <c r="A101" s="64" t="s">
        <v>190</v>
      </c>
      <c r="B101" s="64" t="s">
        <v>191</v>
      </c>
      <c r="C101" s="37">
        <v>4301011468</v>
      </c>
      <c r="D101" s="402">
        <v>4680115881327</v>
      </c>
      <c r="E101" s="402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4"/>
      <c r="R101" s="404"/>
      <c r="S101" s="404"/>
      <c r="T101" s="405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192</v>
      </c>
      <c r="B102" s="64" t="s">
        <v>193</v>
      </c>
      <c r="C102" s="37">
        <v>4301011476</v>
      </c>
      <c r="D102" s="402">
        <v>4680115881518</v>
      </c>
      <c r="E102" s="402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123</v>
      </c>
      <c r="N102" s="39"/>
      <c r="O102" s="38">
        <v>50</v>
      </c>
      <c r="P102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4"/>
      <c r="R102" s="404"/>
      <c r="S102" s="404"/>
      <c r="T102" s="405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4301012007</v>
      </c>
      <c r="D103" s="402">
        <v>4680115881303</v>
      </c>
      <c r="E103" s="402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675" t="s">
        <v>196</v>
      </c>
      <c r="Q103" s="404"/>
      <c r="R103" s="404"/>
      <c r="S103" s="404"/>
      <c r="T103" s="405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00"/>
      <c r="P104" s="396" t="s">
        <v>43</v>
      </c>
      <c r="Q104" s="397"/>
      <c r="R104" s="397"/>
      <c r="S104" s="397"/>
      <c r="T104" s="397"/>
      <c r="U104" s="397"/>
      <c r="V104" s="398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0"/>
      <c r="P105" s="396" t="s">
        <v>43</v>
      </c>
      <c r="Q105" s="397"/>
      <c r="R105" s="397"/>
      <c r="S105" s="397"/>
      <c r="T105" s="397"/>
      <c r="U105" s="397"/>
      <c r="V105" s="398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01" t="s">
        <v>84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67"/>
      <c r="AB106" s="67"/>
      <c r="AC106" s="81"/>
    </row>
    <row r="107" spans="1:68" ht="27" customHeight="1" x14ac:dyDescent="0.25">
      <c r="A107" s="64" t="s">
        <v>197</v>
      </c>
      <c r="B107" s="64" t="s">
        <v>198</v>
      </c>
      <c r="C107" s="37">
        <v>4301051437</v>
      </c>
      <c r="D107" s="402">
        <v>4607091386967</v>
      </c>
      <c r="E107" s="40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8"/>
      <c r="M107" s="39" t="s">
        <v>123</v>
      </c>
      <c r="N107" s="39"/>
      <c r="O107" s="38">
        <v>45</v>
      </c>
      <c r="P107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4"/>
      <c r="R107" s="404"/>
      <c r="S107" s="404"/>
      <c r="T107" s="405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197</v>
      </c>
      <c r="B108" s="64" t="s">
        <v>199</v>
      </c>
      <c r="C108" s="37">
        <v>4301051543</v>
      </c>
      <c r="D108" s="402">
        <v>4607091386967</v>
      </c>
      <c r="E108" s="40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8"/>
      <c r="M108" s="39" t="s">
        <v>82</v>
      </c>
      <c r="N108" s="39"/>
      <c r="O108" s="38">
        <v>45</v>
      </c>
      <c r="P108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4"/>
      <c r="R108" s="404"/>
      <c r="S108" s="404"/>
      <c r="T108" s="405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200</v>
      </c>
      <c r="B109" s="64" t="s">
        <v>201</v>
      </c>
      <c r="C109" s="37">
        <v>4301051436</v>
      </c>
      <c r="D109" s="402">
        <v>4607091385731</v>
      </c>
      <c r="E109" s="40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123</v>
      </c>
      <c r="N109" s="39"/>
      <c r="O109" s="38">
        <v>45</v>
      </c>
      <c r="P109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4"/>
      <c r="R109" s="404"/>
      <c r="S109" s="404"/>
      <c r="T109" s="405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202</v>
      </c>
      <c r="B110" s="64" t="s">
        <v>203</v>
      </c>
      <c r="C110" s="37">
        <v>4301051438</v>
      </c>
      <c r="D110" s="402">
        <v>4680115880894</v>
      </c>
      <c r="E110" s="402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123</v>
      </c>
      <c r="N110" s="39"/>
      <c r="O110" s="38">
        <v>45</v>
      </c>
      <c r="P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4"/>
      <c r="R110" s="404"/>
      <c r="S110" s="404"/>
      <c r="T110" s="40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02">
        <v>4680115880214</v>
      </c>
      <c r="E111" s="402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123</v>
      </c>
      <c r="N111" s="39"/>
      <c r="O111" s="38">
        <v>45</v>
      </c>
      <c r="P111" s="6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4"/>
      <c r="R111" s="404"/>
      <c r="S111" s="404"/>
      <c r="T111" s="405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43</v>
      </c>
      <c r="Q112" s="397"/>
      <c r="R112" s="397"/>
      <c r="S112" s="397"/>
      <c r="T112" s="397"/>
      <c r="U112" s="397"/>
      <c r="V112" s="398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399"/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400"/>
      <c r="P113" s="396" t="s">
        <v>43</v>
      </c>
      <c r="Q113" s="397"/>
      <c r="R113" s="397"/>
      <c r="S113" s="397"/>
      <c r="T113" s="397"/>
      <c r="U113" s="397"/>
      <c r="V113" s="398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12" t="s">
        <v>206</v>
      </c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412"/>
      <c r="M114" s="412"/>
      <c r="N114" s="412"/>
      <c r="O114" s="412"/>
      <c r="P114" s="412"/>
      <c r="Q114" s="412"/>
      <c r="R114" s="412"/>
      <c r="S114" s="412"/>
      <c r="T114" s="412"/>
      <c r="U114" s="412"/>
      <c r="V114" s="412"/>
      <c r="W114" s="412"/>
      <c r="X114" s="412"/>
      <c r="Y114" s="412"/>
      <c r="Z114" s="412"/>
      <c r="AA114" s="66"/>
      <c r="AB114" s="66"/>
      <c r="AC114" s="80"/>
    </row>
    <row r="115" spans="1:68" ht="14.25" customHeight="1" x14ac:dyDescent="0.25">
      <c r="A115" s="401" t="s">
        <v>117</v>
      </c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67"/>
      <c r="AB115" s="67"/>
      <c r="AC115" s="81"/>
    </row>
    <row r="116" spans="1:68" ht="16.5" customHeight="1" x14ac:dyDescent="0.25">
      <c r="A116" s="64" t="s">
        <v>207</v>
      </c>
      <c r="B116" s="64" t="s">
        <v>208</v>
      </c>
      <c r="C116" s="37">
        <v>4301011514</v>
      </c>
      <c r="D116" s="402">
        <v>4680115882133</v>
      </c>
      <c r="E116" s="402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120</v>
      </c>
      <c r="N116" s="39"/>
      <c r="O116" s="38">
        <v>50</v>
      </c>
      <c r="P116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4"/>
      <c r="R116" s="404"/>
      <c r="S116" s="404"/>
      <c r="T116" s="405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207</v>
      </c>
      <c r="B117" s="64" t="s">
        <v>209</v>
      </c>
      <c r="C117" s="37">
        <v>4301011703</v>
      </c>
      <c r="D117" s="402">
        <v>4680115882133</v>
      </c>
      <c r="E117" s="402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120</v>
      </c>
      <c r="N117" s="39"/>
      <c r="O117" s="38">
        <v>50</v>
      </c>
      <c r="P117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4"/>
      <c r="R117" s="404"/>
      <c r="S117" s="404"/>
      <c r="T117" s="405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210</v>
      </c>
      <c r="B118" s="64" t="s">
        <v>211</v>
      </c>
      <c r="C118" s="37">
        <v>4301011417</v>
      </c>
      <c r="D118" s="402">
        <v>4680115880269</v>
      </c>
      <c r="E118" s="402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123</v>
      </c>
      <c r="N118" s="39"/>
      <c r="O118" s="38">
        <v>50</v>
      </c>
      <c r="P118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4"/>
      <c r="R118" s="404"/>
      <c r="S118" s="404"/>
      <c r="T118" s="405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212</v>
      </c>
      <c r="B119" s="64" t="s">
        <v>213</v>
      </c>
      <c r="C119" s="37">
        <v>4301011995</v>
      </c>
      <c r="D119" s="402">
        <v>4680115880429</v>
      </c>
      <c r="E119" s="402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120</v>
      </c>
      <c r="N119" s="39"/>
      <c r="O119" s="38">
        <v>50</v>
      </c>
      <c r="P119" s="672" t="s">
        <v>214</v>
      </c>
      <c r="Q119" s="404"/>
      <c r="R119" s="404"/>
      <c r="S119" s="404"/>
      <c r="T119" s="405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215</v>
      </c>
      <c r="B120" s="64" t="s">
        <v>216</v>
      </c>
      <c r="C120" s="37">
        <v>4301011462</v>
      </c>
      <c r="D120" s="402">
        <v>4680115881457</v>
      </c>
      <c r="E120" s="402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123</v>
      </c>
      <c r="N120" s="39"/>
      <c r="O120" s="38">
        <v>50</v>
      </c>
      <c r="P120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4"/>
      <c r="R120" s="404"/>
      <c r="S120" s="404"/>
      <c r="T120" s="405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400"/>
      <c r="P121" s="396" t="s">
        <v>43</v>
      </c>
      <c r="Q121" s="397"/>
      <c r="R121" s="397"/>
      <c r="S121" s="397"/>
      <c r="T121" s="397"/>
      <c r="U121" s="397"/>
      <c r="V121" s="398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399"/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400"/>
      <c r="P122" s="396" t="s">
        <v>43</v>
      </c>
      <c r="Q122" s="397"/>
      <c r="R122" s="397"/>
      <c r="S122" s="397"/>
      <c r="T122" s="397"/>
      <c r="U122" s="397"/>
      <c r="V122" s="398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01" t="s">
        <v>153</v>
      </c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67"/>
      <c r="AB123" s="67"/>
      <c r="AC123" s="81"/>
    </row>
    <row r="124" spans="1:68" ht="16.5" customHeight="1" x14ac:dyDescent="0.25">
      <c r="A124" s="64" t="s">
        <v>217</v>
      </c>
      <c r="B124" s="64" t="s">
        <v>218</v>
      </c>
      <c r="C124" s="37">
        <v>4301020235</v>
      </c>
      <c r="D124" s="402">
        <v>4680115881488</v>
      </c>
      <c r="E124" s="402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120</v>
      </c>
      <c r="N124" s="39"/>
      <c r="O124" s="38">
        <v>50</v>
      </c>
      <c r="P124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4"/>
      <c r="R124" s="404"/>
      <c r="S124" s="404"/>
      <c r="T124" s="405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219</v>
      </c>
      <c r="B125" s="64" t="s">
        <v>220</v>
      </c>
      <c r="C125" s="37">
        <v>4301020258</v>
      </c>
      <c r="D125" s="402">
        <v>4680115882775</v>
      </c>
      <c r="E125" s="402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123</v>
      </c>
      <c r="N125" s="39"/>
      <c r="O125" s="38">
        <v>50</v>
      </c>
      <c r="P125" s="66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4"/>
      <c r="R125" s="404"/>
      <c r="S125" s="404"/>
      <c r="T125" s="405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221</v>
      </c>
      <c r="B126" s="64" t="s">
        <v>222</v>
      </c>
      <c r="C126" s="37">
        <v>4301020217</v>
      </c>
      <c r="D126" s="402">
        <v>4680115880658</v>
      </c>
      <c r="E126" s="402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120</v>
      </c>
      <c r="N126" s="39"/>
      <c r="O126" s="38">
        <v>50</v>
      </c>
      <c r="P126" s="6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4"/>
      <c r="R126" s="404"/>
      <c r="S126" s="404"/>
      <c r="T126" s="405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399"/>
      <c r="O127" s="400"/>
      <c r="P127" s="396" t="s">
        <v>43</v>
      </c>
      <c r="Q127" s="397"/>
      <c r="R127" s="397"/>
      <c r="S127" s="397"/>
      <c r="T127" s="397"/>
      <c r="U127" s="397"/>
      <c r="V127" s="398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00"/>
      <c r="P128" s="396" t="s">
        <v>43</v>
      </c>
      <c r="Q128" s="397"/>
      <c r="R128" s="397"/>
      <c r="S128" s="397"/>
      <c r="T128" s="397"/>
      <c r="U128" s="397"/>
      <c r="V128" s="398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01" t="s">
        <v>84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67"/>
      <c r="AB129" s="67"/>
      <c r="AC129" s="81"/>
    </row>
    <row r="130" spans="1:68" ht="27" customHeight="1" x14ac:dyDescent="0.25">
      <c r="A130" s="64" t="s">
        <v>223</v>
      </c>
      <c r="B130" s="64" t="s">
        <v>224</v>
      </c>
      <c r="C130" s="37">
        <v>4301051360</v>
      </c>
      <c r="D130" s="402">
        <v>4607091385168</v>
      </c>
      <c r="E130" s="402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123</v>
      </c>
      <c r="N130" s="39"/>
      <c r="O130" s="38">
        <v>45</v>
      </c>
      <c r="P130" s="6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4"/>
      <c r="R130" s="404"/>
      <c r="S130" s="404"/>
      <c r="T130" s="405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223</v>
      </c>
      <c r="B131" s="64" t="s">
        <v>225</v>
      </c>
      <c r="C131" s="37">
        <v>4301051612</v>
      </c>
      <c r="D131" s="402">
        <v>4607091385168</v>
      </c>
      <c r="E131" s="402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4"/>
      <c r="R131" s="404"/>
      <c r="S131" s="404"/>
      <c r="T131" s="405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226</v>
      </c>
      <c r="B132" s="64" t="s">
        <v>227</v>
      </c>
      <c r="C132" s="37">
        <v>4301051362</v>
      </c>
      <c r="D132" s="402">
        <v>4607091383256</v>
      </c>
      <c r="E132" s="402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123</v>
      </c>
      <c r="N132" s="39"/>
      <c r="O132" s="38">
        <v>45</v>
      </c>
      <c r="P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4"/>
      <c r="R132" s="404"/>
      <c r="S132" s="404"/>
      <c r="T132" s="405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228</v>
      </c>
      <c r="B133" s="64" t="s">
        <v>229</v>
      </c>
      <c r="C133" s="37">
        <v>4301051358</v>
      </c>
      <c r="D133" s="402">
        <v>4607091385748</v>
      </c>
      <c r="E133" s="402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123</v>
      </c>
      <c r="N133" s="39"/>
      <c r="O133" s="38">
        <v>45</v>
      </c>
      <c r="P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4"/>
      <c r="R133" s="404"/>
      <c r="S133" s="404"/>
      <c r="T133" s="405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230</v>
      </c>
      <c r="B134" s="64" t="s">
        <v>231</v>
      </c>
      <c r="C134" s="37">
        <v>4301051738</v>
      </c>
      <c r="D134" s="402">
        <v>4680115884533</v>
      </c>
      <c r="E134" s="402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4"/>
      <c r="R134" s="404"/>
      <c r="S134" s="404"/>
      <c r="T134" s="405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232</v>
      </c>
      <c r="B135" s="64" t="s">
        <v>233</v>
      </c>
      <c r="C135" s="37">
        <v>4301051480</v>
      </c>
      <c r="D135" s="402">
        <v>4680115882645</v>
      </c>
      <c r="E135" s="402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4"/>
      <c r="R135" s="404"/>
      <c r="S135" s="404"/>
      <c r="T135" s="405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43</v>
      </c>
      <c r="Q136" s="397"/>
      <c r="R136" s="397"/>
      <c r="S136" s="397"/>
      <c r="T136" s="397"/>
      <c r="U136" s="397"/>
      <c r="V136" s="398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00"/>
      <c r="P137" s="396" t="s">
        <v>43</v>
      </c>
      <c r="Q137" s="397"/>
      <c r="R137" s="397"/>
      <c r="S137" s="397"/>
      <c r="T137" s="397"/>
      <c r="U137" s="397"/>
      <c r="V137" s="398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01" t="s">
        <v>183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67"/>
      <c r="AB138" s="67"/>
      <c r="AC138" s="81"/>
    </row>
    <row r="139" spans="1:68" ht="27" customHeight="1" x14ac:dyDescent="0.25">
      <c r="A139" s="64" t="s">
        <v>234</v>
      </c>
      <c r="B139" s="64" t="s">
        <v>235</v>
      </c>
      <c r="C139" s="37">
        <v>4301060356</v>
      </c>
      <c r="D139" s="402">
        <v>4680115882652</v>
      </c>
      <c r="E139" s="402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6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4"/>
      <c r="R139" s="404"/>
      <c r="S139" s="404"/>
      <c r="T139" s="405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236</v>
      </c>
      <c r="B140" s="64" t="s">
        <v>237</v>
      </c>
      <c r="C140" s="37">
        <v>4301060309</v>
      </c>
      <c r="D140" s="402">
        <v>4680115880238</v>
      </c>
      <c r="E140" s="402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6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4"/>
      <c r="R140" s="404"/>
      <c r="S140" s="404"/>
      <c r="T140" s="405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43</v>
      </c>
      <c r="Q141" s="397"/>
      <c r="R141" s="397"/>
      <c r="S141" s="397"/>
      <c r="T141" s="397"/>
      <c r="U141" s="397"/>
      <c r="V141" s="398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399"/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  <c r="N142" s="399"/>
      <c r="O142" s="400"/>
      <c r="P142" s="396" t="s">
        <v>43</v>
      </c>
      <c r="Q142" s="397"/>
      <c r="R142" s="397"/>
      <c r="S142" s="397"/>
      <c r="T142" s="397"/>
      <c r="U142" s="397"/>
      <c r="V142" s="398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12" t="s">
        <v>238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66"/>
      <c r="AB143" s="66"/>
      <c r="AC143" s="80"/>
    </row>
    <row r="144" spans="1:68" ht="14.25" customHeight="1" x14ac:dyDescent="0.25">
      <c r="A144" s="401" t="s">
        <v>117</v>
      </c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67"/>
      <c r="AB144" s="67"/>
      <c r="AC144" s="81"/>
    </row>
    <row r="145" spans="1:68" ht="27" customHeight="1" x14ac:dyDescent="0.25">
      <c r="A145" s="64" t="s">
        <v>239</v>
      </c>
      <c r="B145" s="64" t="s">
        <v>240</v>
      </c>
      <c r="C145" s="37">
        <v>4301011562</v>
      </c>
      <c r="D145" s="402">
        <v>4680115882577</v>
      </c>
      <c r="E145" s="402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4"/>
      <c r="R145" s="404"/>
      <c r="S145" s="404"/>
      <c r="T145" s="405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239</v>
      </c>
      <c r="B146" s="64" t="s">
        <v>241</v>
      </c>
      <c r="C146" s="37">
        <v>4301011564</v>
      </c>
      <c r="D146" s="402">
        <v>4680115882577</v>
      </c>
      <c r="E146" s="402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4"/>
      <c r="R146" s="404"/>
      <c r="S146" s="404"/>
      <c r="T146" s="405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43</v>
      </c>
      <c r="Q147" s="397"/>
      <c r="R147" s="397"/>
      <c r="S147" s="397"/>
      <c r="T147" s="397"/>
      <c r="U147" s="397"/>
      <c r="V147" s="398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400"/>
      <c r="P148" s="396" t="s">
        <v>43</v>
      </c>
      <c r="Q148" s="397"/>
      <c r="R148" s="397"/>
      <c r="S148" s="397"/>
      <c r="T148" s="397"/>
      <c r="U148" s="397"/>
      <c r="V148" s="398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01" t="s">
        <v>79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67"/>
      <c r="AB149" s="67"/>
      <c r="AC149" s="81"/>
    </row>
    <row r="150" spans="1:68" ht="27" customHeight="1" x14ac:dyDescent="0.25">
      <c r="A150" s="64" t="s">
        <v>242</v>
      </c>
      <c r="B150" s="64" t="s">
        <v>243</v>
      </c>
      <c r="C150" s="37">
        <v>4301031235</v>
      </c>
      <c r="D150" s="402">
        <v>4680115883444</v>
      </c>
      <c r="E150" s="402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4"/>
      <c r="R150" s="404"/>
      <c r="S150" s="404"/>
      <c r="T150" s="405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242</v>
      </c>
      <c r="B151" s="64" t="s">
        <v>244</v>
      </c>
      <c r="C151" s="37">
        <v>4301031234</v>
      </c>
      <c r="D151" s="402">
        <v>4680115883444</v>
      </c>
      <c r="E151" s="402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6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4"/>
      <c r="R151" s="404"/>
      <c r="S151" s="404"/>
      <c r="T151" s="405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00"/>
      <c r="P152" s="396" t="s">
        <v>43</v>
      </c>
      <c r="Q152" s="397"/>
      <c r="R152" s="397"/>
      <c r="S152" s="397"/>
      <c r="T152" s="397"/>
      <c r="U152" s="397"/>
      <c r="V152" s="398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9"/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400"/>
      <c r="P153" s="396" t="s">
        <v>43</v>
      </c>
      <c r="Q153" s="397"/>
      <c r="R153" s="397"/>
      <c r="S153" s="397"/>
      <c r="T153" s="397"/>
      <c r="U153" s="397"/>
      <c r="V153" s="398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1" t="s">
        <v>84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67"/>
      <c r="AB154" s="67"/>
      <c r="AC154" s="81"/>
    </row>
    <row r="155" spans="1:68" ht="16.5" customHeight="1" x14ac:dyDescent="0.25">
      <c r="A155" s="64" t="s">
        <v>245</v>
      </c>
      <c r="B155" s="64" t="s">
        <v>246</v>
      </c>
      <c r="C155" s="37">
        <v>4301051477</v>
      </c>
      <c r="D155" s="402">
        <v>4680115882584</v>
      </c>
      <c r="E155" s="402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4"/>
      <c r="R155" s="404"/>
      <c r="S155" s="404"/>
      <c r="T155" s="405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245</v>
      </c>
      <c r="B156" s="64" t="s">
        <v>247</v>
      </c>
      <c r="C156" s="37">
        <v>4301051476</v>
      </c>
      <c r="D156" s="402">
        <v>4680115882584</v>
      </c>
      <c r="E156" s="402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4"/>
      <c r="R156" s="404"/>
      <c r="S156" s="404"/>
      <c r="T156" s="405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00"/>
      <c r="P157" s="396" t="s">
        <v>43</v>
      </c>
      <c r="Q157" s="397"/>
      <c r="R157" s="397"/>
      <c r="S157" s="397"/>
      <c r="T157" s="397"/>
      <c r="U157" s="397"/>
      <c r="V157" s="398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00"/>
      <c r="P158" s="396" t="s">
        <v>43</v>
      </c>
      <c r="Q158" s="397"/>
      <c r="R158" s="397"/>
      <c r="S158" s="397"/>
      <c r="T158" s="397"/>
      <c r="U158" s="397"/>
      <c r="V158" s="398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12" t="s">
        <v>115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6"/>
      <c r="AB159" s="66"/>
      <c r="AC159" s="80"/>
    </row>
    <row r="160" spans="1:68" ht="14.25" customHeight="1" x14ac:dyDescent="0.25">
      <c r="A160" s="401" t="s">
        <v>117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67"/>
      <c r="AB160" s="67"/>
      <c r="AC160" s="81"/>
    </row>
    <row r="161" spans="1:68" ht="27" customHeight="1" x14ac:dyDescent="0.25">
      <c r="A161" s="64" t="s">
        <v>248</v>
      </c>
      <c r="B161" s="64" t="s">
        <v>249</v>
      </c>
      <c r="C161" s="37">
        <v>4301011623</v>
      </c>
      <c r="D161" s="402">
        <v>4607091382945</v>
      </c>
      <c r="E161" s="402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120</v>
      </c>
      <c r="N161" s="39"/>
      <c r="O161" s="38">
        <v>50</v>
      </c>
      <c r="P161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4"/>
      <c r="R161" s="404"/>
      <c r="S161" s="404"/>
      <c r="T161" s="405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250</v>
      </c>
      <c r="B162" s="64" t="s">
        <v>251</v>
      </c>
      <c r="C162" s="37">
        <v>4301011192</v>
      </c>
      <c r="D162" s="402">
        <v>4607091382952</v>
      </c>
      <c r="E162" s="402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120</v>
      </c>
      <c r="N162" s="39"/>
      <c r="O162" s="38">
        <v>50</v>
      </c>
      <c r="P162" s="6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4"/>
      <c r="R162" s="404"/>
      <c r="S162" s="404"/>
      <c r="T162" s="405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252</v>
      </c>
      <c r="B163" s="64" t="s">
        <v>253</v>
      </c>
      <c r="C163" s="37">
        <v>4301011705</v>
      </c>
      <c r="D163" s="402">
        <v>4607091384604</v>
      </c>
      <c r="E163" s="402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120</v>
      </c>
      <c r="N163" s="39"/>
      <c r="O163" s="38">
        <v>50</v>
      </c>
      <c r="P163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4"/>
      <c r="R163" s="404"/>
      <c r="S163" s="404"/>
      <c r="T163" s="405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400"/>
      <c r="P164" s="396" t="s">
        <v>43</v>
      </c>
      <c r="Q164" s="397"/>
      <c r="R164" s="397"/>
      <c r="S164" s="397"/>
      <c r="T164" s="397"/>
      <c r="U164" s="397"/>
      <c r="V164" s="398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400"/>
      <c r="P165" s="396" t="s">
        <v>43</v>
      </c>
      <c r="Q165" s="397"/>
      <c r="R165" s="397"/>
      <c r="S165" s="397"/>
      <c r="T165" s="397"/>
      <c r="U165" s="397"/>
      <c r="V165" s="398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01" t="s">
        <v>79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401"/>
      <c r="AA166" s="67"/>
      <c r="AB166" s="67"/>
      <c r="AC166" s="81"/>
    </row>
    <row r="167" spans="1:68" ht="16.5" customHeight="1" x14ac:dyDescent="0.25">
      <c r="A167" s="64" t="s">
        <v>254</v>
      </c>
      <c r="B167" s="64" t="s">
        <v>255</v>
      </c>
      <c r="C167" s="37">
        <v>4301030895</v>
      </c>
      <c r="D167" s="402">
        <v>4607091387667</v>
      </c>
      <c r="E167" s="402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120</v>
      </c>
      <c r="N167" s="39"/>
      <c r="O167" s="38">
        <v>40</v>
      </c>
      <c r="P16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4"/>
      <c r="R167" s="404"/>
      <c r="S167" s="404"/>
      <c r="T167" s="405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256</v>
      </c>
      <c r="B168" s="64" t="s">
        <v>257</v>
      </c>
      <c r="C168" s="37">
        <v>4301030961</v>
      </c>
      <c r="D168" s="402">
        <v>4607091387636</v>
      </c>
      <c r="E168" s="402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4"/>
      <c r="R168" s="404"/>
      <c r="S168" s="404"/>
      <c r="T168" s="405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258</v>
      </c>
      <c r="B169" s="64" t="s">
        <v>259</v>
      </c>
      <c r="C169" s="37">
        <v>4301030963</v>
      </c>
      <c r="D169" s="402">
        <v>4607091382426</v>
      </c>
      <c r="E169" s="402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4"/>
      <c r="R169" s="404"/>
      <c r="S169" s="404"/>
      <c r="T169" s="405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02">
        <v>4607091386547</v>
      </c>
      <c r="E170" s="402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4"/>
      <c r="R170" s="404"/>
      <c r="S170" s="404"/>
      <c r="T170" s="405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262</v>
      </c>
      <c r="B171" s="64" t="s">
        <v>263</v>
      </c>
      <c r="C171" s="37">
        <v>4301030964</v>
      </c>
      <c r="D171" s="402">
        <v>4607091382464</v>
      </c>
      <c r="E171" s="402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4"/>
      <c r="R171" s="404"/>
      <c r="S171" s="404"/>
      <c r="T171" s="40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43</v>
      </c>
      <c r="Q172" s="397"/>
      <c r="R172" s="397"/>
      <c r="S172" s="397"/>
      <c r="T172" s="397"/>
      <c r="U172" s="397"/>
      <c r="V172" s="398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399"/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400"/>
      <c r="P173" s="396" t="s">
        <v>43</v>
      </c>
      <c r="Q173" s="397"/>
      <c r="R173" s="397"/>
      <c r="S173" s="397"/>
      <c r="T173" s="397"/>
      <c r="U173" s="397"/>
      <c r="V173" s="398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01" t="s">
        <v>84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67"/>
      <c r="AB174" s="67"/>
      <c r="AC174" s="81"/>
    </row>
    <row r="175" spans="1:68" ht="16.5" customHeight="1" x14ac:dyDescent="0.25">
      <c r="A175" s="64" t="s">
        <v>264</v>
      </c>
      <c r="B175" s="64" t="s">
        <v>265</v>
      </c>
      <c r="C175" s="37">
        <v>4301051611</v>
      </c>
      <c r="D175" s="402">
        <v>4607091385304</v>
      </c>
      <c r="E175" s="402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4"/>
      <c r="R175" s="404"/>
      <c r="S175" s="404"/>
      <c r="T175" s="405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02">
        <v>4607091386264</v>
      </c>
      <c r="E176" s="402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4"/>
      <c r="R176" s="404"/>
      <c r="S176" s="404"/>
      <c r="T176" s="405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268</v>
      </c>
      <c r="B177" s="64" t="s">
        <v>269</v>
      </c>
      <c r="C177" s="37">
        <v>4301051313</v>
      </c>
      <c r="D177" s="402">
        <v>4607091385427</v>
      </c>
      <c r="E177" s="402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4"/>
      <c r="R177" s="404"/>
      <c r="S177" s="404"/>
      <c r="T177" s="405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400"/>
      <c r="P178" s="396" t="s">
        <v>43</v>
      </c>
      <c r="Q178" s="397"/>
      <c r="R178" s="397"/>
      <c r="S178" s="397"/>
      <c r="T178" s="397"/>
      <c r="U178" s="397"/>
      <c r="V178" s="398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400"/>
      <c r="P179" s="396" t="s">
        <v>43</v>
      </c>
      <c r="Q179" s="397"/>
      <c r="R179" s="397"/>
      <c r="S179" s="397"/>
      <c r="T179" s="397"/>
      <c r="U179" s="397"/>
      <c r="V179" s="398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36" t="s">
        <v>270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436"/>
      <c r="AA180" s="55"/>
      <c r="AB180" s="55"/>
      <c r="AC180" s="55"/>
    </row>
    <row r="181" spans="1:68" ht="16.5" customHeight="1" x14ac:dyDescent="0.25">
      <c r="A181" s="412" t="s">
        <v>271</v>
      </c>
      <c r="B181" s="412"/>
      <c r="C181" s="412"/>
      <c r="D181" s="412"/>
      <c r="E181" s="412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  <c r="S181" s="412"/>
      <c r="T181" s="412"/>
      <c r="U181" s="412"/>
      <c r="V181" s="412"/>
      <c r="W181" s="412"/>
      <c r="X181" s="412"/>
      <c r="Y181" s="412"/>
      <c r="Z181" s="412"/>
      <c r="AA181" s="66"/>
      <c r="AB181" s="66"/>
      <c r="AC181" s="80"/>
    </row>
    <row r="182" spans="1:68" ht="14.25" customHeight="1" x14ac:dyDescent="0.25">
      <c r="A182" s="401" t="s">
        <v>79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67"/>
      <c r="AB182" s="67"/>
      <c r="AC182" s="81"/>
    </row>
    <row r="183" spans="1:68" ht="27" customHeight="1" x14ac:dyDescent="0.25">
      <c r="A183" s="64" t="s">
        <v>272</v>
      </c>
      <c r="B183" s="64" t="s">
        <v>273</v>
      </c>
      <c r="C183" s="37">
        <v>4301031191</v>
      </c>
      <c r="D183" s="402">
        <v>4680115880993</v>
      </c>
      <c r="E183" s="402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4"/>
      <c r="R183" s="404"/>
      <c r="S183" s="404"/>
      <c r="T183" s="405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274</v>
      </c>
      <c r="B184" s="64" t="s">
        <v>275</v>
      </c>
      <c r="C184" s="37">
        <v>4301031204</v>
      </c>
      <c r="D184" s="402">
        <v>4680115881761</v>
      </c>
      <c r="E184" s="402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4"/>
      <c r="R184" s="404"/>
      <c r="S184" s="404"/>
      <c r="T184" s="405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276</v>
      </c>
      <c r="B185" s="64" t="s">
        <v>277</v>
      </c>
      <c r="C185" s="37">
        <v>4301031201</v>
      </c>
      <c r="D185" s="402">
        <v>4680115881563</v>
      </c>
      <c r="E185" s="402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4"/>
      <c r="R185" s="404"/>
      <c r="S185" s="404"/>
      <c r="T185" s="405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278</v>
      </c>
      <c r="B186" s="64" t="s">
        <v>279</v>
      </c>
      <c r="C186" s="37">
        <v>4301031199</v>
      </c>
      <c r="D186" s="402">
        <v>4680115880986</v>
      </c>
      <c r="E186" s="402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4"/>
      <c r="R186" s="404"/>
      <c r="S186" s="404"/>
      <c r="T186" s="405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280</v>
      </c>
      <c r="B187" s="64" t="s">
        <v>281</v>
      </c>
      <c r="C187" s="37">
        <v>4301031205</v>
      </c>
      <c r="D187" s="402">
        <v>4680115881785</v>
      </c>
      <c r="E187" s="402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4"/>
      <c r="R187" s="404"/>
      <c r="S187" s="404"/>
      <c r="T187" s="405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282</v>
      </c>
      <c r="B188" s="64" t="s">
        <v>283</v>
      </c>
      <c r="C188" s="37">
        <v>4301031202</v>
      </c>
      <c r="D188" s="402">
        <v>4680115881679</v>
      </c>
      <c r="E188" s="402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4"/>
      <c r="R188" s="404"/>
      <c r="S188" s="404"/>
      <c r="T188" s="405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284</v>
      </c>
      <c r="B189" s="64" t="s">
        <v>285</v>
      </c>
      <c r="C189" s="37">
        <v>4301031158</v>
      </c>
      <c r="D189" s="402">
        <v>4680115880191</v>
      </c>
      <c r="E189" s="402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4"/>
      <c r="R189" s="404"/>
      <c r="S189" s="404"/>
      <c r="T189" s="405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286</v>
      </c>
      <c r="B190" s="64" t="s">
        <v>287</v>
      </c>
      <c r="C190" s="37">
        <v>4301031245</v>
      </c>
      <c r="D190" s="402">
        <v>4680115883963</v>
      </c>
      <c r="E190" s="402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4"/>
      <c r="R190" s="404"/>
      <c r="S190" s="404"/>
      <c r="T190" s="405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399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0"/>
      <c r="P191" s="396" t="s">
        <v>43</v>
      </c>
      <c r="Q191" s="397"/>
      <c r="R191" s="397"/>
      <c r="S191" s="397"/>
      <c r="T191" s="397"/>
      <c r="U191" s="397"/>
      <c r="V191" s="398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399"/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400"/>
      <c r="P192" s="396" t="s">
        <v>43</v>
      </c>
      <c r="Q192" s="397"/>
      <c r="R192" s="397"/>
      <c r="S192" s="397"/>
      <c r="T192" s="397"/>
      <c r="U192" s="397"/>
      <c r="V192" s="398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12" t="s">
        <v>288</v>
      </c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  <c r="S193" s="412"/>
      <c r="T193" s="412"/>
      <c r="U193" s="412"/>
      <c r="V193" s="412"/>
      <c r="W193" s="412"/>
      <c r="X193" s="412"/>
      <c r="Y193" s="412"/>
      <c r="Z193" s="412"/>
      <c r="AA193" s="66"/>
      <c r="AB193" s="66"/>
      <c r="AC193" s="80"/>
    </row>
    <row r="194" spans="1:68" ht="14.25" customHeight="1" x14ac:dyDescent="0.25">
      <c r="A194" s="401" t="s">
        <v>117</v>
      </c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67"/>
      <c r="AB194" s="67"/>
      <c r="AC194" s="81"/>
    </row>
    <row r="195" spans="1:68" ht="16.5" customHeight="1" x14ac:dyDescent="0.25">
      <c r="A195" s="64" t="s">
        <v>289</v>
      </c>
      <c r="B195" s="64" t="s">
        <v>290</v>
      </c>
      <c r="C195" s="37">
        <v>4301011450</v>
      </c>
      <c r="D195" s="402">
        <v>4680115881402</v>
      </c>
      <c r="E195" s="40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120</v>
      </c>
      <c r="N195" s="39"/>
      <c r="O195" s="38">
        <v>55</v>
      </c>
      <c r="P195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4"/>
      <c r="R195" s="404"/>
      <c r="S195" s="404"/>
      <c r="T195" s="405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291</v>
      </c>
      <c r="B196" s="64" t="s">
        <v>292</v>
      </c>
      <c r="C196" s="37">
        <v>4301011454</v>
      </c>
      <c r="D196" s="402">
        <v>4680115881396</v>
      </c>
      <c r="E196" s="402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4"/>
      <c r="R196" s="404"/>
      <c r="S196" s="404"/>
      <c r="T196" s="405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400"/>
      <c r="P197" s="396" t="s">
        <v>43</v>
      </c>
      <c r="Q197" s="397"/>
      <c r="R197" s="397"/>
      <c r="S197" s="397"/>
      <c r="T197" s="397"/>
      <c r="U197" s="397"/>
      <c r="V197" s="398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399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400"/>
      <c r="P198" s="396" t="s">
        <v>43</v>
      </c>
      <c r="Q198" s="397"/>
      <c r="R198" s="397"/>
      <c r="S198" s="397"/>
      <c r="T198" s="397"/>
      <c r="U198" s="397"/>
      <c r="V198" s="398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01" t="s">
        <v>153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67"/>
      <c r="AB199" s="67"/>
      <c r="AC199" s="81"/>
    </row>
    <row r="200" spans="1:68" ht="16.5" customHeight="1" x14ac:dyDescent="0.25">
      <c r="A200" s="64" t="s">
        <v>293</v>
      </c>
      <c r="B200" s="64" t="s">
        <v>294</v>
      </c>
      <c r="C200" s="37">
        <v>4301020262</v>
      </c>
      <c r="D200" s="402">
        <v>4680115882935</v>
      </c>
      <c r="E200" s="40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123</v>
      </c>
      <c r="N200" s="39"/>
      <c r="O200" s="38">
        <v>50</v>
      </c>
      <c r="P200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4"/>
      <c r="R200" s="404"/>
      <c r="S200" s="404"/>
      <c r="T200" s="405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295</v>
      </c>
      <c r="B201" s="64" t="s">
        <v>296</v>
      </c>
      <c r="C201" s="37">
        <v>4301020220</v>
      </c>
      <c r="D201" s="402">
        <v>4680115880764</v>
      </c>
      <c r="E201" s="402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120</v>
      </c>
      <c r="N201" s="39"/>
      <c r="O201" s="38">
        <v>50</v>
      </c>
      <c r="P201" s="6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4"/>
      <c r="R201" s="404"/>
      <c r="S201" s="404"/>
      <c r="T201" s="405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00"/>
      <c r="P202" s="396" t="s">
        <v>43</v>
      </c>
      <c r="Q202" s="397"/>
      <c r="R202" s="397"/>
      <c r="S202" s="397"/>
      <c r="T202" s="397"/>
      <c r="U202" s="397"/>
      <c r="V202" s="398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399"/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400"/>
      <c r="P203" s="396" t="s">
        <v>43</v>
      </c>
      <c r="Q203" s="397"/>
      <c r="R203" s="397"/>
      <c r="S203" s="397"/>
      <c r="T203" s="397"/>
      <c r="U203" s="397"/>
      <c r="V203" s="398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01" t="s">
        <v>79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67"/>
      <c r="AB204" s="67"/>
      <c r="AC204" s="81"/>
    </row>
    <row r="205" spans="1:68" ht="27" customHeight="1" x14ac:dyDescent="0.25">
      <c r="A205" s="64" t="s">
        <v>297</v>
      </c>
      <c r="B205" s="64" t="s">
        <v>298</v>
      </c>
      <c r="C205" s="37">
        <v>4301031224</v>
      </c>
      <c r="D205" s="402">
        <v>4680115882683</v>
      </c>
      <c r="E205" s="402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4"/>
      <c r="R205" s="404"/>
      <c r="S205" s="404"/>
      <c r="T205" s="405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299</v>
      </c>
      <c r="B206" s="64" t="s">
        <v>300</v>
      </c>
      <c r="C206" s="37">
        <v>4301031230</v>
      </c>
      <c r="D206" s="402">
        <v>4680115882690</v>
      </c>
      <c r="E206" s="402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4"/>
      <c r="R206" s="404"/>
      <c r="S206" s="404"/>
      <c r="T206" s="405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301</v>
      </c>
      <c r="B207" s="64" t="s">
        <v>302</v>
      </c>
      <c r="C207" s="37">
        <v>4301031220</v>
      </c>
      <c r="D207" s="402">
        <v>4680115882669</v>
      </c>
      <c r="E207" s="402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4"/>
      <c r="R207" s="404"/>
      <c r="S207" s="404"/>
      <c r="T207" s="405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303</v>
      </c>
      <c r="B208" s="64" t="s">
        <v>304</v>
      </c>
      <c r="C208" s="37">
        <v>4301031221</v>
      </c>
      <c r="D208" s="402">
        <v>4680115882676</v>
      </c>
      <c r="E208" s="402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6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4"/>
      <c r="R208" s="404"/>
      <c r="S208" s="404"/>
      <c r="T208" s="405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305</v>
      </c>
      <c r="B209" s="64" t="s">
        <v>306</v>
      </c>
      <c r="C209" s="37">
        <v>4301031223</v>
      </c>
      <c r="D209" s="402">
        <v>4680115884014</v>
      </c>
      <c r="E209" s="402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4"/>
      <c r="R209" s="404"/>
      <c r="S209" s="404"/>
      <c r="T209" s="405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307</v>
      </c>
      <c r="B210" s="64" t="s">
        <v>308</v>
      </c>
      <c r="C210" s="37">
        <v>4301031222</v>
      </c>
      <c r="D210" s="402">
        <v>4680115884007</v>
      </c>
      <c r="E210" s="402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6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4"/>
      <c r="R210" s="404"/>
      <c r="S210" s="404"/>
      <c r="T210" s="405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309</v>
      </c>
      <c r="B211" s="64" t="s">
        <v>310</v>
      </c>
      <c r="C211" s="37">
        <v>4301031229</v>
      </c>
      <c r="D211" s="402">
        <v>4680115884038</v>
      </c>
      <c r="E211" s="402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4"/>
      <c r="R211" s="404"/>
      <c r="S211" s="404"/>
      <c r="T211" s="405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311</v>
      </c>
      <c r="B212" s="64" t="s">
        <v>312</v>
      </c>
      <c r="C212" s="37">
        <v>4301031225</v>
      </c>
      <c r="D212" s="402">
        <v>4680115884021</v>
      </c>
      <c r="E212" s="402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4"/>
      <c r="R212" s="404"/>
      <c r="S212" s="404"/>
      <c r="T212" s="405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43</v>
      </c>
      <c r="Q213" s="397"/>
      <c r="R213" s="397"/>
      <c r="S213" s="397"/>
      <c r="T213" s="397"/>
      <c r="U213" s="397"/>
      <c r="V213" s="398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399"/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400"/>
      <c r="P214" s="396" t="s">
        <v>43</v>
      </c>
      <c r="Q214" s="397"/>
      <c r="R214" s="397"/>
      <c r="S214" s="397"/>
      <c r="T214" s="397"/>
      <c r="U214" s="397"/>
      <c r="V214" s="398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01" t="s">
        <v>84</v>
      </c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67"/>
      <c r="AB215" s="67"/>
      <c r="AC215" s="81"/>
    </row>
    <row r="216" spans="1:68" ht="27" customHeight="1" x14ac:dyDescent="0.25">
      <c r="A216" s="64" t="s">
        <v>313</v>
      </c>
      <c r="B216" s="64" t="s">
        <v>314</v>
      </c>
      <c r="C216" s="37">
        <v>4301051408</v>
      </c>
      <c r="D216" s="402">
        <v>4680115881594</v>
      </c>
      <c r="E216" s="402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123</v>
      </c>
      <c r="N216" s="39"/>
      <c r="O216" s="38">
        <v>40</v>
      </c>
      <c r="P216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4"/>
      <c r="R216" s="404"/>
      <c r="S216" s="404"/>
      <c r="T216" s="405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315</v>
      </c>
      <c r="B217" s="64" t="s">
        <v>316</v>
      </c>
      <c r="C217" s="37">
        <v>4301051754</v>
      </c>
      <c r="D217" s="402">
        <v>4680115880962</v>
      </c>
      <c r="E217" s="402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611" t="s">
        <v>317</v>
      </c>
      <c r="Q217" s="404"/>
      <c r="R217" s="404"/>
      <c r="S217" s="404"/>
      <c r="T217" s="405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4301051411</v>
      </c>
      <c r="D218" s="402">
        <v>4680115881617</v>
      </c>
      <c r="E218" s="402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123</v>
      </c>
      <c r="N218" s="39"/>
      <c r="O218" s="38">
        <v>40</v>
      </c>
      <c r="P218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4"/>
      <c r="R218" s="404"/>
      <c r="S218" s="404"/>
      <c r="T218" s="405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4301051632</v>
      </c>
      <c r="D219" s="402">
        <v>4680115880573</v>
      </c>
      <c r="E219" s="402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613" t="s">
        <v>322</v>
      </c>
      <c r="Q219" s="404"/>
      <c r="R219" s="404"/>
      <c r="S219" s="404"/>
      <c r="T219" s="40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4301051407</v>
      </c>
      <c r="D220" s="402">
        <v>4680115882195</v>
      </c>
      <c r="E220" s="402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123</v>
      </c>
      <c r="N220" s="39"/>
      <c r="O220" s="38">
        <v>40</v>
      </c>
      <c r="P220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4"/>
      <c r="R220" s="404"/>
      <c r="S220" s="404"/>
      <c r="T220" s="40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4301051752</v>
      </c>
      <c r="D221" s="402">
        <v>4680115882607</v>
      </c>
      <c r="E221" s="402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615" t="s">
        <v>327</v>
      </c>
      <c r="Q221" s="404"/>
      <c r="R221" s="404"/>
      <c r="S221" s="404"/>
      <c r="T221" s="40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02">
        <v>4680115880092</v>
      </c>
      <c r="E222" s="402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616" t="s">
        <v>330</v>
      </c>
      <c r="Q222" s="404"/>
      <c r="R222" s="404"/>
      <c r="S222" s="404"/>
      <c r="T222" s="40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02">
        <v>4680115880221</v>
      </c>
      <c r="E223" s="402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617" t="s">
        <v>333</v>
      </c>
      <c r="Q223" s="404"/>
      <c r="R223" s="404"/>
      <c r="S223" s="404"/>
      <c r="T223" s="405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4301051749</v>
      </c>
      <c r="D224" s="402">
        <v>4680115882942</v>
      </c>
      <c r="E224" s="402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603" t="s">
        <v>336</v>
      </c>
      <c r="Q224" s="404"/>
      <c r="R224" s="404"/>
      <c r="S224" s="404"/>
      <c r="T224" s="405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02">
        <v>4680115880504</v>
      </c>
      <c r="E225" s="402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604" t="s">
        <v>339</v>
      </c>
      <c r="Q225" s="404"/>
      <c r="R225" s="404"/>
      <c r="S225" s="404"/>
      <c r="T225" s="405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340</v>
      </c>
      <c r="B226" s="64" t="s">
        <v>341</v>
      </c>
      <c r="C226" s="37">
        <v>4301051410</v>
      </c>
      <c r="D226" s="402">
        <v>4680115882164</v>
      </c>
      <c r="E226" s="402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123</v>
      </c>
      <c r="N226" s="39"/>
      <c r="O226" s="38">
        <v>40</v>
      </c>
      <c r="P226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4"/>
      <c r="R226" s="404"/>
      <c r="S226" s="404"/>
      <c r="T226" s="40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399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0"/>
      <c r="P227" s="396" t="s">
        <v>43</v>
      </c>
      <c r="Q227" s="397"/>
      <c r="R227" s="397"/>
      <c r="S227" s="397"/>
      <c r="T227" s="397"/>
      <c r="U227" s="397"/>
      <c r="V227" s="398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399"/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400"/>
      <c r="P228" s="396" t="s">
        <v>43</v>
      </c>
      <c r="Q228" s="397"/>
      <c r="R228" s="397"/>
      <c r="S228" s="397"/>
      <c r="T228" s="397"/>
      <c r="U228" s="397"/>
      <c r="V228" s="398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01" t="s">
        <v>183</v>
      </c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67"/>
      <c r="AB229" s="67"/>
      <c r="AC229" s="81"/>
    </row>
    <row r="230" spans="1:68" ht="16.5" customHeight="1" x14ac:dyDescent="0.25">
      <c r="A230" s="64" t="s">
        <v>342</v>
      </c>
      <c r="B230" s="64" t="s">
        <v>343</v>
      </c>
      <c r="C230" s="37">
        <v>4301060404</v>
      </c>
      <c r="D230" s="402">
        <v>4680115882874</v>
      </c>
      <c r="E230" s="402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40</v>
      </c>
      <c r="P230" s="606" t="s">
        <v>344</v>
      </c>
      <c r="Q230" s="404"/>
      <c r="R230" s="404"/>
      <c r="S230" s="404"/>
      <c r="T230" s="405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342</v>
      </c>
      <c r="B231" s="64" t="s">
        <v>345</v>
      </c>
      <c r="C231" s="37">
        <v>4301060360</v>
      </c>
      <c r="D231" s="402">
        <v>4680115882874</v>
      </c>
      <c r="E231" s="402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30</v>
      </c>
      <c r="P23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404"/>
      <c r="R231" s="404"/>
      <c r="S231" s="404"/>
      <c r="T231" s="405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346</v>
      </c>
      <c r="B232" s="64" t="s">
        <v>347</v>
      </c>
      <c r="C232" s="37">
        <v>4301060359</v>
      </c>
      <c r="D232" s="402">
        <v>4680115884434</v>
      </c>
      <c r="E232" s="402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4"/>
      <c r="R232" s="404"/>
      <c r="S232" s="404"/>
      <c r="T232" s="405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348</v>
      </c>
      <c r="B233" s="64" t="s">
        <v>349</v>
      </c>
      <c r="C233" s="37">
        <v>4301060375</v>
      </c>
      <c r="D233" s="402">
        <v>4680115880818</v>
      </c>
      <c r="E233" s="402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609" t="s">
        <v>350</v>
      </c>
      <c r="Q233" s="404"/>
      <c r="R233" s="404"/>
      <c r="S233" s="404"/>
      <c r="T233" s="405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351</v>
      </c>
      <c r="B234" s="64" t="s">
        <v>352</v>
      </c>
      <c r="C234" s="37">
        <v>4301060389</v>
      </c>
      <c r="D234" s="402">
        <v>4680115880801</v>
      </c>
      <c r="E234" s="402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123</v>
      </c>
      <c r="N234" s="39"/>
      <c r="O234" s="38">
        <v>40</v>
      </c>
      <c r="P234" s="597" t="s">
        <v>353</v>
      </c>
      <c r="Q234" s="404"/>
      <c r="R234" s="404"/>
      <c r="S234" s="404"/>
      <c r="T234" s="405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400"/>
      <c r="P235" s="396" t="s">
        <v>43</v>
      </c>
      <c r="Q235" s="397"/>
      <c r="R235" s="397"/>
      <c r="S235" s="397"/>
      <c r="T235" s="397"/>
      <c r="U235" s="397"/>
      <c r="V235" s="398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400"/>
      <c r="P236" s="396" t="s">
        <v>43</v>
      </c>
      <c r="Q236" s="397"/>
      <c r="R236" s="397"/>
      <c r="S236" s="397"/>
      <c r="T236" s="397"/>
      <c r="U236" s="397"/>
      <c r="V236" s="398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12" t="s">
        <v>354</v>
      </c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2"/>
      <c r="O237" s="412"/>
      <c r="P237" s="412"/>
      <c r="Q237" s="412"/>
      <c r="R237" s="412"/>
      <c r="S237" s="412"/>
      <c r="T237" s="412"/>
      <c r="U237" s="412"/>
      <c r="V237" s="412"/>
      <c r="W237" s="412"/>
      <c r="X237" s="412"/>
      <c r="Y237" s="412"/>
      <c r="Z237" s="412"/>
      <c r="AA237" s="66"/>
      <c r="AB237" s="66"/>
      <c r="AC237" s="80"/>
    </row>
    <row r="238" spans="1:68" ht="14.25" customHeight="1" x14ac:dyDescent="0.25">
      <c r="A238" s="401" t="s">
        <v>117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67"/>
      <c r="AB238" s="67"/>
      <c r="AC238" s="81"/>
    </row>
    <row r="239" spans="1:68" ht="27" customHeight="1" x14ac:dyDescent="0.25">
      <c r="A239" s="64" t="s">
        <v>355</v>
      </c>
      <c r="B239" s="64" t="s">
        <v>356</v>
      </c>
      <c r="C239" s="37">
        <v>4301011945</v>
      </c>
      <c r="D239" s="402">
        <v>4680115884274</v>
      </c>
      <c r="E239" s="402"/>
      <c r="F239" s="63">
        <v>1.45</v>
      </c>
      <c r="G239" s="38">
        <v>8</v>
      </c>
      <c r="H239" s="63">
        <v>11.6</v>
      </c>
      <c r="I239" s="63">
        <v>12.08</v>
      </c>
      <c r="J239" s="38">
        <v>48</v>
      </c>
      <c r="K239" s="38" t="s">
        <v>121</v>
      </c>
      <c r="L239" s="38"/>
      <c r="M239" s="39" t="s">
        <v>141</v>
      </c>
      <c r="N239" s="39"/>
      <c r="O239" s="38">
        <v>55</v>
      </c>
      <c r="P239" s="598" t="s">
        <v>357</v>
      </c>
      <c r="Q239" s="404"/>
      <c r="R239" s="404"/>
      <c r="S239" s="404"/>
      <c r="T239" s="405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IFERROR(IF(Y239=0,"",ROUNDUP(Y239/H239,0)*0.02039),"")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355</v>
      </c>
      <c r="B240" s="64" t="s">
        <v>358</v>
      </c>
      <c r="C240" s="37">
        <v>4301011717</v>
      </c>
      <c r="D240" s="402">
        <v>4680115884274</v>
      </c>
      <c r="E240" s="402"/>
      <c r="F240" s="63">
        <v>1.45</v>
      </c>
      <c r="G240" s="38">
        <v>8</v>
      </c>
      <c r="H240" s="63">
        <v>11.6</v>
      </c>
      <c r="I240" s="63">
        <v>12.08</v>
      </c>
      <c r="J240" s="38">
        <v>56</v>
      </c>
      <c r="K240" s="38" t="s">
        <v>121</v>
      </c>
      <c r="L240" s="38"/>
      <c r="M240" s="39" t="s">
        <v>120</v>
      </c>
      <c r="N240" s="39"/>
      <c r="O240" s="38">
        <v>55</v>
      </c>
      <c r="P240" s="5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404"/>
      <c r="R240" s="404"/>
      <c r="S240" s="404"/>
      <c r="T240" s="405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IFERROR(IF(Y240=0,"",ROUNDUP(Y240/H240,0)*0.02175),"")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359</v>
      </c>
      <c r="B241" s="64" t="s">
        <v>360</v>
      </c>
      <c r="C241" s="37">
        <v>4301011719</v>
      </c>
      <c r="D241" s="402">
        <v>4680115884298</v>
      </c>
      <c r="E241" s="402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120</v>
      </c>
      <c r="N241" s="39"/>
      <c r="O241" s="38">
        <v>55</v>
      </c>
      <c r="P241" s="6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4"/>
      <c r="R241" s="404"/>
      <c r="S241" s="404"/>
      <c r="T241" s="405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361</v>
      </c>
      <c r="B242" s="64" t="s">
        <v>362</v>
      </c>
      <c r="C242" s="37">
        <v>4301011944</v>
      </c>
      <c r="D242" s="402">
        <v>4680115884250</v>
      </c>
      <c r="E242" s="402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121</v>
      </c>
      <c r="L242" s="38"/>
      <c r="M242" s="39" t="s">
        <v>141</v>
      </c>
      <c r="N242" s="39"/>
      <c r="O242" s="38">
        <v>55</v>
      </c>
      <c r="P242" s="601" t="s">
        <v>363</v>
      </c>
      <c r="Q242" s="404"/>
      <c r="R242" s="404"/>
      <c r="S242" s="404"/>
      <c r="T242" s="405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361</v>
      </c>
      <c r="B243" s="64" t="s">
        <v>364</v>
      </c>
      <c r="C243" s="37">
        <v>4301011733</v>
      </c>
      <c r="D243" s="402">
        <v>4680115884250</v>
      </c>
      <c r="E243" s="402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121</v>
      </c>
      <c r="L243" s="38"/>
      <c r="M243" s="39" t="s">
        <v>123</v>
      </c>
      <c r="N243" s="39"/>
      <c r="O243" s="38">
        <v>55</v>
      </c>
      <c r="P243" s="60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404"/>
      <c r="R243" s="404"/>
      <c r="S243" s="404"/>
      <c r="T243" s="405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365</v>
      </c>
      <c r="B244" s="64" t="s">
        <v>366</v>
      </c>
      <c r="C244" s="37">
        <v>4301011718</v>
      </c>
      <c r="D244" s="402">
        <v>4680115884281</v>
      </c>
      <c r="E244" s="40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120</v>
      </c>
      <c r="N244" s="39"/>
      <c r="O244" s="38">
        <v>55</v>
      </c>
      <c r="P244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4"/>
      <c r="R244" s="404"/>
      <c r="S244" s="404"/>
      <c r="T244" s="405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367</v>
      </c>
      <c r="B245" s="64" t="s">
        <v>368</v>
      </c>
      <c r="C245" s="37">
        <v>4301011720</v>
      </c>
      <c r="D245" s="402">
        <v>4680115884199</v>
      </c>
      <c r="E245" s="402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120</v>
      </c>
      <c r="N245" s="39"/>
      <c r="O245" s="38">
        <v>55</v>
      </c>
      <c r="P245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4"/>
      <c r="R245" s="404"/>
      <c r="S245" s="404"/>
      <c r="T245" s="405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369</v>
      </c>
      <c r="B246" s="64" t="s">
        <v>370</v>
      </c>
      <c r="C246" s="37">
        <v>4301011716</v>
      </c>
      <c r="D246" s="402">
        <v>4680115884267</v>
      </c>
      <c r="E246" s="402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120</v>
      </c>
      <c r="N246" s="39"/>
      <c r="O246" s="38">
        <v>55</v>
      </c>
      <c r="P246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4"/>
      <c r="R246" s="404"/>
      <c r="S246" s="404"/>
      <c r="T246" s="405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0"/>
      <c r="P247" s="396" t="s">
        <v>43</v>
      </c>
      <c r="Q247" s="397"/>
      <c r="R247" s="397"/>
      <c r="S247" s="397"/>
      <c r="T247" s="397"/>
      <c r="U247" s="397"/>
      <c r="V247" s="398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399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400"/>
      <c r="P248" s="396" t="s">
        <v>43</v>
      </c>
      <c r="Q248" s="397"/>
      <c r="R248" s="397"/>
      <c r="S248" s="397"/>
      <c r="T248" s="397"/>
      <c r="U248" s="397"/>
      <c r="V248" s="398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12" t="s">
        <v>371</v>
      </c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2"/>
      <c r="P249" s="412"/>
      <c r="Q249" s="412"/>
      <c r="R249" s="412"/>
      <c r="S249" s="412"/>
      <c r="T249" s="412"/>
      <c r="U249" s="412"/>
      <c r="V249" s="412"/>
      <c r="W249" s="412"/>
      <c r="X249" s="412"/>
      <c r="Y249" s="412"/>
      <c r="Z249" s="412"/>
      <c r="AA249" s="66"/>
      <c r="AB249" s="66"/>
      <c r="AC249" s="80"/>
    </row>
    <row r="250" spans="1:68" ht="14.25" customHeight="1" x14ac:dyDescent="0.25">
      <c r="A250" s="401" t="s">
        <v>117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67"/>
      <c r="AB250" s="67"/>
      <c r="AC250" s="81"/>
    </row>
    <row r="251" spans="1:68" ht="27" customHeight="1" x14ac:dyDescent="0.25">
      <c r="A251" s="64" t="s">
        <v>372</v>
      </c>
      <c r="B251" s="64" t="s">
        <v>373</v>
      </c>
      <c r="C251" s="37">
        <v>4301011942</v>
      </c>
      <c r="D251" s="402">
        <v>4680115884137</v>
      </c>
      <c r="E251" s="402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121</v>
      </c>
      <c r="L251" s="38"/>
      <c r="M251" s="39" t="s">
        <v>141</v>
      </c>
      <c r="N251" s="39"/>
      <c r="O251" s="38">
        <v>55</v>
      </c>
      <c r="P251" s="594" t="s">
        <v>374</v>
      </c>
      <c r="Q251" s="404"/>
      <c r="R251" s="404"/>
      <c r="S251" s="404"/>
      <c r="T251" s="405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372</v>
      </c>
      <c r="B252" s="64" t="s">
        <v>375</v>
      </c>
      <c r="C252" s="37">
        <v>4301011826</v>
      </c>
      <c r="D252" s="402">
        <v>4680115884137</v>
      </c>
      <c r="E252" s="402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121</v>
      </c>
      <c r="L252" s="38"/>
      <c r="M252" s="39" t="s">
        <v>120</v>
      </c>
      <c r="N252" s="39"/>
      <c r="O252" s="38">
        <v>55</v>
      </c>
      <c r="P252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404"/>
      <c r="R252" s="404"/>
      <c r="S252" s="404"/>
      <c r="T252" s="405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376</v>
      </c>
      <c r="B253" s="64" t="s">
        <v>377</v>
      </c>
      <c r="C253" s="37">
        <v>4301011724</v>
      </c>
      <c r="D253" s="402">
        <v>4680115884236</v>
      </c>
      <c r="E253" s="402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120</v>
      </c>
      <c r="N253" s="39"/>
      <c r="O253" s="38">
        <v>55</v>
      </c>
      <c r="P253" s="5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4"/>
      <c r="R253" s="404"/>
      <c r="S253" s="404"/>
      <c r="T253" s="405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378</v>
      </c>
      <c r="B254" s="64" t="s">
        <v>379</v>
      </c>
      <c r="C254" s="37">
        <v>4301011721</v>
      </c>
      <c r="D254" s="402">
        <v>4680115884175</v>
      </c>
      <c r="E254" s="402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120</v>
      </c>
      <c r="N254" s="39"/>
      <c r="O254" s="38">
        <v>55</v>
      </c>
      <c r="P254" s="5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4"/>
      <c r="R254" s="404"/>
      <c r="S254" s="404"/>
      <c r="T254" s="40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380</v>
      </c>
      <c r="B255" s="64" t="s">
        <v>381</v>
      </c>
      <c r="C255" s="37">
        <v>4301011824</v>
      </c>
      <c r="D255" s="402">
        <v>4680115884144</v>
      </c>
      <c r="E255" s="402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120</v>
      </c>
      <c r="N255" s="39"/>
      <c r="O255" s="38">
        <v>55</v>
      </c>
      <c r="P255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4"/>
      <c r="R255" s="404"/>
      <c r="S255" s="404"/>
      <c r="T255" s="40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382</v>
      </c>
      <c r="B256" s="64" t="s">
        <v>383</v>
      </c>
      <c r="C256" s="37">
        <v>4301011963</v>
      </c>
      <c r="D256" s="402">
        <v>4680115885288</v>
      </c>
      <c r="E256" s="402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120</v>
      </c>
      <c r="N256" s="39"/>
      <c r="O256" s="38">
        <v>55</v>
      </c>
      <c r="P256" s="587" t="s">
        <v>384</v>
      </c>
      <c r="Q256" s="404"/>
      <c r="R256" s="404"/>
      <c r="S256" s="404"/>
      <c r="T256" s="40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385</v>
      </c>
      <c r="B257" s="64" t="s">
        <v>386</v>
      </c>
      <c r="C257" s="37">
        <v>4301011726</v>
      </c>
      <c r="D257" s="402">
        <v>4680115884182</v>
      </c>
      <c r="E257" s="402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120</v>
      </c>
      <c r="N257" s="39"/>
      <c r="O257" s="38">
        <v>55</v>
      </c>
      <c r="P257" s="5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4"/>
      <c r="R257" s="404"/>
      <c r="S257" s="404"/>
      <c r="T257" s="405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387</v>
      </c>
      <c r="B258" s="64" t="s">
        <v>388</v>
      </c>
      <c r="C258" s="37">
        <v>4301011722</v>
      </c>
      <c r="D258" s="402">
        <v>4680115884205</v>
      </c>
      <c r="E258" s="402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120</v>
      </c>
      <c r="N258" s="39"/>
      <c r="O258" s="38">
        <v>55</v>
      </c>
      <c r="P25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4"/>
      <c r="R258" s="404"/>
      <c r="S258" s="404"/>
      <c r="T258" s="405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400"/>
      <c r="P259" s="396" t="s">
        <v>43</v>
      </c>
      <c r="Q259" s="397"/>
      <c r="R259" s="397"/>
      <c r="S259" s="397"/>
      <c r="T259" s="397"/>
      <c r="U259" s="397"/>
      <c r="V259" s="398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400"/>
      <c r="P260" s="396" t="s">
        <v>43</v>
      </c>
      <c r="Q260" s="397"/>
      <c r="R260" s="397"/>
      <c r="S260" s="397"/>
      <c r="T260" s="397"/>
      <c r="U260" s="397"/>
      <c r="V260" s="398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12" t="s">
        <v>389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412"/>
      <c r="AA261" s="66"/>
      <c r="AB261" s="66"/>
      <c r="AC261" s="80"/>
    </row>
    <row r="262" spans="1:68" ht="14.25" customHeight="1" x14ac:dyDescent="0.25">
      <c r="A262" s="401" t="s">
        <v>117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1"/>
      <c r="P262" s="401"/>
      <c r="Q262" s="401"/>
      <c r="R262" s="401"/>
      <c r="S262" s="401"/>
      <c r="T262" s="401"/>
      <c r="U262" s="401"/>
      <c r="V262" s="401"/>
      <c r="W262" s="401"/>
      <c r="X262" s="401"/>
      <c r="Y262" s="401"/>
      <c r="Z262" s="401"/>
      <c r="AA262" s="67"/>
      <c r="AB262" s="67"/>
      <c r="AC262" s="81"/>
    </row>
    <row r="263" spans="1:68" ht="27" customHeight="1" x14ac:dyDescent="0.25">
      <c r="A263" s="64" t="s">
        <v>390</v>
      </c>
      <c r="B263" s="64" t="s">
        <v>391</v>
      </c>
      <c r="C263" s="37">
        <v>4301011850</v>
      </c>
      <c r="D263" s="402">
        <v>4680115885806</v>
      </c>
      <c r="E263" s="402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120</v>
      </c>
      <c r="N263" s="39"/>
      <c r="O263" s="38">
        <v>55</v>
      </c>
      <c r="P263" s="590" t="s">
        <v>392</v>
      </c>
      <c r="Q263" s="404"/>
      <c r="R263" s="404"/>
      <c r="S263" s="404"/>
      <c r="T263" s="405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4301011855</v>
      </c>
      <c r="D264" s="402">
        <v>4680115885837</v>
      </c>
      <c r="E264" s="402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120</v>
      </c>
      <c r="N264" s="39"/>
      <c r="O264" s="38">
        <v>55</v>
      </c>
      <c r="P264" s="580" t="s">
        <v>395</v>
      </c>
      <c r="Q264" s="404"/>
      <c r="R264" s="404"/>
      <c r="S264" s="404"/>
      <c r="T264" s="405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4301011853</v>
      </c>
      <c r="D265" s="402">
        <v>4680115885851</v>
      </c>
      <c r="E265" s="40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120</v>
      </c>
      <c r="N265" s="39"/>
      <c r="O265" s="38">
        <v>55</v>
      </c>
      <c r="P265" s="581" t="s">
        <v>398</v>
      </c>
      <c r="Q265" s="404"/>
      <c r="R265" s="404"/>
      <c r="S265" s="404"/>
      <c r="T265" s="405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4301011851</v>
      </c>
      <c r="D266" s="402">
        <v>4680115885820</v>
      </c>
      <c r="E266" s="402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120</v>
      </c>
      <c r="N266" s="39"/>
      <c r="O266" s="38">
        <v>55</v>
      </c>
      <c r="P266" s="582" t="s">
        <v>401</v>
      </c>
      <c r="Q266" s="404"/>
      <c r="R266" s="404"/>
      <c r="S266" s="404"/>
      <c r="T266" s="405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4301011852</v>
      </c>
      <c r="D267" s="402">
        <v>4680115885844</v>
      </c>
      <c r="E267" s="402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120</v>
      </c>
      <c r="N267" s="39"/>
      <c r="O267" s="38">
        <v>55</v>
      </c>
      <c r="P267" s="583" t="s">
        <v>404</v>
      </c>
      <c r="Q267" s="404"/>
      <c r="R267" s="404"/>
      <c r="S267" s="404"/>
      <c r="T267" s="405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400"/>
      <c r="P268" s="396" t="s">
        <v>43</v>
      </c>
      <c r="Q268" s="397"/>
      <c r="R268" s="397"/>
      <c r="S268" s="397"/>
      <c r="T268" s="397"/>
      <c r="U268" s="397"/>
      <c r="V268" s="398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0"/>
      <c r="P269" s="396" t="s">
        <v>43</v>
      </c>
      <c r="Q269" s="397"/>
      <c r="R269" s="397"/>
      <c r="S269" s="397"/>
      <c r="T269" s="397"/>
      <c r="U269" s="397"/>
      <c r="V269" s="398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12" t="s">
        <v>405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412"/>
      <c r="Z270" s="412"/>
      <c r="AA270" s="66"/>
      <c r="AB270" s="66"/>
      <c r="AC270" s="80"/>
    </row>
    <row r="271" spans="1:68" ht="14.25" customHeight="1" x14ac:dyDescent="0.25">
      <c r="A271" s="401" t="s">
        <v>117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67"/>
      <c r="AB271" s="67"/>
      <c r="AC271" s="81"/>
    </row>
    <row r="272" spans="1:68" ht="27" customHeight="1" x14ac:dyDescent="0.25">
      <c r="A272" s="64" t="s">
        <v>406</v>
      </c>
      <c r="B272" s="64" t="s">
        <v>407</v>
      </c>
      <c r="C272" s="37">
        <v>4301011876</v>
      </c>
      <c r="D272" s="402">
        <v>4680115885707</v>
      </c>
      <c r="E272" s="402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120</v>
      </c>
      <c r="N272" s="39"/>
      <c r="O272" s="38">
        <v>31</v>
      </c>
      <c r="P272" s="584" t="s">
        <v>408</v>
      </c>
      <c r="Q272" s="404"/>
      <c r="R272" s="404"/>
      <c r="S272" s="404"/>
      <c r="T272" s="405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399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400"/>
      <c r="P273" s="396" t="s">
        <v>43</v>
      </c>
      <c r="Q273" s="397"/>
      <c r="R273" s="397"/>
      <c r="S273" s="397"/>
      <c r="T273" s="397"/>
      <c r="U273" s="397"/>
      <c r="V273" s="398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400"/>
      <c r="P274" s="396" t="s">
        <v>43</v>
      </c>
      <c r="Q274" s="397"/>
      <c r="R274" s="397"/>
      <c r="S274" s="397"/>
      <c r="T274" s="397"/>
      <c r="U274" s="397"/>
      <c r="V274" s="398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12" t="s">
        <v>409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66"/>
      <c r="AB275" s="66"/>
      <c r="AC275" s="80"/>
    </row>
    <row r="276" spans="1:68" ht="14.25" customHeight="1" x14ac:dyDescent="0.25">
      <c r="A276" s="401" t="s">
        <v>117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67"/>
      <c r="AB276" s="67"/>
      <c r="AC276" s="81"/>
    </row>
    <row r="277" spans="1:68" ht="27" customHeight="1" x14ac:dyDescent="0.25">
      <c r="A277" s="64" t="s">
        <v>410</v>
      </c>
      <c r="B277" s="64" t="s">
        <v>411</v>
      </c>
      <c r="C277" s="37">
        <v>4301011223</v>
      </c>
      <c r="D277" s="402">
        <v>4607091383423</v>
      </c>
      <c r="E277" s="402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123</v>
      </c>
      <c r="N277" s="39"/>
      <c r="O277" s="38">
        <v>35</v>
      </c>
      <c r="P277" s="5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4"/>
      <c r="R277" s="404"/>
      <c r="S277" s="404"/>
      <c r="T277" s="405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412</v>
      </c>
      <c r="B278" s="64" t="s">
        <v>413</v>
      </c>
      <c r="C278" s="37">
        <v>4301011878</v>
      </c>
      <c r="D278" s="402">
        <v>4680115885660</v>
      </c>
      <c r="E278" s="402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576" t="s">
        <v>414</v>
      </c>
      <c r="Q278" s="404"/>
      <c r="R278" s="404"/>
      <c r="S278" s="404"/>
      <c r="T278" s="405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415</v>
      </c>
      <c r="B279" s="64" t="s">
        <v>416</v>
      </c>
      <c r="C279" s="37">
        <v>4301011879</v>
      </c>
      <c r="D279" s="402">
        <v>4680115885691</v>
      </c>
      <c r="E279" s="402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577" t="s">
        <v>417</v>
      </c>
      <c r="Q279" s="404"/>
      <c r="R279" s="404"/>
      <c r="S279" s="404"/>
      <c r="T279" s="405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00"/>
      <c r="P280" s="396" t="s">
        <v>43</v>
      </c>
      <c r="Q280" s="397"/>
      <c r="R280" s="397"/>
      <c r="S280" s="397"/>
      <c r="T280" s="397"/>
      <c r="U280" s="397"/>
      <c r="V280" s="398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400"/>
      <c r="P281" s="396" t="s">
        <v>43</v>
      </c>
      <c r="Q281" s="397"/>
      <c r="R281" s="397"/>
      <c r="S281" s="397"/>
      <c r="T281" s="397"/>
      <c r="U281" s="397"/>
      <c r="V281" s="398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12" t="s">
        <v>418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412"/>
      <c r="Z282" s="412"/>
      <c r="AA282" s="66"/>
      <c r="AB282" s="66"/>
      <c r="AC282" s="80"/>
    </row>
    <row r="283" spans="1:68" ht="14.25" customHeight="1" x14ac:dyDescent="0.25">
      <c r="A283" s="401" t="s">
        <v>84</v>
      </c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1"/>
      <c r="P283" s="401"/>
      <c r="Q283" s="401"/>
      <c r="R283" s="401"/>
      <c r="S283" s="401"/>
      <c r="T283" s="401"/>
      <c r="U283" s="401"/>
      <c r="V283" s="401"/>
      <c r="W283" s="401"/>
      <c r="X283" s="401"/>
      <c r="Y283" s="401"/>
      <c r="Z283" s="401"/>
      <c r="AA283" s="67"/>
      <c r="AB283" s="67"/>
      <c r="AC283" s="81"/>
    </row>
    <row r="284" spans="1:68" ht="27" customHeight="1" x14ac:dyDescent="0.25">
      <c r="A284" s="64" t="s">
        <v>419</v>
      </c>
      <c r="B284" s="64" t="s">
        <v>420</v>
      </c>
      <c r="C284" s="37">
        <v>4301051409</v>
      </c>
      <c r="D284" s="402">
        <v>4680115881556</v>
      </c>
      <c r="E284" s="402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123</v>
      </c>
      <c r="N284" s="39"/>
      <c r="O284" s="38">
        <v>45</v>
      </c>
      <c r="P284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4"/>
      <c r="R284" s="404"/>
      <c r="S284" s="404"/>
      <c r="T284" s="405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02">
        <v>4680115881228</v>
      </c>
      <c r="E285" s="402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57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4"/>
      <c r="R285" s="404"/>
      <c r="S285" s="404"/>
      <c r="T285" s="405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02">
        <v>4680115881037</v>
      </c>
      <c r="E286" s="402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5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4"/>
      <c r="R286" s="404"/>
      <c r="S286" s="404"/>
      <c r="T286" s="405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02">
        <v>4680115881211</v>
      </c>
      <c r="E287" s="402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5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4"/>
      <c r="R287" s="404"/>
      <c r="S287" s="404"/>
      <c r="T287" s="405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02">
        <v>4680115881020</v>
      </c>
      <c r="E288" s="402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4"/>
      <c r="R288" s="404"/>
      <c r="S288" s="404"/>
      <c r="T288" s="40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400"/>
      <c r="P289" s="396" t="s">
        <v>43</v>
      </c>
      <c r="Q289" s="397"/>
      <c r="R289" s="397"/>
      <c r="S289" s="397"/>
      <c r="T289" s="397"/>
      <c r="U289" s="397"/>
      <c r="V289" s="398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400"/>
      <c r="P290" s="396" t="s">
        <v>43</v>
      </c>
      <c r="Q290" s="397"/>
      <c r="R290" s="397"/>
      <c r="S290" s="397"/>
      <c r="T290" s="397"/>
      <c r="U290" s="397"/>
      <c r="V290" s="398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12" t="s">
        <v>429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66"/>
      <c r="AB291" s="66"/>
      <c r="AC291" s="80"/>
    </row>
    <row r="292" spans="1:68" ht="14.25" customHeight="1" x14ac:dyDescent="0.25">
      <c r="A292" s="401" t="s">
        <v>84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401"/>
      <c r="AA292" s="67"/>
      <c r="AB292" s="67"/>
      <c r="AC292" s="81"/>
    </row>
    <row r="293" spans="1:68" ht="16.5" customHeight="1" x14ac:dyDescent="0.25">
      <c r="A293" s="64" t="s">
        <v>430</v>
      </c>
      <c r="B293" s="64" t="s">
        <v>431</v>
      </c>
      <c r="C293" s="37">
        <v>4301051731</v>
      </c>
      <c r="D293" s="402">
        <v>4680115884618</v>
      </c>
      <c r="E293" s="402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5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4"/>
      <c r="R293" s="404"/>
      <c r="S293" s="404"/>
      <c r="T293" s="405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399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400"/>
      <c r="P294" s="396" t="s">
        <v>43</v>
      </c>
      <c r="Q294" s="397"/>
      <c r="R294" s="397"/>
      <c r="S294" s="397"/>
      <c r="T294" s="397"/>
      <c r="U294" s="397"/>
      <c r="V294" s="398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399"/>
      <c r="B295" s="399"/>
      <c r="C295" s="399"/>
      <c r="D295" s="399"/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400"/>
      <c r="P295" s="396" t="s">
        <v>43</v>
      </c>
      <c r="Q295" s="397"/>
      <c r="R295" s="397"/>
      <c r="S295" s="397"/>
      <c r="T295" s="397"/>
      <c r="U295" s="397"/>
      <c r="V295" s="398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12" t="s">
        <v>432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412"/>
      <c r="Z296" s="412"/>
      <c r="AA296" s="66"/>
      <c r="AB296" s="66"/>
      <c r="AC296" s="80"/>
    </row>
    <row r="297" spans="1:68" ht="14.25" customHeight="1" x14ac:dyDescent="0.25">
      <c r="A297" s="401" t="s">
        <v>117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67"/>
      <c r="AB297" s="67"/>
      <c r="AC297" s="81"/>
    </row>
    <row r="298" spans="1:68" ht="27" customHeight="1" x14ac:dyDescent="0.25">
      <c r="A298" s="64" t="s">
        <v>433</v>
      </c>
      <c r="B298" s="64" t="s">
        <v>434</v>
      </c>
      <c r="C298" s="37">
        <v>4301011593</v>
      </c>
      <c r="D298" s="402">
        <v>4680115882973</v>
      </c>
      <c r="E298" s="402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120</v>
      </c>
      <c r="N298" s="39"/>
      <c r="O298" s="38">
        <v>55</v>
      </c>
      <c r="P298" s="5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4"/>
      <c r="R298" s="404"/>
      <c r="S298" s="404"/>
      <c r="T298" s="405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399"/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400"/>
      <c r="P299" s="396" t="s">
        <v>43</v>
      </c>
      <c r="Q299" s="397"/>
      <c r="R299" s="397"/>
      <c r="S299" s="397"/>
      <c r="T299" s="397"/>
      <c r="U299" s="397"/>
      <c r="V299" s="398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00"/>
      <c r="P300" s="396" t="s">
        <v>43</v>
      </c>
      <c r="Q300" s="397"/>
      <c r="R300" s="397"/>
      <c r="S300" s="397"/>
      <c r="T300" s="397"/>
      <c r="U300" s="397"/>
      <c r="V300" s="398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01" t="s">
        <v>79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401"/>
      <c r="AA301" s="67"/>
      <c r="AB301" s="67"/>
      <c r="AC301" s="81"/>
    </row>
    <row r="302" spans="1:68" ht="27" customHeight="1" x14ac:dyDescent="0.25">
      <c r="A302" s="64" t="s">
        <v>435</v>
      </c>
      <c r="B302" s="64" t="s">
        <v>436</v>
      </c>
      <c r="C302" s="37">
        <v>4301031305</v>
      </c>
      <c r="D302" s="402">
        <v>4607091389845</v>
      </c>
      <c r="E302" s="402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56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4"/>
      <c r="R302" s="404"/>
      <c r="S302" s="404"/>
      <c r="T302" s="405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437</v>
      </c>
      <c r="B303" s="64" t="s">
        <v>438</v>
      </c>
      <c r="C303" s="37">
        <v>4301031306</v>
      </c>
      <c r="D303" s="402">
        <v>4680115882881</v>
      </c>
      <c r="E303" s="402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5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4"/>
      <c r="R303" s="404"/>
      <c r="S303" s="404"/>
      <c r="T303" s="405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399"/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400"/>
      <c r="P304" s="396" t="s">
        <v>43</v>
      </c>
      <c r="Q304" s="397"/>
      <c r="R304" s="397"/>
      <c r="S304" s="397"/>
      <c r="T304" s="397"/>
      <c r="U304" s="397"/>
      <c r="V304" s="398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00"/>
      <c r="P305" s="396" t="s">
        <v>43</v>
      </c>
      <c r="Q305" s="397"/>
      <c r="R305" s="397"/>
      <c r="S305" s="397"/>
      <c r="T305" s="397"/>
      <c r="U305" s="397"/>
      <c r="V305" s="398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12" t="s">
        <v>439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412"/>
      <c r="Z306" s="412"/>
      <c r="AA306" s="66"/>
      <c r="AB306" s="66"/>
      <c r="AC306" s="80"/>
    </row>
    <row r="307" spans="1:68" ht="14.25" customHeight="1" x14ac:dyDescent="0.25">
      <c r="A307" s="401" t="s">
        <v>117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67"/>
      <c r="AB307" s="67"/>
      <c r="AC307" s="81"/>
    </row>
    <row r="308" spans="1:68" ht="27" customHeight="1" x14ac:dyDescent="0.25">
      <c r="A308" s="64" t="s">
        <v>440</v>
      </c>
      <c r="B308" s="64" t="s">
        <v>441</v>
      </c>
      <c r="C308" s="37">
        <v>4301012016</v>
      </c>
      <c r="D308" s="402">
        <v>4680115885554</v>
      </c>
      <c r="E308" s="402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123</v>
      </c>
      <c r="N308" s="39"/>
      <c r="O308" s="38">
        <v>55</v>
      </c>
      <c r="P308" s="570" t="s">
        <v>442</v>
      </c>
      <c r="Q308" s="404"/>
      <c r="R308" s="404"/>
      <c r="S308" s="404"/>
      <c r="T308" s="405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443</v>
      </c>
      <c r="B309" s="64" t="s">
        <v>444</v>
      </c>
      <c r="C309" s="37">
        <v>4301012024</v>
      </c>
      <c r="D309" s="402">
        <v>4680115885615</v>
      </c>
      <c r="E309" s="402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123</v>
      </c>
      <c r="N309" s="39"/>
      <c r="O309" s="38">
        <v>55</v>
      </c>
      <c r="P309" s="560" t="s">
        <v>445</v>
      </c>
      <c r="Q309" s="404"/>
      <c r="R309" s="404"/>
      <c r="S309" s="404"/>
      <c r="T309" s="405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446</v>
      </c>
      <c r="B310" s="64" t="s">
        <v>447</v>
      </c>
      <c r="C310" s="37">
        <v>4301011858</v>
      </c>
      <c r="D310" s="402">
        <v>4680115885646</v>
      </c>
      <c r="E310" s="402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120</v>
      </c>
      <c r="N310" s="39"/>
      <c r="O310" s="38">
        <v>55</v>
      </c>
      <c r="P310" s="561" t="s">
        <v>448</v>
      </c>
      <c r="Q310" s="404"/>
      <c r="R310" s="404"/>
      <c r="S310" s="404"/>
      <c r="T310" s="405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449</v>
      </c>
      <c r="B311" s="64" t="s">
        <v>450</v>
      </c>
      <c r="C311" s="37">
        <v>4301011859</v>
      </c>
      <c r="D311" s="402">
        <v>4680115885608</v>
      </c>
      <c r="E311" s="402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120</v>
      </c>
      <c r="N311" s="39"/>
      <c r="O311" s="38">
        <v>55</v>
      </c>
      <c r="P311" s="562" t="s">
        <v>451</v>
      </c>
      <c r="Q311" s="404"/>
      <c r="R311" s="404"/>
      <c r="S311" s="404"/>
      <c r="T311" s="405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452</v>
      </c>
      <c r="B312" s="64" t="s">
        <v>453</v>
      </c>
      <c r="C312" s="37">
        <v>4301011857</v>
      </c>
      <c r="D312" s="402">
        <v>4680115885622</v>
      </c>
      <c r="E312" s="402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120</v>
      </c>
      <c r="N312" s="39"/>
      <c r="O312" s="38">
        <v>55</v>
      </c>
      <c r="P312" s="563" t="s">
        <v>454</v>
      </c>
      <c r="Q312" s="404"/>
      <c r="R312" s="404"/>
      <c r="S312" s="404"/>
      <c r="T312" s="405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455</v>
      </c>
      <c r="B313" s="64" t="s">
        <v>456</v>
      </c>
      <c r="C313" s="37">
        <v>4301011573</v>
      </c>
      <c r="D313" s="402">
        <v>4680115881938</v>
      </c>
      <c r="E313" s="402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120</v>
      </c>
      <c r="N313" s="39"/>
      <c r="O313" s="38">
        <v>90</v>
      </c>
      <c r="P31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4"/>
      <c r="R313" s="404"/>
      <c r="S313" s="404"/>
      <c r="T313" s="405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457</v>
      </c>
      <c r="B314" s="64" t="s">
        <v>458</v>
      </c>
      <c r="C314" s="37">
        <v>4301010944</v>
      </c>
      <c r="D314" s="402">
        <v>4607091387346</v>
      </c>
      <c r="E314" s="402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120</v>
      </c>
      <c r="N314" s="39"/>
      <c r="O314" s="38">
        <v>55</v>
      </c>
      <c r="P31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4"/>
      <c r="R314" s="404"/>
      <c r="S314" s="404"/>
      <c r="T314" s="405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39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00"/>
      <c r="P315" s="396" t="s">
        <v>43</v>
      </c>
      <c r="Q315" s="397"/>
      <c r="R315" s="397"/>
      <c r="S315" s="397"/>
      <c r="T315" s="397"/>
      <c r="U315" s="397"/>
      <c r="V315" s="398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00"/>
      <c r="P316" s="396" t="s">
        <v>43</v>
      </c>
      <c r="Q316" s="397"/>
      <c r="R316" s="397"/>
      <c r="S316" s="397"/>
      <c r="T316" s="397"/>
      <c r="U316" s="397"/>
      <c r="V316" s="398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01" t="s">
        <v>79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67"/>
      <c r="AB317" s="67"/>
      <c r="AC317" s="81"/>
    </row>
    <row r="318" spans="1:68" ht="27" customHeight="1" x14ac:dyDescent="0.25">
      <c r="A318" s="64" t="s">
        <v>459</v>
      </c>
      <c r="B318" s="64" t="s">
        <v>460</v>
      </c>
      <c r="C318" s="37">
        <v>4301030878</v>
      </c>
      <c r="D318" s="402">
        <v>4607091387193</v>
      </c>
      <c r="E318" s="402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4"/>
      <c r="R318" s="404"/>
      <c r="S318" s="404"/>
      <c r="T318" s="405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461</v>
      </c>
      <c r="B319" s="64" t="s">
        <v>462</v>
      </c>
      <c r="C319" s="37">
        <v>4301031153</v>
      </c>
      <c r="D319" s="402">
        <v>4607091387230</v>
      </c>
      <c r="E319" s="402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5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4"/>
      <c r="R319" s="404"/>
      <c r="S319" s="404"/>
      <c r="T319" s="405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463</v>
      </c>
      <c r="B320" s="64" t="s">
        <v>464</v>
      </c>
      <c r="C320" s="37">
        <v>4301031154</v>
      </c>
      <c r="D320" s="402">
        <v>4607091387292</v>
      </c>
      <c r="E320" s="402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4"/>
      <c r="R320" s="404"/>
      <c r="S320" s="404"/>
      <c r="T320" s="405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465</v>
      </c>
      <c r="B321" s="64" t="s">
        <v>466</v>
      </c>
      <c r="C321" s="37">
        <v>4301031152</v>
      </c>
      <c r="D321" s="402">
        <v>4607091387285</v>
      </c>
      <c r="E321" s="402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4"/>
      <c r="R321" s="404"/>
      <c r="S321" s="404"/>
      <c r="T321" s="405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400"/>
      <c r="P322" s="396" t="s">
        <v>43</v>
      </c>
      <c r="Q322" s="397"/>
      <c r="R322" s="397"/>
      <c r="S322" s="397"/>
      <c r="T322" s="397"/>
      <c r="U322" s="397"/>
      <c r="V322" s="398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399"/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400"/>
      <c r="P323" s="396" t="s">
        <v>43</v>
      </c>
      <c r="Q323" s="397"/>
      <c r="R323" s="397"/>
      <c r="S323" s="397"/>
      <c r="T323" s="397"/>
      <c r="U323" s="397"/>
      <c r="V323" s="398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01" t="s">
        <v>84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02">
        <v>4607091387766</v>
      </c>
      <c r="E325" s="402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123</v>
      </c>
      <c r="N325" s="39"/>
      <c r="O325" s="38">
        <v>40</v>
      </c>
      <c r="P325" s="5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4"/>
      <c r="R325" s="404"/>
      <c r="S325" s="404"/>
      <c r="T325" s="405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469</v>
      </c>
      <c r="B326" s="64" t="s">
        <v>470</v>
      </c>
      <c r="C326" s="37">
        <v>4301051116</v>
      </c>
      <c r="D326" s="402">
        <v>4607091387957</v>
      </c>
      <c r="E326" s="402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4"/>
      <c r="R326" s="404"/>
      <c r="S326" s="404"/>
      <c r="T326" s="405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471</v>
      </c>
      <c r="B327" s="64" t="s">
        <v>472</v>
      </c>
      <c r="C327" s="37">
        <v>4301051115</v>
      </c>
      <c r="D327" s="402">
        <v>4607091387964</v>
      </c>
      <c r="E327" s="402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4"/>
      <c r="R327" s="404"/>
      <c r="S327" s="404"/>
      <c r="T327" s="405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473</v>
      </c>
      <c r="B328" s="64" t="s">
        <v>474</v>
      </c>
      <c r="C328" s="37">
        <v>4301051705</v>
      </c>
      <c r="D328" s="402">
        <v>4680115884588</v>
      </c>
      <c r="E328" s="402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5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4"/>
      <c r="R328" s="404"/>
      <c r="S328" s="404"/>
      <c r="T328" s="405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475</v>
      </c>
      <c r="B329" s="64" t="s">
        <v>476</v>
      </c>
      <c r="C329" s="37">
        <v>4301051130</v>
      </c>
      <c r="D329" s="402">
        <v>4607091387537</v>
      </c>
      <c r="E329" s="402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4"/>
      <c r="R329" s="404"/>
      <c r="S329" s="404"/>
      <c r="T329" s="405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477</v>
      </c>
      <c r="B330" s="64" t="s">
        <v>478</v>
      </c>
      <c r="C330" s="37">
        <v>4301051132</v>
      </c>
      <c r="D330" s="402">
        <v>4607091387513</v>
      </c>
      <c r="E330" s="402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4"/>
      <c r="R330" s="404"/>
      <c r="S330" s="404"/>
      <c r="T330" s="405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399"/>
      <c r="B331" s="399"/>
      <c r="C331" s="399"/>
      <c r="D331" s="399"/>
      <c r="E331" s="399"/>
      <c r="F331" s="399"/>
      <c r="G331" s="399"/>
      <c r="H331" s="399"/>
      <c r="I331" s="399"/>
      <c r="J331" s="399"/>
      <c r="K331" s="399"/>
      <c r="L331" s="399"/>
      <c r="M331" s="399"/>
      <c r="N331" s="399"/>
      <c r="O331" s="400"/>
      <c r="P331" s="396" t="s">
        <v>43</v>
      </c>
      <c r="Q331" s="397"/>
      <c r="R331" s="397"/>
      <c r="S331" s="397"/>
      <c r="T331" s="397"/>
      <c r="U331" s="397"/>
      <c r="V331" s="398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399"/>
      <c r="B332" s="399"/>
      <c r="C332" s="399"/>
      <c r="D332" s="399"/>
      <c r="E332" s="399"/>
      <c r="F332" s="399"/>
      <c r="G332" s="399"/>
      <c r="H332" s="399"/>
      <c r="I332" s="399"/>
      <c r="J332" s="399"/>
      <c r="K332" s="399"/>
      <c r="L332" s="399"/>
      <c r="M332" s="399"/>
      <c r="N332" s="399"/>
      <c r="O332" s="400"/>
      <c r="P332" s="396" t="s">
        <v>43</v>
      </c>
      <c r="Q332" s="397"/>
      <c r="R332" s="397"/>
      <c r="S332" s="397"/>
      <c r="T332" s="397"/>
      <c r="U332" s="397"/>
      <c r="V332" s="398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01" t="s">
        <v>183</v>
      </c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  <c r="V333" s="401"/>
      <c r="W333" s="401"/>
      <c r="X333" s="401"/>
      <c r="Y333" s="401"/>
      <c r="Z333" s="401"/>
      <c r="AA333" s="67"/>
      <c r="AB333" s="67"/>
      <c r="AC333" s="81"/>
    </row>
    <row r="334" spans="1:68" ht="16.5" customHeight="1" x14ac:dyDescent="0.25">
      <c r="A334" s="64" t="s">
        <v>479</v>
      </c>
      <c r="B334" s="64" t="s">
        <v>480</v>
      </c>
      <c r="C334" s="37">
        <v>4301060379</v>
      </c>
      <c r="D334" s="402">
        <v>4607091380880</v>
      </c>
      <c r="E334" s="402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550" t="s">
        <v>481</v>
      </c>
      <c r="Q334" s="404"/>
      <c r="R334" s="404"/>
      <c r="S334" s="404"/>
      <c r="T334" s="405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482</v>
      </c>
      <c r="B335" s="64" t="s">
        <v>483</v>
      </c>
      <c r="C335" s="37">
        <v>4301060308</v>
      </c>
      <c r="D335" s="402">
        <v>4607091384482</v>
      </c>
      <c r="E335" s="402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5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4"/>
      <c r="R335" s="404"/>
      <c r="S335" s="404"/>
      <c r="T335" s="405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484</v>
      </c>
      <c r="B336" s="64" t="s">
        <v>485</v>
      </c>
      <c r="C336" s="37">
        <v>4301060325</v>
      </c>
      <c r="D336" s="402">
        <v>4607091380897</v>
      </c>
      <c r="E336" s="402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5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4"/>
      <c r="R336" s="404"/>
      <c r="S336" s="404"/>
      <c r="T336" s="405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399"/>
      <c r="B337" s="399"/>
      <c r="C337" s="399"/>
      <c r="D337" s="399"/>
      <c r="E337" s="399"/>
      <c r="F337" s="399"/>
      <c r="G337" s="399"/>
      <c r="H337" s="399"/>
      <c r="I337" s="399"/>
      <c r="J337" s="399"/>
      <c r="K337" s="399"/>
      <c r="L337" s="399"/>
      <c r="M337" s="399"/>
      <c r="N337" s="399"/>
      <c r="O337" s="400"/>
      <c r="P337" s="396" t="s">
        <v>43</v>
      </c>
      <c r="Q337" s="397"/>
      <c r="R337" s="397"/>
      <c r="S337" s="397"/>
      <c r="T337" s="397"/>
      <c r="U337" s="397"/>
      <c r="V337" s="398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400"/>
      <c r="P338" s="396" t="s">
        <v>43</v>
      </c>
      <c r="Q338" s="397"/>
      <c r="R338" s="397"/>
      <c r="S338" s="397"/>
      <c r="T338" s="397"/>
      <c r="U338" s="397"/>
      <c r="V338" s="398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01" t="s">
        <v>103</v>
      </c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67"/>
      <c r="AB339" s="67"/>
      <c r="AC339" s="81"/>
    </row>
    <row r="340" spans="1:68" ht="16.5" customHeight="1" x14ac:dyDescent="0.25">
      <c r="A340" s="64" t="s">
        <v>486</v>
      </c>
      <c r="B340" s="64" t="s">
        <v>487</v>
      </c>
      <c r="C340" s="37">
        <v>4301030232</v>
      </c>
      <c r="D340" s="402">
        <v>4607091388374</v>
      </c>
      <c r="E340" s="402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542" t="s">
        <v>488</v>
      </c>
      <c r="Q340" s="404"/>
      <c r="R340" s="404"/>
      <c r="S340" s="404"/>
      <c r="T340" s="405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489</v>
      </c>
      <c r="B341" s="64" t="s">
        <v>490</v>
      </c>
      <c r="C341" s="37">
        <v>4301030235</v>
      </c>
      <c r="D341" s="402">
        <v>4607091388381</v>
      </c>
      <c r="E341" s="402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543" t="s">
        <v>491</v>
      </c>
      <c r="Q341" s="404"/>
      <c r="R341" s="404"/>
      <c r="S341" s="404"/>
      <c r="T341" s="405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02">
        <v>4607091383102</v>
      </c>
      <c r="E342" s="402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4"/>
      <c r="R342" s="404"/>
      <c r="S342" s="404"/>
      <c r="T342" s="405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494</v>
      </c>
      <c r="B343" s="64" t="s">
        <v>495</v>
      </c>
      <c r="C343" s="37">
        <v>4301030233</v>
      </c>
      <c r="D343" s="402">
        <v>4607091388404</v>
      </c>
      <c r="E343" s="402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5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4"/>
      <c r="R343" s="404"/>
      <c r="S343" s="404"/>
      <c r="T343" s="405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00"/>
      <c r="P344" s="396" t="s">
        <v>43</v>
      </c>
      <c r="Q344" s="397"/>
      <c r="R344" s="397"/>
      <c r="S344" s="397"/>
      <c r="T344" s="397"/>
      <c r="U344" s="397"/>
      <c r="V344" s="398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400"/>
      <c r="P345" s="396" t="s">
        <v>43</v>
      </c>
      <c r="Q345" s="397"/>
      <c r="R345" s="397"/>
      <c r="S345" s="397"/>
      <c r="T345" s="397"/>
      <c r="U345" s="397"/>
      <c r="V345" s="398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01" t="s">
        <v>496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67"/>
      <c r="AB346" s="67"/>
      <c r="AC346" s="81"/>
    </row>
    <row r="347" spans="1:68" ht="16.5" customHeight="1" x14ac:dyDescent="0.25">
      <c r="A347" s="64" t="s">
        <v>497</v>
      </c>
      <c r="B347" s="64" t="s">
        <v>498</v>
      </c>
      <c r="C347" s="37">
        <v>4301180007</v>
      </c>
      <c r="D347" s="402">
        <v>4680115881808</v>
      </c>
      <c r="E347" s="402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5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4"/>
      <c r="R347" s="404"/>
      <c r="S347" s="404"/>
      <c r="T347" s="405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501</v>
      </c>
      <c r="B348" s="64" t="s">
        <v>502</v>
      </c>
      <c r="C348" s="37">
        <v>4301180006</v>
      </c>
      <c r="D348" s="402">
        <v>4680115881822</v>
      </c>
      <c r="E348" s="402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4"/>
      <c r="R348" s="404"/>
      <c r="S348" s="404"/>
      <c r="T348" s="405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02">
        <v>4680115880016</v>
      </c>
      <c r="E349" s="402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4"/>
      <c r="R349" s="404"/>
      <c r="S349" s="404"/>
      <c r="T349" s="405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00"/>
      <c r="P350" s="396" t="s">
        <v>43</v>
      </c>
      <c r="Q350" s="397"/>
      <c r="R350" s="397"/>
      <c r="S350" s="397"/>
      <c r="T350" s="397"/>
      <c r="U350" s="397"/>
      <c r="V350" s="398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400"/>
      <c r="P351" s="396" t="s">
        <v>43</v>
      </c>
      <c r="Q351" s="397"/>
      <c r="R351" s="397"/>
      <c r="S351" s="397"/>
      <c r="T351" s="397"/>
      <c r="U351" s="397"/>
      <c r="V351" s="398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12" t="s">
        <v>505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412"/>
      <c r="Z352" s="412"/>
      <c r="AA352" s="66"/>
      <c r="AB352" s="66"/>
      <c r="AC352" s="80"/>
    </row>
    <row r="353" spans="1:68" ht="14.25" customHeight="1" x14ac:dyDescent="0.25">
      <c r="A353" s="401" t="s">
        <v>79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02">
        <v>4607091383836</v>
      </c>
      <c r="E354" s="402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4"/>
      <c r="R354" s="404"/>
      <c r="S354" s="404"/>
      <c r="T354" s="405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400"/>
      <c r="P355" s="396" t="s">
        <v>43</v>
      </c>
      <c r="Q355" s="397"/>
      <c r="R355" s="397"/>
      <c r="S355" s="397"/>
      <c r="T355" s="397"/>
      <c r="U355" s="397"/>
      <c r="V355" s="398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00"/>
      <c r="P356" s="396" t="s">
        <v>43</v>
      </c>
      <c r="Q356" s="397"/>
      <c r="R356" s="397"/>
      <c r="S356" s="397"/>
      <c r="T356" s="397"/>
      <c r="U356" s="397"/>
      <c r="V356" s="398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1" t="s">
        <v>84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401"/>
      <c r="AA357" s="67"/>
      <c r="AB357" s="67"/>
      <c r="AC357" s="81"/>
    </row>
    <row r="358" spans="1:68" ht="27" customHeight="1" x14ac:dyDescent="0.25">
      <c r="A358" s="64" t="s">
        <v>508</v>
      </c>
      <c r="B358" s="64" t="s">
        <v>509</v>
      </c>
      <c r="C358" s="37">
        <v>4301051142</v>
      </c>
      <c r="D358" s="402">
        <v>4607091387919</v>
      </c>
      <c r="E358" s="402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4"/>
      <c r="R358" s="404"/>
      <c r="S358" s="404"/>
      <c r="T358" s="405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02">
        <v>4680115883604</v>
      </c>
      <c r="E359" s="402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123</v>
      </c>
      <c r="N359" s="39"/>
      <c r="O359" s="38">
        <v>45</v>
      </c>
      <c r="P359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4"/>
      <c r="R359" s="404"/>
      <c r="S359" s="404"/>
      <c r="T359" s="405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02">
        <v>4680115883567</v>
      </c>
      <c r="E360" s="402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53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4"/>
      <c r="R360" s="404"/>
      <c r="S360" s="404"/>
      <c r="T360" s="405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399"/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400"/>
      <c r="P361" s="396" t="s">
        <v>43</v>
      </c>
      <c r="Q361" s="397"/>
      <c r="R361" s="397"/>
      <c r="S361" s="397"/>
      <c r="T361" s="397"/>
      <c r="U361" s="397"/>
      <c r="V361" s="398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39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00"/>
      <c r="P362" s="396" t="s">
        <v>43</v>
      </c>
      <c r="Q362" s="397"/>
      <c r="R362" s="397"/>
      <c r="S362" s="397"/>
      <c r="T362" s="397"/>
      <c r="U362" s="397"/>
      <c r="V362" s="398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36" t="s">
        <v>514</v>
      </c>
      <c r="B363" s="436"/>
      <c r="C363" s="436"/>
      <c r="D363" s="436"/>
      <c r="E363" s="436"/>
      <c r="F363" s="436"/>
      <c r="G363" s="436"/>
      <c r="H363" s="436"/>
      <c r="I363" s="436"/>
      <c r="J363" s="436"/>
      <c r="K363" s="436"/>
      <c r="L363" s="436"/>
      <c r="M363" s="436"/>
      <c r="N363" s="436"/>
      <c r="O363" s="436"/>
      <c r="P363" s="436"/>
      <c r="Q363" s="436"/>
      <c r="R363" s="436"/>
      <c r="S363" s="436"/>
      <c r="T363" s="436"/>
      <c r="U363" s="436"/>
      <c r="V363" s="436"/>
      <c r="W363" s="436"/>
      <c r="X363" s="436"/>
      <c r="Y363" s="436"/>
      <c r="Z363" s="436"/>
      <c r="AA363" s="55"/>
      <c r="AB363" s="55"/>
      <c r="AC363" s="55"/>
    </row>
    <row r="364" spans="1:68" ht="16.5" customHeight="1" x14ac:dyDescent="0.25">
      <c r="A364" s="412" t="s">
        <v>515</v>
      </c>
      <c r="B364" s="412"/>
      <c r="C364" s="412"/>
      <c r="D364" s="412"/>
      <c r="E364" s="412"/>
      <c r="F364" s="412"/>
      <c r="G364" s="412"/>
      <c r="H364" s="412"/>
      <c r="I364" s="412"/>
      <c r="J364" s="412"/>
      <c r="K364" s="412"/>
      <c r="L364" s="412"/>
      <c r="M364" s="412"/>
      <c r="N364" s="412"/>
      <c r="O364" s="412"/>
      <c r="P364" s="412"/>
      <c r="Q364" s="412"/>
      <c r="R364" s="412"/>
      <c r="S364" s="412"/>
      <c r="T364" s="412"/>
      <c r="U364" s="412"/>
      <c r="V364" s="412"/>
      <c r="W364" s="412"/>
      <c r="X364" s="412"/>
      <c r="Y364" s="412"/>
      <c r="Z364" s="412"/>
      <c r="AA364" s="66"/>
      <c r="AB364" s="66"/>
      <c r="AC364" s="80"/>
    </row>
    <row r="365" spans="1:68" ht="14.25" customHeight="1" x14ac:dyDescent="0.25">
      <c r="A365" s="401" t="s">
        <v>117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67"/>
      <c r="AB365" s="67"/>
      <c r="AC365" s="81"/>
    </row>
    <row r="366" spans="1:68" ht="27" customHeight="1" x14ac:dyDescent="0.25">
      <c r="A366" s="64" t="s">
        <v>516</v>
      </c>
      <c r="B366" s="64" t="s">
        <v>517</v>
      </c>
      <c r="C366" s="37">
        <v>4301011867</v>
      </c>
      <c r="D366" s="402">
        <v>4680115884830</v>
      </c>
      <c r="E366" s="402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82</v>
      </c>
      <c r="N366" s="39"/>
      <c r="O366" s="38">
        <v>60</v>
      </c>
      <c r="P366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4"/>
      <c r="R366" s="404"/>
      <c r="S366" s="404"/>
      <c r="T366" s="405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IFERROR(IF(Y366=0,"",ROUNDUP(Y366/H366,0)*0.02175),"")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516</v>
      </c>
      <c r="B367" s="64" t="s">
        <v>518</v>
      </c>
      <c r="C367" s="37">
        <v>4301011943</v>
      </c>
      <c r="D367" s="402">
        <v>4680115884830</v>
      </c>
      <c r="E367" s="402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141</v>
      </c>
      <c r="N367" s="39"/>
      <c r="O367" s="38">
        <v>60</v>
      </c>
      <c r="P367" s="5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4"/>
      <c r="R367" s="404"/>
      <c r="S367" s="404"/>
      <c r="T367" s="405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IFERROR(IF(Y367=0,"",ROUNDUP(Y367/H367,0)*0.02039),"")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519</v>
      </c>
      <c r="B368" s="64" t="s">
        <v>520</v>
      </c>
      <c r="C368" s="37">
        <v>4301011869</v>
      </c>
      <c r="D368" s="402">
        <v>4680115884847</v>
      </c>
      <c r="E368" s="402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82</v>
      </c>
      <c r="N368" s="39"/>
      <c r="O368" s="38">
        <v>60</v>
      </c>
      <c r="P368" s="5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4"/>
      <c r="R368" s="404"/>
      <c r="S368" s="404"/>
      <c r="T368" s="405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519</v>
      </c>
      <c r="B369" s="64" t="s">
        <v>521</v>
      </c>
      <c r="C369" s="37">
        <v>4301011946</v>
      </c>
      <c r="D369" s="402">
        <v>4680115884847</v>
      </c>
      <c r="E369" s="402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141</v>
      </c>
      <c r="N369" s="39"/>
      <c r="O369" s="38">
        <v>60</v>
      </c>
      <c r="P369" s="5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4"/>
      <c r="R369" s="404"/>
      <c r="S369" s="404"/>
      <c r="T369" s="405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522</v>
      </c>
      <c r="B370" s="64" t="s">
        <v>523</v>
      </c>
      <c r="C370" s="37">
        <v>4301011870</v>
      </c>
      <c r="D370" s="402">
        <v>4680115884854</v>
      </c>
      <c r="E370" s="402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82</v>
      </c>
      <c r="N370" s="39"/>
      <c r="O370" s="38">
        <v>60</v>
      </c>
      <c r="P370" s="5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4"/>
      <c r="R370" s="404"/>
      <c r="S370" s="404"/>
      <c r="T370" s="405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522</v>
      </c>
      <c r="B371" s="64" t="s">
        <v>524</v>
      </c>
      <c r="C371" s="37">
        <v>4301011947</v>
      </c>
      <c r="D371" s="402">
        <v>4680115884854</v>
      </c>
      <c r="E371" s="402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141</v>
      </c>
      <c r="N371" s="39"/>
      <c r="O371" s="38">
        <v>60</v>
      </c>
      <c r="P371" s="5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4"/>
      <c r="R371" s="404"/>
      <c r="S371" s="404"/>
      <c r="T371" s="405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525</v>
      </c>
      <c r="B372" s="64" t="s">
        <v>526</v>
      </c>
      <c r="C372" s="37">
        <v>4301011868</v>
      </c>
      <c r="D372" s="402">
        <v>4680115884861</v>
      </c>
      <c r="E372" s="402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4"/>
      <c r="R372" s="404"/>
      <c r="S372" s="404"/>
      <c r="T372" s="405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527</v>
      </c>
      <c r="B373" s="64" t="s">
        <v>528</v>
      </c>
      <c r="C373" s="37">
        <v>4301011952</v>
      </c>
      <c r="D373" s="402">
        <v>4680115884922</v>
      </c>
      <c r="E373" s="402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4"/>
      <c r="R373" s="404"/>
      <c r="S373" s="404"/>
      <c r="T373" s="405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529</v>
      </c>
      <c r="B374" s="64" t="s">
        <v>530</v>
      </c>
      <c r="C374" s="37">
        <v>4301011433</v>
      </c>
      <c r="D374" s="402">
        <v>4680115882638</v>
      </c>
      <c r="E374" s="402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120</v>
      </c>
      <c r="N374" s="39"/>
      <c r="O374" s="38">
        <v>90</v>
      </c>
      <c r="P374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4"/>
      <c r="R374" s="404"/>
      <c r="S374" s="404"/>
      <c r="T374" s="405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399"/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400"/>
      <c r="P375" s="396" t="s">
        <v>43</v>
      </c>
      <c r="Q375" s="397"/>
      <c r="R375" s="397"/>
      <c r="S375" s="397"/>
      <c r="T375" s="397"/>
      <c r="U375" s="397"/>
      <c r="V375" s="398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400"/>
      <c r="P376" s="396" t="s">
        <v>43</v>
      </c>
      <c r="Q376" s="397"/>
      <c r="R376" s="397"/>
      <c r="S376" s="397"/>
      <c r="T376" s="397"/>
      <c r="U376" s="397"/>
      <c r="V376" s="398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01" t="s">
        <v>153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67"/>
      <c r="AB377" s="67"/>
      <c r="AC377" s="81"/>
    </row>
    <row r="378" spans="1:68" ht="27" customHeight="1" x14ac:dyDescent="0.25">
      <c r="A378" s="64" t="s">
        <v>531</v>
      </c>
      <c r="B378" s="64" t="s">
        <v>532</v>
      </c>
      <c r="C378" s="37">
        <v>4301020178</v>
      </c>
      <c r="D378" s="402">
        <v>4607091383980</v>
      </c>
      <c r="E378" s="402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120</v>
      </c>
      <c r="N378" s="39"/>
      <c r="O378" s="38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4"/>
      <c r="R378" s="404"/>
      <c r="S378" s="404"/>
      <c r="T378" s="405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02">
        <v>4607091384178</v>
      </c>
      <c r="E379" s="402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120</v>
      </c>
      <c r="N379" s="39"/>
      <c r="O379" s="38">
        <v>50</v>
      </c>
      <c r="P379" s="5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4"/>
      <c r="R379" s="404"/>
      <c r="S379" s="404"/>
      <c r="T379" s="405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399"/>
      <c r="O380" s="400"/>
      <c r="P380" s="396" t="s">
        <v>43</v>
      </c>
      <c r="Q380" s="397"/>
      <c r="R380" s="397"/>
      <c r="S380" s="397"/>
      <c r="T380" s="397"/>
      <c r="U380" s="397"/>
      <c r="V380" s="398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400"/>
      <c r="P381" s="396" t="s">
        <v>43</v>
      </c>
      <c r="Q381" s="397"/>
      <c r="R381" s="397"/>
      <c r="S381" s="397"/>
      <c r="T381" s="397"/>
      <c r="U381" s="397"/>
      <c r="V381" s="398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01" t="s">
        <v>84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401"/>
      <c r="AA382" s="67"/>
      <c r="AB382" s="67"/>
      <c r="AC382" s="81"/>
    </row>
    <row r="383" spans="1:68" ht="27" customHeight="1" x14ac:dyDescent="0.25">
      <c r="A383" s="64" t="s">
        <v>535</v>
      </c>
      <c r="B383" s="64" t="s">
        <v>536</v>
      </c>
      <c r="C383" s="37">
        <v>4301051560</v>
      </c>
      <c r="D383" s="402">
        <v>4607091383928</v>
      </c>
      <c r="E383" s="402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123</v>
      </c>
      <c r="N383" s="39"/>
      <c r="O383" s="38">
        <v>40</v>
      </c>
      <c r="P383" s="5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4"/>
      <c r="R383" s="404"/>
      <c r="S383" s="404"/>
      <c r="T383" s="405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535</v>
      </c>
      <c r="B384" s="64" t="s">
        <v>537</v>
      </c>
      <c r="C384" s="37">
        <v>4301051639</v>
      </c>
      <c r="D384" s="402">
        <v>4607091383928</v>
      </c>
      <c r="E384" s="402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4"/>
      <c r="R384" s="404"/>
      <c r="S384" s="404"/>
      <c r="T384" s="405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538</v>
      </c>
      <c r="B385" s="64" t="s">
        <v>539</v>
      </c>
      <c r="C385" s="37">
        <v>4301051636</v>
      </c>
      <c r="D385" s="402">
        <v>4607091384260</v>
      </c>
      <c r="E385" s="402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5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4"/>
      <c r="R385" s="404"/>
      <c r="S385" s="404"/>
      <c r="T385" s="405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399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400"/>
      <c r="P386" s="396" t="s">
        <v>43</v>
      </c>
      <c r="Q386" s="397"/>
      <c r="R386" s="397"/>
      <c r="S386" s="397"/>
      <c r="T386" s="397"/>
      <c r="U386" s="397"/>
      <c r="V386" s="398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00"/>
      <c r="P387" s="396" t="s">
        <v>43</v>
      </c>
      <c r="Q387" s="397"/>
      <c r="R387" s="397"/>
      <c r="S387" s="397"/>
      <c r="T387" s="397"/>
      <c r="U387" s="397"/>
      <c r="V387" s="398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01" t="s">
        <v>183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401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4301060314</v>
      </c>
      <c r="D389" s="402">
        <v>4607091384673</v>
      </c>
      <c r="E389" s="402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4"/>
      <c r="R389" s="404"/>
      <c r="S389" s="404"/>
      <c r="T389" s="405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540</v>
      </c>
      <c r="B390" s="64" t="s">
        <v>542</v>
      </c>
      <c r="C390" s="37">
        <v>4301060345</v>
      </c>
      <c r="D390" s="402">
        <v>4607091384673</v>
      </c>
      <c r="E390" s="402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5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4"/>
      <c r="R390" s="404"/>
      <c r="S390" s="404"/>
      <c r="T390" s="405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399"/>
      <c r="O391" s="400"/>
      <c r="P391" s="396" t="s">
        <v>43</v>
      </c>
      <c r="Q391" s="397"/>
      <c r="R391" s="397"/>
      <c r="S391" s="397"/>
      <c r="T391" s="397"/>
      <c r="U391" s="397"/>
      <c r="V391" s="398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39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00"/>
      <c r="P392" s="396" t="s">
        <v>43</v>
      </c>
      <c r="Q392" s="397"/>
      <c r="R392" s="397"/>
      <c r="S392" s="397"/>
      <c r="T392" s="397"/>
      <c r="U392" s="397"/>
      <c r="V392" s="398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12" t="s">
        <v>543</v>
      </c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2"/>
      <c r="O393" s="412"/>
      <c r="P393" s="412"/>
      <c r="Q393" s="412"/>
      <c r="R393" s="412"/>
      <c r="S393" s="412"/>
      <c r="T393" s="412"/>
      <c r="U393" s="412"/>
      <c r="V393" s="412"/>
      <c r="W393" s="412"/>
      <c r="X393" s="412"/>
      <c r="Y393" s="412"/>
      <c r="Z393" s="412"/>
      <c r="AA393" s="66"/>
      <c r="AB393" s="66"/>
      <c r="AC393" s="80"/>
    </row>
    <row r="394" spans="1:68" ht="14.25" customHeight="1" x14ac:dyDescent="0.25">
      <c r="A394" s="401" t="s">
        <v>117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67"/>
      <c r="AB394" s="67"/>
      <c r="AC394" s="81"/>
    </row>
    <row r="395" spans="1:68" ht="27" customHeight="1" x14ac:dyDescent="0.25">
      <c r="A395" s="64" t="s">
        <v>544</v>
      </c>
      <c r="B395" s="64" t="s">
        <v>545</v>
      </c>
      <c r="C395" s="37">
        <v>4301011875</v>
      </c>
      <c r="D395" s="402">
        <v>4680115884885</v>
      </c>
      <c r="E395" s="402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5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4"/>
      <c r="R395" s="404"/>
      <c r="S395" s="404"/>
      <c r="T395" s="405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546</v>
      </c>
      <c r="B396" s="64" t="s">
        <v>547</v>
      </c>
      <c r="C396" s="37">
        <v>4301011874</v>
      </c>
      <c r="D396" s="402">
        <v>4680115884892</v>
      </c>
      <c r="E396" s="402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51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4"/>
      <c r="R396" s="404"/>
      <c r="S396" s="404"/>
      <c r="T396" s="405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548</v>
      </c>
      <c r="B397" s="64" t="s">
        <v>549</v>
      </c>
      <c r="C397" s="37">
        <v>4301011873</v>
      </c>
      <c r="D397" s="402">
        <v>4680115881907</v>
      </c>
      <c r="E397" s="402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517" t="s">
        <v>550</v>
      </c>
      <c r="Q397" s="404"/>
      <c r="R397" s="404"/>
      <c r="S397" s="404"/>
      <c r="T397" s="405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551</v>
      </c>
      <c r="B398" s="64" t="s">
        <v>552</v>
      </c>
      <c r="C398" s="37">
        <v>4301011871</v>
      </c>
      <c r="D398" s="402">
        <v>4680115884908</v>
      </c>
      <c r="E398" s="402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5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4"/>
      <c r="R398" s="404"/>
      <c r="S398" s="404"/>
      <c r="T398" s="405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00"/>
      <c r="P399" s="396" t="s">
        <v>43</v>
      </c>
      <c r="Q399" s="397"/>
      <c r="R399" s="397"/>
      <c r="S399" s="397"/>
      <c r="T399" s="397"/>
      <c r="U399" s="397"/>
      <c r="V399" s="398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399"/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400"/>
      <c r="P400" s="396" t="s">
        <v>43</v>
      </c>
      <c r="Q400" s="397"/>
      <c r="R400" s="397"/>
      <c r="S400" s="397"/>
      <c r="T400" s="397"/>
      <c r="U400" s="397"/>
      <c r="V400" s="398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01" t="s">
        <v>79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67"/>
      <c r="AB401" s="67"/>
      <c r="AC401" s="81"/>
    </row>
    <row r="402" spans="1:68" ht="27" customHeight="1" x14ac:dyDescent="0.25">
      <c r="A402" s="64" t="s">
        <v>553</v>
      </c>
      <c r="B402" s="64" t="s">
        <v>554</v>
      </c>
      <c r="C402" s="37">
        <v>4301031139</v>
      </c>
      <c r="D402" s="402">
        <v>4607091384802</v>
      </c>
      <c r="E402" s="402"/>
      <c r="F402" s="63">
        <v>0.73</v>
      </c>
      <c r="G402" s="38">
        <v>6</v>
      </c>
      <c r="H402" s="63">
        <v>4.38</v>
      </c>
      <c r="I402" s="63">
        <v>4.58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4"/>
      <c r="R402" s="404"/>
      <c r="S402" s="404"/>
      <c r="T402" s="405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553</v>
      </c>
      <c r="B403" s="64" t="s">
        <v>555</v>
      </c>
      <c r="C403" s="37">
        <v>4301031303</v>
      </c>
      <c r="D403" s="402">
        <v>4607091384802</v>
      </c>
      <c r="E403" s="402"/>
      <c r="F403" s="63">
        <v>0.73</v>
      </c>
      <c r="G403" s="38">
        <v>6</v>
      </c>
      <c r="H403" s="63">
        <v>4.38</v>
      </c>
      <c r="I403" s="63">
        <v>4.6399999999999997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5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4"/>
      <c r="R403" s="404"/>
      <c r="S403" s="404"/>
      <c r="T403" s="405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556</v>
      </c>
      <c r="B404" s="64" t="s">
        <v>557</v>
      </c>
      <c r="C404" s="37">
        <v>4301031304</v>
      </c>
      <c r="D404" s="402">
        <v>4607091384826</v>
      </c>
      <c r="E404" s="402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5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4"/>
      <c r="R404" s="404"/>
      <c r="S404" s="404"/>
      <c r="T404" s="405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400"/>
      <c r="P405" s="396" t="s">
        <v>43</v>
      </c>
      <c r="Q405" s="397"/>
      <c r="R405" s="397"/>
      <c r="S405" s="397"/>
      <c r="T405" s="397"/>
      <c r="U405" s="397"/>
      <c r="V405" s="398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399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400"/>
      <c r="P406" s="396" t="s">
        <v>43</v>
      </c>
      <c r="Q406" s="397"/>
      <c r="R406" s="397"/>
      <c r="S406" s="397"/>
      <c r="T406" s="397"/>
      <c r="U406" s="397"/>
      <c r="V406" s="398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01" t="s">
        <v>84</v>
      </c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401"/>
      <c r="Z407" s="401"/>
      <c r="AA407" s="67"/>
      <c r="AB407" s="67"/>
      <c r="AC407" s="81"/>
    </row>
    <row r="408" spans="1:68" ht="27" customHeight="1" x14ac:dyDescent="0.25">
      <c r="A408" s="64" t="s">
        <v>558</v>
      </c>
      <c r="B408" s="64" t="s">
        <v>559</v>
      </c>
      <c r="C408" s="37">
        <v>4301051635</v>
      </c>
      <c r="D408" s="402">
        <v>4607091384246</v>
      </c>
      <c r="E408" s="402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4"/>
      <c r="R408" s="404"/>
      <c r="S408" s="404"/>
      <c r="T408" s="405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560</v>
      </c>
      <c r="B409" s="64" t="s">
        <v>561</v>
      </c>
      <c r="C409" s="37">
        <v>4301051445</v>
      </c>
      <c r="D409" s="402">
        <v>4680115881976</v>
      </c>
      <c r="E409" s="402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4"/>
      <c r="R409" s="404"/>
      <c r="S409" s="404"/>
      <c r="T409" s="405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562</v>
      </c>
      <c r="B410" s="64" t="s">
        <v>563</v>
      </c>
      <c r="C410" s="37">
        <v>4301051297</v>
      </c>
      <c r="D410" s="402">
        <v>4607091384253</v>
      </c>
      <c r="E410" s="402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4"/>
      <c r="R410" s="404"/>
      <c r="S410" s="404"/>
      <c r="T410" s="40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4301051634</v>
      </c>
      <c r="D411" s="402">
        <v>4607091384253</v>
      </c>
      <c r="E411" s="402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5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4"/>
      <c r="R411" s="404"/>
      <c r="S411" s="404"/>
      <c r="T411" s="405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565</v>
      </c>
      <c r="B412" s="64" t="s">
        <v>566</v>
      </c>
      <c r="C412" s="37">
        <v>4301051444</v>
      </c>
      <c r="D412" s="402">
        <v>4680115881969</v>
      </c>
      <c r="E412" s="402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4"/>
      <c r="R412" s="404"/>
      <c r="S412" s="404"/>
      <c r="T412" s="405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400"/>
      <c r="P413" s="396" t="s">
        <v>43</v>
      </c>
      <c r="Q413" s="397"/>
      <c r="R413" s="397"/>
      <c r="S413" s="397"/>
      <c r="T413" s="397"/>
      <c r="U413" s="397"/>
      <c r="V413" s="398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400"/>
      <c r="P414" s="396" t="s">
        <v>43</v>
      </c>
      <c r="Q414" s="397"/>
      <c r="R414" s="397"/>
      <c r="S414" s="397"/>
      <c r="T414" s="397"/>
      <c r="U414" s="397"/>
      <c r="V414" s="398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01" t="s">
        <v>183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401"/>
      <c r="AA415" s="67"/>
      <c r="AB415" s="67"/>
      <c r="AC415" s="81"/>
    </row>
    <row r="416" spans="1:68" ht="27" customHeight="1" x14ac:dyDescent="0.25">
      <c r="A416" s="64" t="s">
        <v>567</v>
      </c>
      <c r="B416" s="64" t="s">
        <v>568</v>
      </c>
      <c r="C416" s="37">
        <v>4301060322</v>
      </c>
      <c r="D416" s="402">
        <v>4607091389357</v>
      </c>
      <c r="E416" s="402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5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4"/>
      <c r="R416" s="404"/>
      <c r="S416" s="404"/>
      <c r="T416" s="405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567</v>
      </c>
      <c r="B417" s="64" t="s">
        <v>569</v>
      </c>
      <c r="C417" s="37">
        <v>4301060377</v>
      </c>
      <c r="D417" s="402">
        <v>4607091389357</v>
      </c>
      <c r="E417" s="402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4"/>
      <c r="R417" s="404"/>
      <c r="S417" s="404"/>
      <c r="T417" s="405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399"/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400"/>
      <c r="P418" s="396" t="s">
        <v>43</v>
      </c>
      <c r="Q418" s="397"/>
      <c r="R418" s="397"/>
      <c r="S418" s="397"/>
      <c r="T418" s="397"/>
      <c r="U418" s="397"/>
      <c r="V418" s="398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6" t="s">
        <v>43</v>
      </c>
      <c r="Q419" s="397"/>
      <c r="R419" s="397"/>
      <c r="S419" s="397"/>
      <c r="T419" s="397"/>
      <c r="U419" s="397"/>
      <c r="V419" s="398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36" t="s">
        <v>570</v>
      </c>
      <c r="B420" s="436"/>
      <c r="C420" s="436"/>
      <c r="D420" s="436"/>
      <c r="E420" s="436"/>
      <c r="F420" s="436"/>
      <c r="G420" s="436"/>
      <c r="H420" s="436"/>
      <c r="I420" s="436"/>
      <c r="J420" s="436"/>
      <c r="K420" s="436"/>
      <c r="L420" s="436"/>
      <c r="M420" s="436"/>
      <c r="N420" s="436"/>
      <c r="O420" s="436"/>
      <c r="P420" s="436"/>
      <c r="Q420" s="436"/>
      <c r="R420" s="436"/>
      <c r="S420" s="436"/>
      <c r="T420" s="436"/>
      <c r="U420" s="436"/>
      <c r="V420" s="436"/>
      <c r="W420" s="436"/>
      <c r="X420" s="436"/>
      <c r="Y420" s="436"/>
      <c r="Z420" s="436"/>
      <c r="AA420" s="55"/>
      <c r="AB420" s="55"/>
      <c r="AC420" s="55"/>
    </row>
    <row r="421" spans="1:68" ht="16.5" customHeight="1" x14ac:dyDescent="0.25">
      <c r="A421" s="412" t="s">
        <v>571</v>
      </c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2"/>
      <c r="O421" s="412"/>
      <c r="P421" s="412"/>
      <c r="Q421" s="412"/>
      <c r="R421" s="412"/>
      <c r="S421" s="412"/>
      <c r="T421" s="412"/>
      <c r="U421" s="412"/>
      <c r="V421" s="412"/>
      <c r="W421" s="412"/>
      <c r="X421" s="412"/>
      <c r="Y421" s="412"/>
      <c r="Z421" s="412"/>
      <c r="AA421" s="66"/>
      <c r="AB421" s="66"/>
      <c r="AC421" s="80"/>
    </row>
    <row r="422" spans="1:68" ht="14.25" customHeight="1" x14ac:dyDescent="0.25">
      <c r="A422" s="401" t="s">
        <v>117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401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02">
        <v>4607091389708</v>
      </c>
      <c r="E423" s="402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120</v>
      </c>
      <c r="N423" s="39"/>
      <c r="O423" s="38">
        <v>50</v>
      </c>
      <c r="P423" s="5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4"/>
      <c r="R423" s="404"/>
      <c r="S423" s="404"/>
      <c r="T423" s="405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39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00"/>
      <c r="P424" s="396" t="s">
        <v>43</v>
      </c>
      <c r="Q424" s="397"/>
      <c r="R424" s="397"/>
      <c r="S424" s="397"/>
      <c r="T424" s="397"/>
      <c r="U424" s="397"/>
      <c r="V424" s="398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6" t="s">
        <v>43</v>
      </c>
      <c r="Q425" s="397"/>
      <c r="R425" s="397"/>
      <c r="S425" s="397"/>
      <c r="T425" s="397"/>
      <c r="U425" s="397"/>
      <c r="V425" s="398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01" t="s">
        <v>79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67"/>
      <c r="AB426" s="67"/>
      <c r="AC426" s="81"/>
    </row>
    <row r="427" spans="1:68" ht="27" customHeight="1" x14ac:dyDescent="0.25">
      <c r="A427" s="64" t="s">
        <v>574</v>
      </c>
      <c r="B427" s="64" t="s">
        <v>575</v>
      </c>
      <c r="C427" s="37">
        <v>4301031177</v>
      </c>
      <c r="D427" s="402">
        <v>4607091389753</v>
      </c>
      <c r="E427" s="402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45</v>
      </c>
      <c r="P427" s="4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4"/>
      <c r="R427" s="404"/>
      <c r="S427" s="404"/>
      <c r="T427" s="405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49" si="67">IFERROR(IF(X427="",0,CEILING((X427/$H427),1)*$H427),"")</f>
        <v>0</v>
      </c>
      <c r="Z427" s="42" t="str">
        <f t="shared" ref="Z427:Z433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49" si="69">IFERROR(X427*I427/H427,"0")</f>
        <v>0</v>
      </c>
      <c r="BN427" s="79">
        <f t="shared" ref="BN427:BN449" si="70">IFERROR(Y427*I427/H427,"0")</f>
        <v>0</v>
      </c>
      <c r="BO427" s="79">
        <f t="shared" ref="BO427:BO449" si="71">IFERROR(1/J427*(X427/H427),"0")</f>
        <v>0</v>
      </c>
      <c r="BP427" s="79">
        <f t="shared" ref="BP427:BP449" si="72">IFERROR(1/J427*(Y427/H427),"0")</f>
        <v>0</v>
      </c>
    </row>
    <row r="428" spans="1:68" ht="27" customHeight="1" x14ac:dyDescent="0.25">
      <c r="A428" s="64" t="s">
        <v>574</v>
      </c>
      <c r="B428" s="64" t="s">
        <v>576</v>
      </c>
      <c r="C428" s="37">
        <v>4301031322</v>
      </c>
      <c r="D428" s="402">
        <v>4607091389753</v>
      </c>
      <c r="E428" s="402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498" t="s">
        <v>577</v>
      </c>
      <c r="Q428" s="404"/>
      <c r="R428" s="404"/>
      <c r="S428" s="404"/>
      <c r="T428" s="405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578</v>
      </c>
      <c r="B429" s="64" t="s">
        <v>579</v>
      </c>
      <c r="C429" s="37">
        <v>4301031174</v>
      </c>
      <c r="D429" s="402">
        <v>4607091389760</v>
      </c>
      <c r="E429" s="402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45</v>
      </c>
      <c r="P429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9" s="404"/>
      <c r="R429" s="404"/>
      <c r="S429" s="404"/>
      <c r="T429" s="405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578</v>
      </c>
      <c r="B430" s="64" t="s">
        <v>580</v>
      </c>
      <c r="C430" s="37">
        <v>4301031323</v>
      </c>
      <c r="D430" s="402">
        <v>4607091389760</v>
      </c>
      <c r="E430" s="40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50</v>
      </c>
      <c r="P430" s="500" t="s">
        <v>581</v>
      </c>
      <c r="Q430" s="404"/>
      <c r="R430" s="404"/>
      <c r="S430" s="404"/>
      <c r="T430" s="405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582</v>
      </c>
      <c r="B431" s="64" t="s">
        <v>583</v>
      </c>
      <c r="C431" s="37">
        <v>4301031325</v>
      </c>
      <c r="D431" s="402">
        <v>4607091389746</v>
      </c>
      <c r="E431" s="402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50</v>
      </c>
      <c r="P431" s="501" t="s">
        <v>584</v>
      </c>
      <c r="Q431" s="404"/>
      <c r="R431" s="404"/>
      <c r="S431" s="404"/>
      <c r="T431" s="405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582</v>
      </c>
      <c r="B432" s="64" t="s">
        <v>585</v>
      </c>
      <c r="C432" s="37">
        <v>4301031356</v>
      </c>
      <c r="D432" s="402">
        <v>4607091389746</v>
      </c>
      <c r="E432" s="40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502" t="s">
        <v>584</v>
      </c>
      <c r="Q432" s="404"/>
      <c r="R432" s="404"/>
      <c r="S432" s="404"/>
      <c r="T432" s="405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37.5" customHeight="1" x14ac:dyDescent="0.25">
      <c r="A433" s="64" t="s">
        <v>586</v>
      </c>
      <c r="B433" s="64" t="s">
        <v>587</v>
      </c>
      <c r="C433" s="37">
        <v>4301031236</v>
      </c>
      <c r="D433" s="402">
        <v>4680115882928</v>
      </c>
      <c r="E433" s="402"/>
      <c r="F433" s="63">
        <v>0.28000000000000003</v>
      </c>
      <c r="G433" s="38">
        <v>6</v>
      </c>
      <c r="H433" s="63">
        <v>1.68</v>
      </c>
      <c r="I433" s="63">
        <v>2.6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35</v>
      </c>
      <c r="P433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3" s="404"/>
      <c r="R433" s="404"/>
      <c r="S433" s="404"/>
      <c r="T433" s="405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27" customHeight="1" x14ac:dyDescent="0.25">
      <c r="A434" s="64" t="s">
        <v>588</v>
      </c>
      <c r="B434" s="64" t="s">
        <v>589</v>
      </c>
      <c r="C434" s="37">
        <v>4301031335</v>
      </c>
      <c r="D434" s="402">
        <v>4680115883147</v>
      </c>
      <c r="E434" s="40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504" t="s">
        <v>590</v>
      </c>
      <c r="Q434" s="404"/>
      <c r="R434" s="404"/>
      <c r="S434" s="404"/>
      <c r="T434" s="405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9" si="73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588</v>
      </c>
      <c r="B435" s="64" t="s">
        <v>591</v>
      </c>
      <c r="C435" s="37">
        <v>4301031257</v>
      </c>
      <c r="D435" s="402">
        <v>4680115883147</v>
      </c>
      <c r="E435" s="402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4"/>
      <c r="R435" s="404"/>
      <c r="S435" s="404"/>
      <c r="T435" s="405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3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592</v>
      </c>
      <c r="B436" s="64" t="s">
        <v>593</v>
      </c>
      <c r="C436" s="37">
        <v>4301031178</v>
      </c>
      <c r="D436" s="402">
        <v>4607091384338</v>
      </c>
      <c r="E436" s="40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404"/>
      <c r="R436" s="404"/>
      <c r="S436" s="404"/>
      <c r="T436" s="405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592</v>
      </c>
      <c r="B437" s="64" t="s">
        <v>594</v>
      </c>
      <c r="C437" s="37">
        <v>4301031330</v>
      </c>
      <c r="D437" s="402">
        <v>4607091384338</v>
      </c>
      <c r="E437" s="402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9" t="s">
        <v>595</v>
      </c>
      <c r="Q437" s="404"/>
      <c r="R437" s="404"/>
      <c r="S437" s="404"/>
      <c r="T437" s="40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37.5" customHeight="1" x14ac:dyDescent="0.25">
      <c r="A438" s="64" t="s">
        <v>596</v>
      </c>
      <c r="B438" s="64" t="s">
        <v>597</v>
      </c>
      <c r="C438" s="37">
        <v>4301031336</v>
      </c>
      <c r="D438" s="402">
        <v>4680115883154</v>
      </c>
      <c r="E438" s="402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490" t="s">
        <v>598</v>
      </c>
      <c r="Q438" s="404"/>
      <c r="R438" s="404"/>
      <c r="S438" s="404"/>
      <c r="T438" s="40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596</v>
      </c>
      <c r="B439" s="64" t="s">
        <v>599</v>
      </c>
      <c r="C439" s="37">
        <v>4301031254</v>
      </c>
      <c r="D439" s="402">
        <v>4680115883154</v>
      </c>
      <c r="E439" s="402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4"/>
      <c r="R439" s="404"/>
      <c r="S439" s="404"/>
      <c r="T439" s="40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600</v>
      </c>
      <c r="B440" s="64" t="s">
        <v>601</v>
      </c>
      <c r="C440" s="37">
        <v>4301031171</v>
      </c>
      <c r="D440" s="402">
        <v>4607091389524</v>
      </c>
      <c r="E440" s="402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4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04"/>
      <c r="R440" s="404"/>
      <c r="S440" s="404"/>
      <c r="T440" s="40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600</v>
      </c>
      <c r="B441" s="64" t="s">
        <v>602</v>
      </c>
      <c r="C441" s="37">
        <v>4301031331</v>
      </c>
      <c r="D441" s="402">
        <v>4607091389524</v>
      </c>
      <c r="E441" s="402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93" t="s">
        <v>603</v>
      </c>
      <c r="Q441" s="404"/>
      <c r="R441" s="404"/>
      <c r="S441" s="404"/>
      <c r="T441" s="40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27" customHeight="1" x14ac:dyDescent="0.25">
      <c r="A442" s="64" t="s">
        <v>604</v>
      </c>
      <c r="B442" s="64" t="s">
        <v>605</v>
      </c>
      <c r="C442" s="37">
        <v>4301031337</v>
      </c>
      <c r="D442" s="402">
        <v>4680115883161</v>
      </c>
      <c r="E442" s="40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4" t="s">
        <v>606</v>
      </c>
      <c r="Q442" s="404"/>
      <c r="R442" s="404"/>
      <c r="S442" s="404"/>
      <c r="T442" s="40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604</v>
      </c>
      <c r="B443" s="64" t="s">
        <v>607</v>
      </c>
      <c r="C443" s="37">
        <v>4301031258</v>
      </c>
      <c r="D443" s="402">
        <v>4680115883161</v>
      </c>
      <c r="E443" s="402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4"/>
      <c r="R443" s="404"/>
      <c r="S443" s="404"/>
      <c r="T443" s="40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608</v>
      </c>
      <c r="B444" s="64" t="s">
        <v>609</v>
      </c>
      <c r="C444" s="37">
        <v>4301031360</v>
      </c>
      <c r="D444" s="402">
        <v>4607091384345</v>
      </c>
      <c r="E444" s="40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6" t="s">
        <v>610</v>
      </c>
      <c r="Q444" s="404"/>
      <c r="R444" s="404"/>
      <c r="S444" s="404"/>
      <c r="T444" s="405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611</v>
      </c>
      <c r="B445" s="64" t="s">
        <v>612</v>
      </c>
      <c r="C445" s="37">
        <v>4301031172</v>
      </c>
      <c r="D445" s="402">
        <v>4607091389531</v>
      </c>
      <c r="E445" s="40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4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404"/>
      <c r="R445" s="404"/>
      <c r="S445" s="404"/>
      <c r="T445" s="40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611</v>
      </c>
      <c r="B446" s="64" t="s">
        <v>613</v>
      </c>
      <c r="C446" s="37">
        <v>4301031333</v>
      </c>
      <c r="D446" s="402">
        <v>4607091389531</v>
      </c>
      <c r="E446" s="402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82" t="s">
        <v>614</v>
      </c>
      <c r="Q446" s="404"/>
      <c r="R446" s="404"/>
      <c r="S446" s="404"/>
      <c r="T446" s="40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611</v>
      </c>
      <c r="B447" s="64" t="s">
        <v>615</v>
      </c>
      <c r="C447" s="37">
        <v>4301031358</v>
      </c>
      <c r="D447" s="402">
        <v>4607091389531</v>
      </c>
      <c r="E447" s="402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3" t="s">
        <v>614</v>
      </c>
      <c r="Q447" s="404"/>
      <c r="R447" s="404"/>
      <c r="S447" s="404"/>
      <c r="T447" s="40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616</v>
      </c>
      <c r="B448" s="64" t="s">
        <v>617</v>
      </c>
      <c r="C448" s="37">
        <v>4301031338</v>
      </c>
      <c r="D448" s="402">
        <v>4680115883185</v>
      </c>
      <c r="E448" s="402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4" t="s">
        <v>618</v>
      </c>
      <c r="Q448" s="404"/>
      <c r="R448" s="404"/>
      <c r="S448" s="404"/>
      <c r="T448" s="405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616</v>
      </c>
      <c r="B449" s="64" t="s">
        <v>619</v>
      </c>
      <c r="C449" s="37">
        <v>4301031255</v>
      </c>
      <c r="D449" s="402">
        <v>4680115883185</v>
      </c>
      <c r="E449" s="402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4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4"/>
      <c r="R449" s="404"/>
      <c r="S449" s="404"/>
      <c r="T449" s="405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6" t="s">
        <v>43</v>
      </c>
      <c r="Q450" s="397"/>
      <c r="R450" s="397"/>
      <c r="S450" s="397"/>
      <c r="T450" s="397"/>
      <c r="U450" s="397"/>
      <c r="V450" s="398"/>
      <c r="W450" s="43" t="s">
        <v>42</v>
      </c>
      <c r="X450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400"/>
      <c r="P451" s="396" t="s">
        <v>43</v>
      </c>
      <c r="Q451" s="397"/>
      <c r="R451" s="397"/>
      <c r="S451" s="397"/>
      <c r="T451" s="397"/>
      <c r="U451" s="397"/>
      <c r="V451" s="398"/>
      <c r="W451" s="43" t="s">
        <v>0</v>
      </c>
      <c r="X451" s="44">
        <f>IFERROR(SUM(X427:X449),"0")</f>
        <v>0</v>
      </c>
      <c r="Y451" s="44">
        <f>IFERROR(SUM(Y427:Y449),"0")</f>
        <v>0</v>
      </c>
      <c r="Z451" s="43"/>
      <c r="AA451" s="68"/>
      <c r="AB451" s="68"/>
      <c r="AC451" s="68"/>
    </row>
    <row r="452" spans="1:68" ht="14.25" customHeight="1" x14ac:dyDescent="0.25">
      <c r="A452" s="401" t="s">
        <v>84</v>
      </c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1"/>
      <c r="O452" s="401"/>
      <c r="P452" s="401"/>
      <c r="Q452" s="401"/>
      <c r="R452" s="401"/>
      <c r="S452" s="401"/>
      <c r="T452" s="401"/>
      <c r="U452" s="401"/>
      <c r="V452" s="401"/>
      <c r="W452" s="401"/>
      <c r="X452" s="401"/>
      <c r="Y452" s="401"/>
      <c r="Z452" s="401"/>
      <c r="AA452" s="67"/>
      <c r="AB452" s="67"/>
      <c r="AC452" s="81"/>
    </row>
    <row r="453" spans="1:68" ht="27" customHeight="1" x14ac:dyDescent="0.25">
      <c r="A453" s="64" t="s">
        <v>620</v>
      </c>
      <c r="B453" s="64" t="s">
        <v>621</v>
      </c>
      <c r="C453" s="37">
        <v>4301051431</v>
      </c>
      <c r="D453" s="402">
        <v>4607091389654</v>
      </c>
      <c r="E453" s="402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87</v>
      </c>
      <c r="L453" s="38"/>
      <c r="M453" s="39" t="s">
        <v>123</v>
      </c>
      <c r="N453" s="39"/>
      <c r="O453" s="38">
        <v>45</v>
      </c>
      <c r="P453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04"/>
      <c r="R453" s="404"/>
      <c r="S453" s="404"/>
      <c r="T453" s="405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622</v>
      </c>
      <c r="B454" s="64" t="s">
        <v>623</v>
      </c>
      <c r="C454" s="37">
        <v>4301051284</v>
      </c>
      <c r="D454" s="402">
        <v>4607091384352</v>
      </c>
      <c r="E454" s="402"/>
      <c r="F454" s="63">
        <v>0.6</v>
      </c>
      <c r="G454" s="38">
        <v>4</v>
      </c>
      <c r="H454" s="63">
        <v>2.4</v>
      </c>
      <c r="I454" s="63">
        <v>2.6459999999999999</v>
      </c>
      <c r="J454" s="38">
        <v>120</v>
      </c>
      <c r="K454" s="38" t="s">
        <v>87</v>
      </c>
      <c r="L454" s="38"/>
      <c r="M454" s="39" t="s">
        <v>123</v>
      </c>
      <c r="N454" s="39"/>
      <c r="O454" s="38">
        <v>45</v>
      </c>
      <c r="P45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4" s="404"/>
      <c r="R454" s="404"/>
      <c r="S454" s="404"/>
      <c r="T454" s="405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IFERROR(IF(Y454=0,"",ROUNDUP(Y454/H454,0)*0.00937),"")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6" t="s">
        <v>43</v>
      </c>
      <c r="Q455" s="397"/>
      <c r="R455" s="397"/>
      <c r="S455" s="397"/>
      <c r="T455" s="397"/>
      <c r="U455" s="397"/>
      <c r="V455" s="398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400"/>
      <c r="P456" s="396" t="s">
        <v>43</v>
      </c>
      <c r="Q456" s="397"/>
      <c r="R456" s="397"/>
      <c r="S456" s="397"/>
      <c r="T456" s="397"/>
      <c r="U456" s="397"/>
      <c r="V456" s="398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401" t="s">
        <v>103</v>
      </c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67"/>
      <c r="AB457" s="67"/>
      <c r="AC457" s="81"/>
    </row>
    <row r="458" spans="1:68" ht="27" customHeight="1" x14ac:dyDescent="0.25">
      <c r="A458" s="64" t="s">
        <v>624</v>
      </c>
      <c r="B458" s="64" t="s">
        <v>625</v>
      </c>
      <c r="C458" s="37">
        <v>4301032045</v>
      </c>
      <c r="D458" s="402">
        <v>4680115884335</v>
      </c>
      <c r="E458" s="402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627</v>
      </c>
      <c r="L458" s="38"/>
      <c r="M458" s="39" t="s">
        <v>626</v>
      </c>
      <c r="N458" s="39"/>
      <c r="O458" s="38">
        <v>60</v>
      </c>
      <c r="P458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04"/>
      <c r="R458" s="404"/>
      <c r="S458" s="404"/>
      <c r="T458" s="405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628</v>
      </c>
      <c r="B459" s="64" t="s">
        <v>629</v>
      </c>
      <c r="C459" s="37">
        <v>4301032047</v>
      </c>
      <c r="D459" s="402">
        <v>4680115884342</v>
      </c>
      <c r="E459" s="402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627</v>
      </c>
      <c r="L459" s="38"/>
      <c r="M459" s="39" t="s">
        <v>626</v>
      </c>
      <c r="N459" s="39"/>
      <c r="O459" s="38">
        <v>60</v>
      </c>
      <c r="P459" s="47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04"/>
      <c r="R459" s="404"/>
      <c r="S459" s="404"/>
      <c r="T459" s="405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630</v>
      </c>
      <c r="B460" s="64" t="s">
        <v>631</v>
      </c>
      <c r="C460" s="37">
        <v>4301170011</v>
      </c>
      <c r="D460" s="402">
        <v>4680115884113</v>
      </c>
      <c r="E460" s="402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627</v>
      </c>
      <c r="L460" s="38"/>
      <c r="M460" s="39" t="s">
        <v>626</v>
      </c>
      <c r="N460" s="39"/>
      <c r="O460" s="38">
        <v>150</v>
      </c>
      <c r="P460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04"/>
      <c r="R460" s="404"/>
      <c r="S460" s="404"/>
      <c r="T460" s="405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6" t="s">
        <v>43</v>
      </c>
      <c r="Q461" s="397"/>
      <c r="R461" s="397"/>
      <c r="S461" s="397"/>
      <c r="T461" s="397"/>
      <c r="U461" s="397"/>
      <c r="V461" s="398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400"/>
      <c r="P462" s="396" t="s">
        <v>43</v>
      </c>
      <c r="Q462" s="397"/>
      <c r="R462" s="397"/>
      <c r="S462" s="397"/>
      <c r="T462" s="397"/>
      <c r="U462" s="397"/>
      <c r="V462" s="398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12" t="s">
        <v>632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6"/>
      <c r="AB463" s="66"/>
      <c r="AC463" s="80"/>
    </row>
    <row r="464" spans="1:68" ht="14.25" customHeight="1" x14ac:dyDescent="0.25">
      <c r="A464" s="401" t="s">
        <v>153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67"/>
      <c r="AB464" s="67"/>
      <c r="AC464" s="81"/>
    </row>
    <row r="465" spans="1:68" ht="27" customHeight="1" x14ac:dyDescent="0.25">
      <c r="A465" s="64" t="s">
        <v>633</v>
      </c>
      <c r="B465" s="64" t="s">
        <v>634</v>
      </c>
      <c r="C465" s="37">
        <v>4301020315</v>
      </c>
      <c r="D465" s="402">
        <v>4607091389364</v>
      </c>
      <c r="E465" s="402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87</v>
      </c>
      <c r="L465" s="38"/>
      <c r="M465" s="39" t="s">
        <v>82</v>
      </c>
      <c r="N465" s="39"/>
      <c r="O465" s="38">
        <v>40</v>
      </c>
      <c r="P465" s="480" t="s">
        <v>635</v>
      </c>
      <c r="Q465" s="404"/>
      <c r="R465" s="404"/>
      <c r="S465" s="404"/>
      <c r="T465" s="405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6" t="s">
        <v>43</v>
      </c>
      <c r="Q466" s="397"/>
      <c r="R466" s="397"/>
      <c r="S466" s="397"/>
      <c r="T466" s="397"/>
      <c r="U466" s="397"/>
      <c r="V466" s="398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00"/>
      <c r="P467" s="396" t="s">
        <v>43</v>
      </c>
      <c r="Q467" s="397"/>
      <c r="R467" s="397"/>
      <c r="S467" s="397"/>
      <c r="T467" s="397"/>
      <c r="U467" s="397"/>
      <c r="V467" s="398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401" t="s">
        <v>79</v>
      </c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401"/>
      <c r="AA468" s="67"/>
      <c r="AB468" s="67"/>
      <c r="AC468" s="81"/>
    </row>
    <row r="469" spans="1:68" ht="27" customHeight="1" x14ac:dyDescent="0.25">
      <c r="A469" s="64" t="s">
        <v>636</v>
      </c>
      <c r="B469" s="64" t="s">
        <v>637</v>
      </c>
      <c r="C469" s="37">
        <v>4301031324</v>
      </c>
      <c r="D469" s="402">
        <v>4607091389739</v>
      </c>
      <c r="E469" s="402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87</v>
      </c>
      <c r="L469" s="38"/>
      <c r="M469" s="39" t="s">
        <v>82</v>
      </c>
      <c r="N469" s="39"/>
      <c r="O469" s="38">
        <v>50</v>
      </c>
      <c r="P469" s="470" t="s">
        <v>638</v>
      </c>
      <c r="Q469" s="404"/>
      <c r="R469" s="404"/>
      <c r="S469" s="404"/>
      <c r="T469" s="405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5" si="74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5" si="75">IFERROR(X469*I469/H469,"0")</f>
        <v>0</v>
      </c>
      <c r="BN469" s="79">
        <f t="shared" ref="BN469:BN475" si="76">IFERROR(Y469*I469/H469,"0")</f>
        <v>0</v>
      </c>
      <c r="BO469" s="79">
        <f t="shared" ref="BO469:BO475" si="77">IFERROR(1/J469*(X469/H469),"0")</f>
        <v>0</v>
      </c>
      <c r="BP469" s="79">
        <f t="shared" ref="BP469:BP475" si="78">IFERROR(1/J469*(Y469/H469),"0")</f>
        <v>0</v>
      </c>
    </row>
    <row r="470" spans="1:68" ht="27" customHeight="1" x14ac:dyDescent="0.25">
      <c r="A470" s="64" t="s">
        <v>636</v>
      </c>
      <c r="B470" s="64" t="s">
        <v>639</v>
      </c>
      <c r="C470" s="37">
        <v>4301031212</v>
      </c>
      <c r="D470" s="402">
        <v>4607091389739</v>
      </c>
      <c r="E470" s="402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120</v>
      </c>
      <c r="N470" s="39"/>
      <c r="O470" s="38">
        <v>45</v>
      </c>
      <c r="P470" s="4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4"/>
      <c r="R470" s="404"/>
      <c r="S470" s="404"/>
      <c r="T470" s="405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4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5"/>
        <v>0</v>
      </c>
      <c r="BN470" s="79">
        <f t="shared" si="76"/>
        <v>0</v>
      </c>
      <c r="BO470" s="79">
        <f t="shared" si="77"/>
        <v>0</v>
      </c>
      <c r="BP470" s="79">
        <f t="shared" si="78"/>
        <v>0</v>
      </c>
    </row>
    <row r="471" spans="1:68" ht="27" customHeight="1" x14ac:dyDescent="0.25">
      <c r="A471" s="64" t="s">
        <v>640</v>
      </c>
      <c r="B471" s="64" t="s">
        <v>641</v>
      </c>
      <c r="C471" s="37">
        <v>4301031363</v>
      </c>
      <c r="D471" s="402">
        <v>4607091389425</v>
      </c>
      <c r="E471" s="402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2" t="s">
        <v>642</v>
      </c>
      <c r="Q471" s="404"/>
      <c r="R471" s="404"/>
      <c r="S471" s="404"/>
      <c r="T471" s="405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643</v>
      </c>
      <c r="B472" s="64" t="s">
        <v>644</v>
      </c>
      <c r="C472" s="37">
        <v>4301031167</v>
      </c>
      <c r="D472" s="402">
        <v>4680115880771</v>
      </c>
      <c r="E472" s="402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45</v>
      </c>
      <c r="P47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2" s="404"/>
      <c r="R472" s="404"/>
      <c r="S472" s="404"/>
      <c r="T472" s="405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643</v>
      </c>
      <c r="B473" s="64" t="s">
        <v>645</v>
      </c>
      <c r="C473" s="37">
        <v>4301031334</v>
      </c>
      <c r="D473" s="402">
        <v>4680115880771</v>
      </c>
      <c r="E473" s="402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4" t="s">
        <v>646</v>
      </c>
      <c r="Q473" s="404"/>
      <c r="R473" s="404"/>
      <c r="S473" s="404"/>
      <c r="T473" s="405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647</v>
      </c>
      <c r="B474" s="64" t="s">
        <v>648</v>
      </c>
      <c r="C474" s="37">
        <v>4301031173</v>
      </c>
      <c r="D474" s="402">
        <v>4607091389500</v>
      </c>
      <c r="E474" s="402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04"/>
      <c r="R474" s="404"/>
      <c r="S474" s="404"/>
      <c r="T474" s="405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647</v>
      </c>
      <c r="B475" s="64" t="s">
        <v>649</v>
      </c>
      <c r="C475" s="37">
        <v>4301031327</v>
      </c>
      <c r="D475" s="402">
        <v>4607091389500</v>
      </c>
      <c r="E475" s="402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476" t="s">
        <v>650</v>
      </c>
      <c r="Q475" s="404"/>
      <c r="R475" s="404"/>
      <c r="S475" s="404"/>
      <c r="T475" s="405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x14ac:dyDescent="0.2">
      <c r="A476" s="399"/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400"/>
      <c r="P476" s="396" t="s">
        <v>43</v>
      </c>
      <c r="Q476" s="397"/>
      <c r="R476" s="397"/>
      <c r="S476" s="397"/>
      <c r="T476" s="397"/>
      <c r="U476" s="397"/>
      <c r="V476" s="398"/>
      <c r="W476" s="43" t="s">
        <v>42</v>
      </c>
      <c r="X476" s="44">
        <f>IFERROR(X469/H469,"0")+IFERROR(X470/H470,"0")+IFERROR(X471/H471,"0")+IFERROR(X472/H472,"0")+IFERROR(X473/H473,"0")+IFERROR(X474/H474,"0")+IFERROR(X475/H475,"0")</f>
        <v>0</v>
      </c>
      <c r="Y476" s="44">
        <f>IFERROR(Y469/H469,"0")+IFERROR(Y470/H470,"0")+IFERROR(Y471/H471,"0")+IFERROR(Y472/H472,"0")+IFERROR(Y473/H473,"0")+IFERROR(Y474/H474,"0")+IFERROR(Y475/H475,"0")</f>
        <v>0</v>
      </c>
      <c r="Z476" s="44">
        <f>IFERROR(IF(Z469="",0,Z469),"0")+IFERROR(IF(Z470="",0,Z470),"0")+IFERROR(IF(Z471="",0,Z471),"0")+IFERROR(IF(Z472="",0,Z472),"0")+IFERROR(IF(Z473="",0,Z473),"0")+IFERROR(IF(Z474="",0,Z474),"0")+IFERROR(IF(Z475="",0,Z475),"0")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399"/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400"/>
      <c r="P477" s="396" t="s">
        <v>43</v>
      </c>
      <c r="Q477" s="397"/>
      <c r="R477" s="397"/>
      <c r="S477" s="397"/>
      <c r="T477" s="397"/>
      <c r="U477" s="397"/>
      <c r="V477" s="398"/>
      <c r="W477" s="43" t="s">
        <v>0</v>
      </c>
      <c r="X477" s="44">
        <f>IFERROR(SUM(X469:X475),"0")</f>
        <v>0</v>
      </c>
      <c r="Y477" s="44">
        <f>IFERROR(SUM(Y469:Y475),"0")</f>
        <v>0</v>
      </c>
      <c r="Z477" s="43"/>
      <c r="AA477" s="68"/>
      <c r="AB477" s="68"/>
      <c r="AC477" s="68"/>
    </row>
    <row r="478" spans="1:68" ht="14.25" customHeight="1" x14ac:dyDescent="0.25">
      <c r="A478" s="401" t="s">
        <v>103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67"/>
      <c r="AB478" s="67"/>
      <c r="AC478" s="81"/>
    </row>
    <row r="479" spans="1:68" ht="27" customHeight="1" x14ac:dyDescent="0.25">
      <c r="A479" s="64" t="s">
        <v>651</v>
      </c>
      <c r="B479" s="64" t="s">
        <v>652</v>
      </c>
      <c r="C479" s="37">
        <v>4301032046</v>
      </c>
      <c r="D479" s="402">
        <v>4680115884359</v>
      </c>
      <c r="E479" s="402"/>
      <c r="F479" s="63">
        <v>0.06</v>
      </c>
      <c r="G479" s="38">
        <v>20</v>
      </c>
      <c r="H479" s="63">
        <v>1.2</v>
      </c>
      <c r="I479" s="63">
        <v>1.8</v>
      </c>
      <c r="J479" s="38">
        <v>200</v>
      </c>
      <c r="K479" s="38" t="s">
        <v>627</v>
      </c>
      <c r="L479" s="38"/>
      <c r="M479" s="39" t="s">
        <v>626</v>
      </c>
      <c r="N479" s="39"/>
      <c r="O479" s="38">
        <v>60</v>
      </c>
      <c r="P479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9" s="404"/>
      <c r="R479" s="404"/>
      <c r="S479" s="404"/>
      <c r="T479" s="405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ht="27" customHeight="1" x14ac:dyDescent="0.25">
      <c r="A480" s="64" t="s">
        <v>653</v>
      </c>
      <c r="B480" s="64" t="s">
        <v>654</v>
      </c>
      <c r="C480" s="37">
        <v>4301040358</v>
      </c>
      <c r="D480" s="402">
        <v>4680115884571</v>
      </c>
      <c r="E480" s="402"/>
      <c r="F480" s="63">
        <v>0.1</v>
      </c>
      <c r="G480" s="38">
        <v>20</v>
      </c>
      <c r="H480" s="63">
        <v>2</v>
      </c>
      <c r="I480" s="63">
        <v>2.6</v>
      </c>
      <c r="J480" s="38">
        <v>200</v>
      </c>
      <c r="K480" s="38" t="s">
        <v>627</v>
      </c>
      <c r="L480" s="38"/>
      <c r="M480" s="39" t="s">
        <v>626</v>
      </c>
      <c r="N480" s="39"/>
      <c r="O480" s="38">
        <v>60</v>
      </c>
      <c r="P480" s="4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0" s="404"/>
      <c r="R480" s="404"/>
      <c r="S480" s="404"/>
      <c r="T480" s="405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x14ac:dyDescent="0.2">
      <c r="A481" s="39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00"/>
      <c r="P481" s="396" t="s">
        <v>43</v>
      </c>
      <c r="Q481" s="397"/>
      <c r="R481" s="397"/>
      <c r="S481" s="397"/>
      <c r="T481" s="397"/>
      <c r="U481" s="397"/>
      <c r="V481" s="398"/>
      <c r="W481" s="43" t="s">
        <v>42</v>
      </c>
      <c r="X481" s="44">
        <f>IFERROR(X479/H479,"0")+IFERROR(X480/H480,"0")</f>
        <v>0</v>
      </c>
      <c r="Y481" s="44">
        <f>IFERROR(Y479/H479,"0")+IFERROR(Y480/H480,"0")</f>
        <v>0</v>
      </c>
      <c r="Z481" s="44">
        <f>IFERROR(IF(Z479="",0,Z479),"0")+IFERROR(IF(Z480="",0,Z480),"0")</f>
        <v>0</v>
      </c>
      <c r="AA481" s="68"/>
      <c r="AB481" s="68"/>
      <c r="AC481" s="68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00"/>
      <c r="P482" s="396" t="s">
        <v>43</v>
      </c>
      <c r="Q482" s="397"/>
      <c r="R482" s="397"/>
      <c r="S482" s="397"/>
      <c r="T482" s="397"/>
      <c r="U482" s="397"/>
      <c r="V482" s="398"/>
      <c r="W482" s="43" t="s">
        <v>0</v>
      </c>
      <c r="X482" s="44">
        <f>IFERROR(SUM(X479:X480),"0")</f>
        <v>0</v>
      </c>
      <c r="Y482" s="44">
        <f>IFERROR(SUM(Y479:Y480),"0")</f>
        <v>0</v>
      </c>
      <c r="Z482" s="43"/>
      <c r="AA482" s="68"/>
      <c r="AB482" s="68"/>
      <c r="AC482" s="68"/>
    </row>
    <row r="483" spans="1:68" ht="14.25" customHeight="1" x14ac:dyDescent="0.25">
      <c r="A483" s="401" t="s">
        <v>112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67"/>
      <c r="AB483" s="67"/>
      <c r="AC483" s="81"/>
    </row>
    <row r="484" spans="1:68" ht="27" customHeight="1" x14ac:dyDescent="0.25">
      <c r="A484" s="64" t="s">
        <v>655</v>
      </c>
      <c r="B484" s="64" t="s">
        <v>656</v>
      </c>
      <c r="C484" s="37">
        <v>4301170010</v>
      </c>
      <c r="D484" s="402">
        <v>4680115884090</v>
      </c>
      <c r="E484" s="402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627</v>
      </c>
      <c r="L484" s="38"/>
      <c r="M484" s="39" t="s">
        <v>626</v>
      </c>
      <c r="N484" s="39"/>
      <c r="O484" s="38">
        <v>150</v>
      </c>
      <c r="P484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04"/>
      <c r="R484" s="404"/>
      <c r="S484" s="404"/>
      <c r="T484" s="405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39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00"/>
      <c r="P485" s="396" t="s">
        <v>43</v>
      </c>
      <c r="Q485" s="397"/>
      <c r="R485" s="397"/>
      <c r="S485" s="397"/>
      <c r="T485" s="397"/>
      <c r="U485" s="397"/>
      <c r="V485" s="398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00"/>
      <c r="P486" s="396" t="s">
        <v>43</v>
      </c>
      <c r="Q486" s="397"/>
      <c r="R486" s="397"/>
      <c r="S486" s="397"/>
      <c r="T486" s="397"/>
      <c r="U486" s="397"/>
      <c r="V486" s="398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4.25" customHeight="1" x14ac:dyDescent="0.25">
      <c r="A487" s="401" t="s">
        <v>657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67"/>
      <c r="AB487" s="67"/>
      <c r="AC487" s="81"/>
    </row>
    <row r="488" spans="1:68" ht="27" customHeight="1" x14ac:dyDescent="0.25">
      <c r="A488" s="64" t="s">
        <v>658</v>
      </c>
      <c r="B488" s="64" t="s">
        <v>659</v>
      </c>
      <c r="C488" s="37">
        <v>4301040357</v>
      </c>
      <c r="D488" s="402">
        <v>4680115884564</v>
      </c>
      <c r="E488" s="402"/>
      <c r="F488" s="63">
        <v>0.15</v>
      </c>
      <c r="G488" s="38">
        <v>20</v>
      </c>
      <c r="H488" s="63">
        <v>3</v>
      </c>
      <c r="I488" s="63">
        <v>3.6</v>
      </c>
      <c r="J488" s="38">
        <v>200</v>
      </c>
      <c r="K488" s="38" t="s">
        <v>627</v>
      </c>
      <c r="L488" s="38"/>
      <c r="M488" s="39" t="s">
        <v>626</v>
      </c>
      <c r="N488" s="39"/>
      <c r="O488" s="38">
        <v>60</v>
      </c>
      <c r="P488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8" s="404"/>
      <c r="R488" s="404"/>
      <c r="S488" s="404"/>
      <c r="T488" s="405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IFERROR(IF(Y488=0,"",ROUNDUP(Y488/H488,0)*0.00627),"")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6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400"/>
      <c r="P489" s="396" t="s">
        <v>43</v>
      </c>
      <c r="Q489" s="397"/>
      <c r="R489" s="397"/>
      <c r="S489" s="397"/>
      <c r="T489" s="397"/>
      <c r="U489" s="397"/>
      <c r="V489" s="398"/>
      <c r="W489" s="43" t="s">
        <v>42</v>
      </c>
      <c r="X489" s="44">
        <f>IFERROR(X488/H488,"0")</f>
        <v>0</v>
      </c>
      <c r="Y489" s="44">
        <f>IFERROR(Y488/H488,"0")</f>
        <v>0</v>
      </c>
      <c r="Z489" s="44">
        <f>IFERROR(IF(Z488="",0,Z488),"0")</f>
        <v>0</v>
      </c>
      <c r="AA489" s="68"/>
      <c r="AB489" s="68"/>
      <c r="AC489" s="68"/>
    </row>
    <row r="490" spans="1:68" x14ac:dyDescent="0.2">
      <c r="A490" s="399"/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400"/>
      <c r="P490" s="396" t="s">
        <v>43</v>
      </c>
      <c r="Q490" s="397"/>
      <c r="R490" s="397"/>
      <c r="S490" s="397"/>
      <c r="T490" s="397"/>
      <c r="U490" s="397"/>
      <c r="V490" s="398"/>
      <c r="W490" s="43" t="s">
        <v>0</v>
      </c>
      <c r="X490" s="44">
        <f>IFERROR(SUM(X488:X488),"0")</f>
        <v>0</v>
      </c>
      <c r="Y490" s="44">
        <f>IFERROR(SUM(Y488:Y488),"0")</f>
        <v>0</v>
      </c>
      <c r="Z490" s="43"/>
      <c r="AA490" s="68"/>
      <c r="AB490" s="68"/>
      <c r="AC490" s="68"/>
    </row>
    <row r="491" spans="1:68" ht="16.5" customHeight="1" x14ac:dyDescent="0.25">
      <c r="A491" s="412" t="s">
        <v>660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12"/>
      <c r="AA491" s="66"/>
      <c r="AB491" s="66"/>
      <c r="AC491" s="80"/>
    </row>
    <row r="492" spans="1:68" ht="14.25" customHeight="1" x14ac:dyDescent="0.25">
      <c r="A492" s="401" t="s">
        <v>79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401"/>
      <c r="AA492" s="67"/>
      <c r="AB492" s="67"/>
      <c r="AC492" s="81"/>
    </row>
    <row r="493" spans="1:68" ht="27" customHeight="1" x14ac:dyDescent="0.25">
      <c r="A493" s="64" t="s">
        <v>661</v>
      </c>
      <c r="B493" s="64" t="s">
        <v>662</v>
      </c>
      <c r="C493" s="37">
        <v>4301031294</v>
      </c>
      <c r="D493" s="402">
        <v>4680115885189</v>
      </c>
      <c r="E493" s="402"/>
      <c r="F493" s="63">
        <v>0.2</v>
      </c>
      <c r="G493" s="38">
        <v>6</v>
      </c>
      <c r="H493" s="63">
        <v>1.2</v>
      </c>
      <c r="I493" s="63">
        <v>1.3720000000000001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4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3" s="404"/>
      <c r="R493" s="404"/>
      <c r="S493" s="404"/>
      <c r="T493" s="405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663</v>
      </c>
      <c r="B494" s="64" t="s">
        <v>664</v>
      </c>
      <c r="C494" s="37">
        <v>4301031293</v>
      </c>
      <c r="D494" s="402">
        <v>4680115885172</v>
      </c>
      <c r="E494" s="402"/>
      <c r="F494" s="63">
        <v>0.2</v>
      </c>
      <c r="G494" s="38">
        <v>6</v>
      </c>
      <c r="H494" s="63">
        <v>1.2</v>
      </c>
      <c r="I494" s="63">
        <v>1.3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4" s="404"/>
      <c r="R494" s="404"/>
      <c r="S494" s="404"/>
      <c r="T494" s="405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665</v>
      </c>
      <c r="B495" s="64" t="s">
        <v>666</v>
      </c>
      <c r="C495" s="37">
        <v>4301031291</v>
      </c>
      <c r="D495" s="402">
        <v>4680115885110</v>
      </c>
      <c r="E495" s="402"/>
      <c r="F495" s="63">
        <v>0.2</v>
      </c>
      <c r="G495" s="38">
        <v>6</v>
      </c>
      <c r="H495" s="63">
        <v>1.2</v>
      </c>
      <c r="I495" s="63">
        <v>2.02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35</v>
      </c>
      <c r="P495" s="4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5" s="404"/>
      <c r="R495" s="404"/>
      <c r="S495" s="404"/>
      <c r="T495" s="405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x14ac:dyDescent="0.2">
      <c r="A496" s="399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400"/>
      <c r="P496" s="396" t="s">
        <v>43</v>
      </c>
      <c r="Q496" s="397"/>
      <c r="R496" s="397"/>
      <c r="S496" s="397"/>
      <c r="T496" s="397"/>
      <c r="U496" s="397"/>
      <c r="V496" s="398"/>
      <c r="W496" s="43" t="s">
        <v>42</v>
      </c>
      <c r="X496" s="44">
        <f>IFERROR(X493/H493,"0")+IFERROR(X494/H494,"0")+IFERROR(X495/H495,"0")</f>
        <v>0</v>
      </c>
      <c r="Y496" s="44">
        <f>IFERROR(Y493/H493,"0")+IFERROR(Y494/H494,"0")+IFERROR(Y495/H495,"0")</f>
        <v>0</v>
      </c>
      <c r="Z496" s="44">
        <f>IFERROR(IF(Z493="",0,Z493),"0")+IFERROR(IF(Z494="",0,Z494),"0")+IFERROR(IF(Z495="",0,Z495),"0")</f>
        <v>0</v>
      </c>
      <c r="AA496" s="68"/>
      <c r="AB496" s="68"/>
      <c r="AC496" s="68"/>
    </row>
    <row r="497" spans="1:68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00"/>
      <c r="P497" s="396" t="s">
        <v>43</v>
      </c>
      <c r="Q497" s="397"/>
      <c r="R497" s="397"/>
      <c r="S497" s="397"/>
      <c r="T497" s="397"/>
      <c r="U497" s="397"/>
      <c r="V497" s="398"/>
      <c r="W497" s="43" t="s">
        <v>0</v>
      </c>
      <c r="X497" s="44">
        <f>IFERROR(SUM(X493:X495),"0")</f>
        <v>0</v>
      </c>
      <c r="Y497" s="44">
        <f>IFERROR(SUM(Y493:Y495),"0")</f>
        <v>0</v>
      </c>
      <c r="Z497" s="43"/>
      <c r="AA497" s="68"/>
      <c r="AB497" s="68"/>
      <c r="AC497" s="68"/>
    </row>
    <row r="498" spans="1:68" ht="16.5" customHeight="1" x14ac:dyDescent="0.25">
      <c r="A498" s="412" t="s">
        <v>667</v>
      </c>
      <c r="B498" s="412"/>
      <c r="C498" s="412"/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  <c r="U498" s="412"/>
      <c r="V498" s="412"/>
      <c r="W498" s="412"/>
      <c r="X498" s="412"/>
      <c r="Y498" s="412"/>
      <c r="Z498" s="412"/>
      <c r="AA498" s="66"/>
      <c r="AB498" s="66"/>
      <c r="AC498" s="80"/>
    </row>
    <row r="499" spans="1:68" ht="14.25" customHeight="1" x14ac:dyDescent="0.25">
      <c r="A499" s="401" t="s">
        <v>79</v>
      </c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1"/>
      <c r="O499" s="401"/>
      <c r="P499" s="401"/>
      <c r="Q499" s="401"/>
      <c r="R499" s="401"/>
      <c r="S499" s="401"/>
      <c r="T499" s="401"/>
      <c r="U499" s="401"/>
      <c r="V499" s="401"/>
      <c r="W499" s="401"/>
      <c r="X499" s="401"/>
      <c r="Y499" s="401"/>
      <c r="Z499" s="401"/>
      <c r="AA499" s="67"/>
      <c r="AB499" s="67"/>
      <c r="AC499" s="81"/>
    </row>
    <row r="500" spans="1:68" ht="27" customHeight="1" x14ac:dyDescent="0.25">
      <c r="A500" s="64" t="s">
        <v>668</v>
      </c>
      <c r="B500" s="64" t="s">
        <v>669</v>
      </c>
      <c r="C500" s="37">
        <v>4301031365</v>
      </c>
      <c r="D500" s="402">
        <v>4680115885738</v>
      </c>
      <c r="E500" s="402"/>
      <c r="F500" s="63">
        <v>1</v>
      </c>
      <c r="G500" s="38">
        <v>4</v>
      </c>
      <c r="H500" s="63">
        <v>4</v>
      </c>
      <c r="I500" s="63">
        <v>4.3600000000000003</v>
      </c>
      <c r="J500" s="38">
        <v>104</v>
      </c>
      <c r="K500" s="38" t="s">
        <v>121</v>
      </c>
      <c r="L500" s="38"/>
      <c r="M500" s="39" t="s">
        <v>82</v>
      </c>
      <c r="N500" s="39"/>
      <c r="O500" s="38">
        <v>40</v>
      </c>
      <c r="P500" s="460" t="s">
        <v>670</v>
      </c>
      <c r="Q500" s="404"/>
      <c r="R500" s="404"/>
      <c r="S500" s="404"/>
      <c r="T500" s="405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ht="27" customHeight="1" x14ac:dyDescent="0.25">
      <c r="A501" s="64" t="s">
        <v>671</v>
      </c>
      <c r="B501" s="64" t="s">
        <v>672</v>
      </c>
      <c r="C501" s="37">
        <v>4301031261</v>
      </c>
      <c r="D501" s="402">
        <v>4680115885103</v>
      </c>
      <c r="E501" s="402"/>
      <c r="F501" s="63">
        <v>0.27</v>
      </c>
      <c r="G501" s="38">
        <v>6</v>
      </c>
      <c r="H501" s="63">
        <v>1.62</v>
      </c>
      <c r="I501" s="63">
        <v>1.82</v>
      </c>
      <c r="J501" s="38">
        <v>156</v>
      </c>
      <c r="K501" s="38" t="s">
        <v>87</v>
      </c>
      <c r="L501" s="38"/>
      <c r="M501" s="39" t="s">
        <v>82</v>
      </c>
      <c r="N501" s="39"/>
      <c r="O501" s="38">
        <v>40</v>
      </c>
      <c r="P501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404"/>
      <c r="R501" s="404"/>
      <c r="S501" s="404"/>
      <c r="T501" s="405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IFERROR(IF(Y501=0,"",ROUNDUP(Y501/H501,0)*0.00753),"")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400"/>
      <c r="P502" s="396" t="s">
        <v>43</v>
      </c>
      <c r="Q502" s="397"/>
      <c r="R502" s="397"/>
      <c r="S502" s="397"/>
      <c r="T502" s="397"/>
      <c r="U502" s="397"/>
      <c r="V502" s="398"/>
      <c r="W502" s="43" t="s">
        <v>42</v>
      </c>
      <c r="X502" s="44">
        <f>IFERROR(X500/H500,"0")+IFERROR(X501/H501,"0")</f>
        <v>0</v>
      </c>
      <c r="Y502" s="44">
        <f>IFERROR(Y500/H500,"0")+IFERROR(Y501/H501,"0")</f>
        <v>0</v>
      </c>
      <c r="Z502" s="44">
        <f>IFERROR(IF(Z500="",0,Z500),"0")+IFERROR(IF(Z501="",0,Z501),"0")</f>
        <v>0</v>
      </c>
      <c r="AA502" s="68"/>
      <c r="AB502" s="68"/>
      <c r="AC502" s="68"/>
    </row>
    <row r="503" spans="1:68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400"/>
      <c r="P503" s="396" t="s">
        <v>43</v>
      </c>
      <c r="Q503" s="397"/>
      <c r="R503" s="397"/>
      <c r="S503" s="397"/>
      <c r="T503" s="397"/>
      <c r="U503" s="397"/>
      <c r="V503" s="398"/>
      <c r="W503" s="43" t="s">
        <v>0</v>
      </c>
      <c r="X503" s="44">
        <f>IFERROR(SUM(X500:X501),"0")</f>
        <v>0</v>
      </c>
      <c r="Y503" s="44">
        <f>IFERROR(SUM(Y500:Y501),"0")</f>
        <v>0</v>
      </c>
      <c r="Z503" s="43"/>
      <c r="AA503" s="68"/>
      <c r="AB503" s="68"/>
      <c r="AC503" s="68"/>
    </row>
    <row r="504" spans="1:68" ht="14.25" customHeight="1" x14ac:dyDescent="0.25">
      <c r="A504" s="401" t="s">
        <v>183</v>
      </c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1"/>
      <c r="P504" s="401"/>
      <c r="Q504" s="401"/>
      <c r="R504" s="401"/>
      <c r="S504" s="401"/>
      <c r="T504" s="401"/>
      <c r="U504" s="401"/>
      <c r="V504" s="401"/>
      <c r="W504" s="401"/>
      <c r="X504" s="401"/>
      <c r="Y504" s="401"/>
      <c r="Z504" s="401"/>
      <c r="AA504" s="67"/>
      <c r="AB504" s="67"/>
      <c r="AC504" s="81"/>
    </row>
    <row r="505" spans="1:68" ht="27" customHeight="1" x14ac:dyDescent="0.25">
      <c r="A505" s="64" t="s">
        <v>673</v>
      </c>
      <c r="B505" s="64" t="s">
        <v>674</v>
      </c>
      <c r="C505" s="37">
        <v>4301060412</v>
      </c>
      <c r="D505" s="402">
        <v>4680115885509</v>
      </c>
      <c r="E505" s="402"/>
      <c r="F505" s="63">
        <v>0.27</v>
      </c>
      <c r="G505" s="38">
        <v>6</v>
      </c>
      <c r="H505" s="63">
        <v>1.62</v>
      </c>
      <c r="I505" s="63">
        <v>1.8859999999999999</v>
      </c>
      <c r="J505" s="38">
        <v>156</v>
      </c>
      <c r="K505" s="38" t="s">
        <v>87</v>
      </c>
      <c r="L505" s="38"/>
      <c r="M505" s="39" t="s">
        <v>82</v>
      </c>
      <c r="N505" s="39"/>
      <c r="O505" s="38">
        <v>35</v>
      </c>
      <c r="P505" s="462" t="s">
        <v>675</v>
      </c>
      <c r="Q505" s="404"/>
      <c r="R505" s="404"/>
      <c r="S505" s="404"/>
      <c r="T505" s="405"/>
      <c r="U505" s="40" t="s">
        <v>48</v>
      </c>
      <c r="V505" s="40" t="s">
        <v>48</v>
      </c>
      <c r="W505" s="41" t="s">
        <v>0</v>
      </c>
      <c r="X505" s="59">
        <v>0</v>
      </c>
      <c r="Y505" s="56">
        <f>IFERROR(IF(X505="",0,CEILING((X505/$H505),1)*$H505),"")</f>
        <v>0</v>
      </c>
      <c r="Z505" s="42" t="str">
        <f>IFERROR(IF(Y505=0,"",ROUNDUP(Y505/H505,0)*0.00753),"")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2" t="s">
        <v>69</v>
      </c>
      <c r="BM505" s="79">
        <f>IFERROR(X505*I505/H505,"0")</f>
        <v>0</v>
      </c>
      <c r="BN505" s="79">
        <f>IFERROR(Y505*I505/H505,"0")</f>
        <v>0</v>
      </c>
      <c r="BO505" s="79">
        <f>IFERROR(1/J505*(X505/H505),"0")</f>
        <v>0</v>
      </c>
      <c r="BP505" s="79">
        <f>IFERROR(1/J505*(Y505/H505),"0")</f>
        <v>0</v>
      </c>
    </row>
    <row r="506" spans="1:68" x14ac:dyDescent="0.2">
      <c r="A506" s="399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399"/>
      <c r="O506" s="400"/>
      <c r="P506" s="396" t="s">
        <v>43</v>
      </c>
      <c r="Q506" s="397"/>
      <c r="R506" s="397"/>
      <c r="S506" s="397"/>
      <c r="T506" s="397"/>
      <c r="U506" s="397"/>
      <c r="V506" s="398"/>
      <c r="W506" s="43" t="s">
        <v>42</v>
      </c>
      <c r="X506" s="44">
        <f>IFERROR(X505/H505,"0")</f>
        <v>0</v>
      </c>
      <c r="Y506" s="44">
        <f>IFERROR(Y505/H505,"0")</f>
        <v>0</v>
      </c>
      <c r="Z506" s="44">
        <f>IFERROR(IF(Z505="",0,Z505),"0")</f>
        <v>0</v>
      </c>
      <c r="AA506" s="68"/>
      <c r="AB506" s="68"/>
      <c r="AC506" s="68"/>
    </row>
    <row r="507" spans="1:68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400"/>
      <c r="P507" s="396" t="s">
        <v>43</v>
      </c>
      <c r="Q507" s="397"/>
      <c r="R507" s="397"/>
      <c r="S507" s="397"/>
      <c r="T507" s="397"/>
      <c r="U507" s="397"/>
      <c r="V507" s="398"/>
      <c r="W507" s="43" t="s">
        <v>0</v>
      </c>
      <c r="X507" s="44">
        <f>IFERROR(SUM(X505:X505),"0")</f>
        <v>0</v>
      </c>
      <c r="Y507" s="44">
        <f>IFERROR(SUM(Y505:Y505),"0")</f>
        <v>0</v>
      </c>
      <c r="Z507" s="43"/>
      <c r="AA507" s="68"/>
      <c r="AB507" s="68"/>
      <c r="AC507" s="68"/>
    </row>
    <row r="508" spans="1:68" ht="27.75" customHeight="1" x14ac:dyDescent="0.2">
      <c r="A508" s="436" t="s">
        <v>676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436"/>
      <c r="AA508" s="55"/>
      <c r="AB508" s="55"/>
      <c r="AC508" s="55"/>
    </row>
    <row r="509" spans="1:68" ht="16.5" customHeight="1" x14ac:dyDescent="0.25">
      <c r="A509" s="412" t="s">
        <v>676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66"/>
      <c r="AB509" s="66"/>
      <c r="AC509" s="80"/>
    </row>
    <row r="510" spans="1:68" ht="14.25" customHeight="1" x14ac:dyDescent="0.25">
      <c r="A510" s="401" t="s">
        <v>117</v>
      </c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1"/>
      <c r="P510" s="401"/>
      <c r="Q510" s="401"/>
      <c r="R510" s="401"/>
      <c r="S510" s="401"/>
      <c r="T510" s="401"/>
      <c r="U510" s="401"/>
      <c r="V510" s="401"/>
      <c r="W510" s="401"/>
      <c r="X510" s="401"/>
      <c r="Y510" s="401"/>
      <c r="Z510" s="401"/>
      <c r="AA510" s="67"/>
      <c r="AB510" s="67"/>
      <c r="AC510" s="81"/>
    </row>
    <row r="511" spans="1:68" ht="27" customHeight="1" x14ac:dyDescent="0.25">
      <c r="A511" s="64" t="s">
        <v>677</v>
      </c>
      <c r="B511" s="64" t="s">
        <v>678</v>
      </c>
      <c r="C511" s="37">
        <v>4301011795</v>
      </c>
      <c r="D511" s="402">
        <v>4607091389067</v>
      </c>
      <c r="E511" s="402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121</v>
      </c>
      <c r="L511" s="38"/>
      <c r="M511" s="39" t="s">
        <v>120</v>
      </c>
      <c r="N511" s="39"/>
      <c r="O511" s="38">
        <v>60</v>
      </c>
      <c r="P511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404"/>
      <c r="R511" s="404"/>
      <c r="S511" s="404"/>
      <c r="T511" s="405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ref="Y511:Y519" si="79">IFERROR(IF(X511="",0,CEILING((X511/$H511),1)*$H511),"")</f>
        <v>0</v>
      </c>
      <c r="Z511" s="42" t="str">
        <f t="shared" ref="Z511:Z516" si="80"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ref="BM511:BM519" si="81">IFERROR(X511*I511/H511,"0")</f>
        <v>0</v>
      </c>
      <c r="BN511" s="79">
        <f t="shared" ref="BN511:BN519" si="82">IFERROR(Y511*I511/H511,"0")</f>
        <v>0</v>
      </c>
      <c r="BO511" s="79">
        <f t="shared" ref="BO511:BO519" si="83">IFERROR(1/J511*(X511/H511),"0")</f>
        <v>0</v>
      </c>
      <c r="BP511" s="79">
        <f t="shared" ref="BP511:BP519" si="84">IFERROR(1/J511*(Y511/H511),"0")</f>
        <v>0</v>
      </c>
    </row>
    <row r="512" spans="1:68" ht="27" customHeight="1" x14ac:dyDescent="0.25">
      <c r="A512" s="64" t="s">
        <v>679</v>
      </c>
      <c r="B512" s="64" t="s">
        <v>680</v>
      </c>
      <c r="C512" s="37">
        <v>4301011376</v>
      </c>
      <c r="D512" s="402">
        <v>4680115885226</v>
      </c>
      <c r="E512" s="402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123</v>
      </c>
      <c r="N512" s="39"/>
      <c r="O512" s="38">
        <v>60</v>
      </c>
      <c r="P51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404"/>
      <c r="R512" s="404"/>
      <c r="S512" s="404"/>
      <c r="T512" s="405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9"/>
        <v>0</v>
      </c>
      <c r="Z512" s="42" t="str">
        <f t="shared" si="80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1"/>
        <v>0</v>
      </c>
      <c r="BN512" s="79">
        <f t="shared" si="82"/>
        <v>0</v>
      </c>
      <c r="BO512" s="79">
        <f t="shared" si="83"/>
        <v>0</v>
      </c>
      <c r="BP512" s="79">
        <f t="shared" si="84"/>
        <v>0</v>
      </c>
    </row>
    <row r="513" spans="1:68" ht="27" customHeight="1" x14ac:dyDescent="0.25">
      <c r="A513" s="64" t="s">
        <v>681</v>
      </c>
      <c r="B513" s="64" t="s">
        <v>682</v>
      </c>
      <c r="C513" s="37">
        <v>4301011961</v>
      </c>
      <c r="D513" s="402">
        <v>4680115885271</v>
      </c>
      <c r="E513" s="402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120</v>
      </c>
      <c r="N513" s="39"/>
      <c r="O513" s="38">
        <v>60</v>
      </c>
      <c r="P513" s="454" t="s">
        <v>683</v>
      </c>
      <c r="Q513" s="404"/>
      <c r="R513" s="404"/>
      <c r="S513" s="404"/>
      <c r="T513" s="405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16.5" customHeight="1" x14ac:dyDescent="0.25">
      <c r="A514" s="64" t="s">
        <v>684</v>
      </c>
      <c r="B514" s="64" t="s">
        <v>685</v>
      </c>
      <c r="C514" s="37">
        <v>4301011774</v>
      </c>
      <c r="D514" s="402">
        <v>4680115884502</v>
      </c>
      <c r="E514" s="402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120</v>
      </c>
      <c r="N514" s="39"/>
      <c r="O514" s="38">
        <v>60</v>
      </c>
      <c r="P514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404"/>
      <c r="R514" s="404"/>
      <c r="S514" s="404"/>
      <c r="T514" s="405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27" customHeight="1" x14ac:dyDescent="0.25">
      <c r="A515" s="64" t="s">
        <v>686</v>
      </c>
      <c r="B515" s="64" t="s">
        <v>687</v>
      </c>
      <c r="C515" s="37">
        <v>4301011771</v>
      </c>
      <c r="D515" s="402">
        <v>4607091389104</v>
      </c>
      <c r="E515" s="402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120</v>
      </c>
      <c r="N515" s="39"/>
      <c r="O515" s="38">
        <v>60</v>
      </c>
      <c r="P515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404"/>
      <c r="R515" s="404"/>
      <c r="S515" s="404"/>
      <c r="T515" s="405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16.5" customHeight="1" x14ac:dyDescent="0.25">
      <c r="A516" s="64" t="s">
        <v>688</v>
      </c>
      <c r="B516" s="64" t="s">
        <v>689</v>
      </c>
      <c r="C516" s="37">
        <v>4301011799</v>
      </c>
      <c r="D516" s="402">
        <v>4680115884519</v>
      </c>
      <c r="E516" s="402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123</v>
      </c>
      <c r="N516" s="39"/>
      <c r="O516" s="38">
        <v>60</v>
      </c>
      <c r="P516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404"/>
      <c r="R516" s="404"/>
      <c r="S516" s="404"/>
      <c r="T516" s="405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27" customHeight="1" x14ac:dyDescent="0.25">
      <c r="A517" s="64" t="s">
        <v>690</v>
      </c>
      <c r="B517" s="64" t="s">
        <v>691</v>
      </c>
      <c r="C517" s="37">
        <v>4301011778</v>
      </c>
      <c r="D517" s="402">
        <v>4680115880603</v>
      </c>
      <c r="E517" s="402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87</v>
      </c>
      <c r="L517" s="38"/>
      <c r="M517" s="39" t="s">
        <v>120</v>
      </c>
      <c r="N517" s="39"/>
      <c r="O517" s="38">
        <v>60</v>
      </c>
      <c r="P517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7" s="404"/>
      <c r="R517" s="404"/>
      <c r="S517" s="404"/>
      <c r="T517" s="405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692</v>
      </c>
      <c r="B518" s="64" t="s">
        <v>693</v>
      </c>
      <c r="C518" s="37">
        <v>4301011190</v>
      </c>
      <c r="D518" s="402">
        <v>4607091389098</v>
      </c>
      <c r="E518" s="402"/>
      <c r="F518" s="63">
        <v>0.4</v>
      </c>
      <c r="G518" s="38">
        <v>6</v>
      </c>
      <c r="H518" s="63">
        <v>2.4</v>
      </c>
      <c r="I518" s="63">
        <v>2.6</v>
      </c>
      <c r="J518" s="38">
        <v>156</v>
      </c>
      <c r="K518" s="38" t="s">
        <v>87</v>
      </c>
      <c r="L518" s="38"/>
      <c r="M518" s="39" t="s">
        <v>123</v>
      </c>
      <c r="N518" s="39"/>
      <c r="O518" s="38">
        <v>50</v>
      </c>
      <c r="P518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8" s="404"/>
      <c r="R518" s="404"/>
      <c r="S518" s="404"/>
      <c r="T518" s="405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IFERROR(IF(Y518=0,"",ROUNDUP(Y518/H518,0)*0.00753),"")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4301011784</v>
      </c>
      <c r="D519" s="402">
        <v>4607091389982</v>
      </c>
      <c r="E519" s="402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87</v>
      </c>
      <c r="L519" s="38"/>
      <c r="M519" s="39" t="s">
        <v>120</v>
      </c>
      <c r="N519" s="39"/>
      <c r="O519" s="38">
        <v>60</v>
      </c>
      <c r="P519" s="4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404"/>
      <c r="R519" s="404"/>
      <c r="S519" s="404"/>
      <c r="T519" s="405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400"/>
      <c r="P520" s="396" t="s">
        <v>43</v>
      </c>
      <c r="Q520" s="397"/>
      <c r="R520" s="397"/>
      <c r="S520" s="397"/>
      <c r="T520" s="397"/>
      <c r="U520" s="397"/>
      <c r="V520" s="398"/>
      <c r="W520" s="43" t="s">
        <v>42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IFERROR(Y511/H511,"0")+IFERROR(Y512/H512,"0")+IFERROR(Y513/H513,"0")+IFERROR(Y514/H514,"0")+IFERROR(Y515/H515,"0")+IFERROR(Y516/H516,"0")+IFERROR(Y517/H517,"0")+IFERROR(Y518/H518,"0")+IFERROR(Y519/H519,"0")</f>
        <v>0</v>
      </c>
      <c r="Z520" s="44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68"/>
      <c r="AB520" s="68"/>
      <c r="AC520" s="68"/>
    </row>
    <row r="521" spans="1:68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399"/>
      <c r="O521" s="400"/>
      <c r="P521" s="396" t="s">
        <v>43</v>
      </c>
      <c r="Q521" s="397"/>
      <c r="R521" s="397"/>
      <c r="S521" s="397"/>
      <c r="T521" s="397"/>
      <c r="U521" s="397"/>
      <c r="V521" s="398"/>
      <c r="W521" s="43" t="s">
        <v>0</v>
      </c>
      <c r="X521" s="44">
        <f>IFERROR(SUM(X511:X519),"0")</f>
        <v>0</v>
      </c>
      <c r="Y521" s="44">
        <f>IFERROR(SUM(Y511:Y519),"0")</f>
        <v>0</v>
      </c>
      <c r="Z521" s="43"/>
      <c r="AA521" s="68"/>
      <c r="AB521" s="68"/>
      <c r="AC521" s="68"/>
    </row>
    <row r="522" spans="1:68" ht="14.25" customHeight="1" x14ac:dyDescent="0.25">
      <c r="A522" s="401" t="s">
        <v>153</v>
      </c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1"/>
      <c r="O522" s="401"/>
      <c r="P522" s="401"/>
      <c r="Q522" s="401"/>
      <c r="R522" s="401"/>
      <c r="S522" s="401"/>
      <c r="T522" s="401"/>
      <c r="U522" s="401"/>
      <c r="V522" s="401"/>
      <c r="W522" s="401"/>
      <c r="X522" s="401"/>
      <c r="Y522" s="401"/>
      <c r="Z522" s="401"/>
      <c r="AA522" s="67"/>
      <c r="AB522" s="67"/>
      <c r="AC522" s="81"/>
    </row>
    <row r="523" spans="1:68" ht="16.5" customHeight="1" x14ac:dyDescent="0.25">
      <c r="A523" s="64" t="s">
        <v>696</v>
      </c>
      <c r="B523" s="64" t="s">
        <v>697</v>
      </c>
      <c r="C523" s="37">
        <v>4301020222</v>
      </c>
      <c r="D523" s="402">
        <v>4607091388930</v>
      </c>
      <c r="E523" s="402"/>
      <c r="F523" s="63">
        <v>0.88</v>
      </c>
      <c r="G523" s="38">
        <v>6</v>
      </c>
      <c r="H523" s="63">
        <v>5.28</v>
      </c>
      <c r="I523" s="63">
        <v>5.64</v>
      </c>
      <c r="J523" s="38">
        <v>104</v>
      </c>
      <c r="K523" s="38" t="s">
        <v>121</v>
      </c>
      <c r="L523" s="38"/>
      <c r="M523" s="39" t="s">
        <v>120</v>
      </c>
      <c r="N523" s="39"/>
      <c r="O523" s="38">
        <v>55</v>
      </c>
      <c r="P523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404"/>
      <c r="R523" s="404"/>
      <c r="S523" s="404"/>
      <c r="T523" s="405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IFERROR(IF(Y523=0,"",ROUNDUP(Y523/H523,0)*0.01196),"")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16.5" customHeight="1" x14ac:dyDescent="0.25">
      <c r="A524" s="64" t="s">
        <v>698</v>
      </c>
      <c r="B524" s="64" t="s">
        <v>699</v>
      </c>
      <c r="C524" s="37">
        <v>4301020206</v>
      </c>
      <c r="D524" s="402">
        <v>4680115880054</v>
      </c>
      <c r="E524" s="402"/>
      <c r="F524" s="63">
        <v>0.6</v>
      </c>
      <c r="G524" s="38">
        <v>6</v>
      </c>
      <c r="H524" s="63">
        <v>3.6</v>
      </c>
      <c r="I524" s="63">
        <v>3.84</v>
      </c>
      <c r="J524" s="38">
        <v>120</v>
      </c>
      <c r="K524" s="38" t="s">
        <v>87</v>
      </c>
      <c r="L524" s="38"/>
      <c r="M524" s="39" t="s">
        <v>120</v>
      </c>
      <c r="N524" s="39"/>
      <c r="O524" s="38">
        <v>55</v>
      </c>
      <c r="P524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404"/>
      <c r="R524" s="404"/>
      <c r="S524" s="404"/>
      <c r="T524" s="405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IFERROR(IF(Y524=0,"",ROUNDUP(Y524/H524,0)*0.00937),"")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00"/>
      <c r="P525" s="396" t="s">
        <v>43</v>
      </c>
      <c r="Q525" s="397"/>
      <c r="R525" s="397"/>
      <c r="S525" s="397"/>
      <c r="T525" s="397"/>
      <c r="U525" s="397"/>
      <c r="V525" s="398"/>
      <c r="W525" s="43" t="s">
        <v>42</v>
      </c>
      <c r="X525" s="44">
        <f>IFERROR(X523/H523,"0")+IFERROR(X524/H524,"0")</f>
        <v>0</v>
      </c>
      <c r="Y525" s="44">
        <f>IFERROR(Y523/H523,"0")+IFERROR(Y524/H524,"0")</f>
        <v>0</v>
      </c>
      <c r="Z525" s="44">
        <f>IFERROR(IF(Z523="",0,Z523),"0")+IFERROR(IF(Z524="",0,Z524),"0")</f>
        <v>0</v>
      </c>
      <c r="AA525" s="68"/>
      <c r="AB525" s="68"/>
      <c r="AC525" s="68"/>
    </row>
    <row r="526" spans="1:68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400"/>
      <c r="P526" s="396" t="s">
        <v>43</v>
      </c>
      <c r="Q526" s="397"/>
      <c r="R526" s="397"/>
      <c r="S526" s="397"/>
      <c r="T526" s="397"/>
      <c r="U526" s="397"/>
      <c r="V526" s="398"/>
      <c r="W526" s="43" t="s">
        <v>0</v>
      </c>
      <c r="X526" s="44">
        <f>IFERROR(SUM(X523:X524),"0")</f>
        <v>0</v>
      </c>
      <c r="Y526" s="44">
        <f>IFERROR(SUM(Y523:Y524),"0")</f>
        <v>0</v>
      </c>
      <c r="Z526" s="43"/>
      <c r="AA526" s="68"/>
      <c r="AB526" s="68"/>
      <c r="AC526" s="68"/>
    </row>
    <row r="527" spans="1:68" ht="14.25" customHeight="1" x14ac:dyDescent="0.25">
      <c r="A527" s="401" t="s">
        <v>79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67"/>
      <c r="AB527" s="67"/>
      <c r="AC527" s="81"/>
    </row>
    <row r="528" spans="1:68" ht="27" customHeight="1" x14ac:dyDescent="0.25">
      <c r="A528" s="64" t="s">
        <v>700</v>
      </c>
      <c r="B528" s="64" t="s">
        <v>701</v>
      </c>
      <c r="C528" s="37">
        <v>4301031252</v>
      </c>
      <c r="D528" s="402">
        <v>4680115883116</v>
      </c>
      <c r="E528" s="402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121</v>
      </c>
      <c r="L528" s="38"/>
      <c r="M528" s="39" t="s">
        <v>120</v>
      </c>
      <c r="N528" s="39"/>
      <c r="O528" s="38">
        <v>60</v>
      </c>
      <c r="P528" s="4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8" s="404"/>
      <c r="R528" s="404"/>
      <c r="S528" s="404"/>
      <c r="T528" s="405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ref="Y528:Y533" si="85"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ref="BM528:BM533" si="86">IFERROR(X528*I528/H528,"0")</f>
        <v>0</v>
      </c>
      <c r="BN528" s="79">
        <f t="shared" ref="BN528:BN533" si="87">IFERROR(Y528*I528/H528,"0")</f>
        <v>0</v>
      </c>
      <c r="BO528" s="79">
        <f t="shared" ref="BO528:BO533" si="88">IFERROR(1/J528*(X528/H528),"0")</f>
        <v>0</v>
      </c>
      <c r="BP528" s="79">
        <f t="shared" ref="BP528:BP533" si="89">IFERROR(1/J528*(Y528/H528),"0")</f>
        <v>0</v>
      </c>
    </row>
    <row r="529" spans="1:68" ht="27" customHeight="1" x14ac:dyDescent="0.25">
      <c r="A529" s="64" t="s">
        <v>702</v>
      </c>
      <c r="B529" s="64" t="s">
        <v>703</v>
      </c>
      <c r="C529" s="37">
        <v>4301031248</v>
      </c>
      <c r="D529" s="402">
        <v>4680115883093</v>
      </c>
      <c r="E529" s="402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82</v>
      </c>
      <c r="N529" s="39"/>
      <c r="O529" s="38">
        <v>60</v>
      </c>
      <c r="P529" s="4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9" s="404"/>
      <c r="R529" s="404"/>
      <c r="S529" s="404"/>
      <c r="T529" s="405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5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6"/>
        <v>0</v>
      </c>
      <c r="BN529" s="79">
        <f t="shared" si="87"/>
        <v>0</v>
      </c>
      <c r="BO529" s="79">
        <f t="shared" si="88"/>
        <v>0</v>
      </c>
      <c r="BP529" s="79">
        <f t="shared" si="89"/>
        <v>0</v>
      </c>
    </row>
    <row r="530" spans="1:68" ht="27" customHeight="1" x14ac:dyDescent="0.25">
      <c r="A530" s="64" t="s">
        <v>704</v>
      </c>
      <c r="B530" s="64" t="s">
        <v>705</v>
      </c>
      <c r="C530" s="37">
        <v>4301031250</v>
      </c>
      <c r="D530" s="402">
        <v>4680115883109</v>
      </c>
      <c r="E530" s="402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0" s="404"/>
      <c r="R530" s="404"/>
      <c r="S530" s="404"/>
      <c r="T530" s="405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706</v>
      </c>
      <c r="B531" s="64" t="s">
        <v>707</v>
      </c>
      <c r="C531" s="37">
        <v>4301031249</v>
      </c>
      <c r="D531" s="402">
        <v>4680115882072</v>
      </c>
      <c r="E531" s="402"/>
      <c r="F531" s="63">
        <v>0.6</v>
      </c>
      <c r="G531" s="38">
        <v>6</v>
      </c>
      <c r="H531" s="63">
        <v>3.6</v>
      </c>
      <c r="I531" s="63">
        <v>3.84</v>
      </c>
      <c r="J531" s="38">
        <v>120</v>
      </c>
      <c r="K531" s="38" t="s">
        <v>87</v>
      </c>
      <c r="L531" s="38"/>
      <c r="M531" s="39" t="s">
        <v>120</v>
      </c>
      <c r="N531" s="39"/>
      <c r="O531" s="38">
        <v>60</v>
      </c>
      <c r="P531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1" s="404"/>
      <c r="R531" s="404"/>
      <c r="S531" s="404"/>
      <c r="T531" s="405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708</v>
      </c>
      <c r="B532" s="64" t="s">
        <v>709</v>
      </c>
      <c r="C532" s="37">
        <v>4301031251</v>
      </c>
      <c r="D532" s="402">
        <v>4680115882102</v>
      </c>
      <c r="E532" s="402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87</v>
      </c>
      <c r="L532" s="38"/>
      <c r="M532" s="39" t="s">
        <v>82</v>
      </c>
      <c r="N532" s="39"/>
      <c r="O532" s="38">
        <v>60</v>
      </c>
      <c r="P532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2" s="404"/>
      <c r="R532" s="404"/>
      <c r="S532" s="404"/>
      <c r="T532" s="405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710</v>
      </c>
      <c r="B533" s="64" t="s">
        <v>711</v>
      </c>
      <c r="C533" s="37">
        <v>4301031253</v>
      </c>
      <c r="D533" s="402">
        <v>4680115882096</v>
      </c>
      <c r="E533" s="402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3" s="404"/>
      <c r="R533" s="404"/>
      <c r="S533" s="404"/>
      <c r="T533" s="405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400"/>
      <c r="P534" s="396" t="s">
        <v>43</v>
      </c>
      <c r="Q534" s="397"/>
      <c r="R534" s="397"/>
      <c r="S534" s="397"/>
      <c r="T534" s="397"/>
      <c r="U534" s="397"/>
      <c r="V534" s="398"/>
      <c r="W534" s="43" t="s">
        <v>42</v>
      </c>
      <c r="X534" s="44">
        <f>IFERROR(X528/H528,"0")+IFERROR(X529/H529,"0")+IFERROR(X530/H530,"0")+IFERROR(X531/H531,"0")+IFERROR(X532/H532,"0")+IFERROR(X533/H533,"0")</f>
        <v>0</v>
      </c>
      <c r="Y534" s="44">
        <f>IFERROR(Y528/H528,"0")+IFERROR(Y529/H529,"0")+IFERROR(Y530/H530,"0")+IFERROR(Y531/H531,"0")+IFERROR(Y532/H532,"0")+IFERROR(Y533/H533,"0")</f>
        <v>0</v>
      </c>
      <c r="Z534" s="44">
        <f>IFERROR(IF(Z528="",0,Z528),"0")+IFERROR(IF(Z529="",0,Z529),"0")+IFERROR(IF(Z530="",0,Z530),"0")+IFERROR(IF(Z531="",0,Z531),"0")+IFERROR(IF(Z532="",0,Z532),"0")+IFERROR(IF(Z533="",0,Z533),"0")</f>
        <v>0</v>
      </c>
      <c r="AA534" s="68"/>
      <c r="AB534" s="68"/>
      <c r="AC534" s="68"/>
    </row>
    <row r="535" spans="1:68" x14ac:dyDescent="0.2">
      <c r="A535" s="39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00"/>
      <c r="P535" s="396" t="s">
        <v>43</v>
      </c>
      <c r="Q535" s="397"/>
      <c r="R535" s="397"/>
      <c r="S535" s="397"/>
      <c r="T535" s="397"/>
      <c r="U535" s="397"/>
      <c r="V535" s="398"/>
      <c r="W535" s="43" t="s">
        <v>0</v>
      </c>
      <c r="X535" s="44">
        <f>IFERROR(SUM(X528:X533),"0")</f>
        <v>0</v>
      </c>
      <c r="Y535" s="44">
        <f>IFERROR(SUM(Y528:Y533),"0")</f>
        <v>0</v>
      </c>
      <c r="Z535" s="43"/>
      <c r="AA535" s="68"/>
      <c r="AB535" s="68"/>
      <c r="AC535" s="68"/>
    </row>
    <row r="536" spans="1:68" ht="14.25" customHeight="1" x14ac:dyDescent="0.25">
      <c r="A536" s="401" t="s">
        <v>84</v>
      </c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1"/>
      <c r="P536" s="401"/>
      <c r="Q536" s="401"/>
      <c r="R536" s="401"/>
      <c r="S536" s="401"/>
      <c r="T536" s="401"/>
      <c r="U536" s="401"/>
      <c r="V536" s="401"/>
      <c r="W536" s="401"/>
      <c r="X536" s="401"/>
      <c r="Y536" s="401"/>
      <c r="Z536" s="401"/>
      <c r="AA536" s="67"/>
      <c r="AB536" s="67"/>
      <c r="AC536" s="81"/>
    </row>
    <row r="537" spans="1:68" ht="16.5" customHeight="1" x14ac:dyDescent="0.25">
      <c r="A537" s="64" t="s">
        <v>712</v>
      </c>
      <c r="B537" s="64" t="s">
        <v>713</v>
      </c>
      <c r="C537" s="37">
        <v>4301051230</v>
      </c>
      <c r="D537" s="402">
        <v>4607091383409</v>
      </c>
      <c r="E537" s="402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121</v>
      </c>
      <c r="L537" s="38"/>
      <c r="M537" s="39" t="s">
        <v>82</v>
      </c>
      <c r="N537" s="39"/>
      <c r="O537" s="38">
        <v>45</v>
      </c>
      <c r="P537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7" s="404"/>
      <c r="R537" s="404"/>
      <c r="S537" s="404"/>
      <c r="T537" s="405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16.5" customHeight="1" x14ac:dyDescent="0.25">
      <c r="A538" s="64" t="s">
        <v>714</v>
      </c>
      <c r="B538" s="64" t="s">
        <v>715</v>
      </c>
      <c r="C538" s="37">
        <v>4301051231</v>
      </c>
      <c r="D538" s="402">
        <v>4607091383416</v>
      </c>
      <c r="E538" s="402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4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8" s="404"/>
      <c r="R538" s="404"/>
      <c r="S538" s="404"/>
      <c r="T538" s="405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27" customHeight="1" x14ac:dyDescent="0.25">
      <c r="A539" s="64" t="s">
        <v>716</v>
      </c>
      <c r="B539" s="64" t="s">
        <v>717</v>
      </c>
      <c r="C539" s="37">
        <v>4301051058</v>
      </c>
      <c r="D539" s="402">
        <v>4680115883536</v>
      </c>
      <c r="E539" s="402"/>
      <c r="F539" s="63">
        <v>0.3</v>
      </c>
      <c r="G539" s="38">
        <v>6</v>
      </c>
      <c r="H539" s="63">
        <v>1.8</v>
      </c>
      <c r="I539" s="63">
        <v>2.0659999999999998</v>
      </c>
      <c r="J539" s="38">
        <v>156</v>
      </c>
      <c r="K539" s="38" t="s">
        <v>87</v>
      </c>
      <c r="L539" s="38"/>
      <c r="M539" s="39" t="s">
        <v>82</v>
      </c>
      <c r="N539" s="39"/>
      <c r="O539" s="38">
        <v>45</v>
      </c>
      <c r="P539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9" s="404"/>
      <c r="R539" s="404"/>
      <c r="S539" s="404"/>
      <c r="T539" s="405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x14ac:dyDescent="0.2">
      <c r="A540" s="399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400"/>
      <c r="P540" s="396" t="s">
        <v>43</v>
      </c>
      <c r="Q540" s="397"/>
      <c r="R540" s="397"/>
      <c r="S540" s="397"/>
      <c r="T540" s="397"/>
      <c r="U540" s="397"/>
      <c r="V540" s="398"/>
      <c r="W540" s="43" t="s">
        <v>42</v>
      </c>
      <c r="X540" s="44">
        <f>IFERROR(X537/H537,"0")+IFERROR(X538/H538,"0")+IFERROR(X539/H539,"0")</f>
        <v>0</v>
      </c>
      <c r="Y540" s="44">
        <f>IFERROR(Y537/H537,"0")+IFERROR(Y538/H538,"0")+IFERROR(Y539/H539,"0")</f>
        <v>0</v>
      </c>
      <c r="Z540" s="44">
        <f>IFERROR(IF(Z537="",0,Z537),"0")+IFERROR(IF(Z538="",0,Z538),"0")+IFERROR(IF(Z539="",0,Z539),"0")</f>
        <v>0</v>
      </c>
      <c r="AA540" s="68"/>
      <c r="AB540" s="68"/>
      <c r="AC540" s="68"/>
    </row>
    <row r="541" spans="1:68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399"/>
      <c r="O541" s="400"/>
      <c r="P541" s="396" t="s">
        <v>43</v>
      </c>
      <c r="Q541" s="397"/>
      <c r="R541" s="397"/>
      <c r="S541" s="397"/>
      <c r="T541" s="397"/>
      <c r="U541" s="397"/>
      <c r="V541" s="398"/>
      <c r="W541" s="43" t="s">
        <v>0</v>
      </c>
      <c r="X541" s="44">
        <f>IFERROR(SUM(X537:X539),"0")</f>
        <v>0</v>
      </c>
      <c r="Y541" s="44">
        <f>IFERROR(SUM(Y537:Y539),"0")</f>
        <v>0</v>
      </c>
      <c r="Z541" s="43"/>
      <c r="AA541" s="68"/>
      <c r="AB541" s="68"/>
      <c r="AC541" s="68"/>
    </row>
    <row r="542" spans="1:68" ht="14.25" customHeight="1" x14ac:dyDescent="0.25">
      <c r="A542" s="401" t="s">
        <v>183</v>
      </c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1"/>
      <c r="P542" s="401"/>
      <c r="Q542" s="401"/>
      <c r="R542" s="401"/>
      <c r="S542" s="401"/>
      <c r="T542" s="401"/>
      <c r="U542" s="401"/>
      <c r="V542" s="401"/>
      <c r="W542" s="401"/>
      <c r="X542" s="401"/>
      <c r="Y542" s="401"/>
      <c r="Z542" s="401"/>
      <c r="AA542" s="67"/>
      <c r="AB542" s="67"/>
      <c r="AC542" s="81"/>
    </row>
    <row r="543" spans="1:68" ht="16.5" customHeight="1" x14ac:dyDescent="0.25">
      <c r="A543" s="64" t="s">
        <v>718</v>
      </c>
      <c r="B543" s="64" t="s">
        <v>719</v>
      </c>
      <c r="C543" s="37">
        <v>4301060363</v>
      </c>
      <c r="D543" s="402">
        <v>4680115885035</v>
      </c>
      <c r="E543" s="402"/>
      <c r="F543" s="63">
        <v>1</v>
      </c>
      <c r="G543" s="38">
        <v>4</v>
      </c>
      <c r="H543" s="63">
        <v>4</v>
      </c>
      <c r="I543" s="63">
        <v>4.4160000000000004</v>
      </c>
      <c r="J543" s="38">
        <v>104</v>
      </c>
      <c r="K543" s="38" t="s">
        <v>121</v>
      </c>
      <c r="L543" s="38"/>
      <c r="M543" s="39" t="s">
        <v>82</v>
      </c>
      <c r="N543" s="39"/>
      <c r="O543" s="38">
        <v>35</v>
      </c>
      <c r="P543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3" s="404"/>
      <c r="R543" s="404"/>
      <c r="S543" s="404"/>
      <c r="T543" s="405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IFERROR(IF(Y543=0,"",ROUNDUP(Y543/H543,0)*0.01196),"")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3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399"/>
      <c r="O544" s="400"/>
      <c r="P544" s="396" t="s">
        <v>43</v>
      </c>
      <c r="Q544" s="397"/>
      <c r="R544" s="397"/>
      <c r="S544" s="397"/>
      <c r="T544" s="397"/>
      <c r="U544" s="397"/>
      <c r="V544" s="398"/>
      <c r="W544" s="43" t="s">
        <v>42</v>
      </c>
      <c r="X544" s="44">
        <f>IFERROR(X543/H543,"0")</f>
        <v>0</v>
      </c>
      <c r="Y544" s="44">
        <f>IFERROR(Y543/H543,"0")</f>
        <v>0</v>
      </c>
      <c r="Z544" s="44">
        <f>IFERROR(IF(Z543="",0,Z543),"0")</f>
        <v>0</v>
      </c>
      <c r="AA544" s="68"/>
      <c r="AB544" s="68"/>
      <c r="AC544" s="68"/>
    </row>
    <row r="545" spans="1:68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400"/>
      <c r="P545" s="396" t="s">
        <v>43</v>
      </c>
      <c r="Q545" s="397"/>
      <c r="R545" s="397"/>
      <c r="S545" s="397"/>
      <c r="T545" s="397"/>
      <c r="U545" s="397"/>
      <c r="V545" s="398"/>
      <c r="W545" s="43" t="s">
        <v>0</v>
      </c>
      <c r="X545" s="44">
        <f>IFERROR(SUM(X543:X543),"0")</f>
        <v>0</v>
      </c>
      <c r="Y545" s="44">
        <f>IFERROR(SUM(Y543:Y543),"0")</f>
        <v>0</v>
      </c>
      <c r="Z545" s="43"/>
      <c r="AA545" s="68"/>
      <c r="AB545" s="68"/>
      <c r="AC545" s="68"/>
    </row>
    <row r="546" spans="1:68" ht="27.75" customHeight="1" x14ac:dyDescent="0.2">
      <c r="A546" s="436" t="s">
        <v>720</v>
      </c>
      <c r="B546" s="436"/>
      <c r="C546" s="436"/>
      <c r="D546" s="436"/>
      <c r="E546" s="436"/>
      <c r="F546" s="436"/>
      <c r="G546" s="436"/>
      <c r="H546" s="436"/>
      <c r="I546" s="436"/>
      <c r="J546" s="436"/>
      <c r="K546" s="436"/>
      <c r="L546" s="436"/>
      <c r="M546" s="436"/>
      <c r="N546" s="436"/>
      <c r="O546" s="436"/>
      <c r="P546" s="436"/>
      <c r="Q546" s="436"/>
      <c r="R546" s="436"/>
      <c r="S546" s="436"/>
      <c r="T546" s="436"/>
      <c r="U546" s="436"/>
      <c r="V546" s="436"/>
      <c r="W546" s="436"/>
      <c r="X546" s="436"/>
      <c r="Y546" s="436"/>
      <c r="Z546" s="436"/>
      <c r="AA546" s="55"/>
      <c r="AB546" s="55"/>
      <c r="AC546" s="55"/>
    </row>
    <row r="547" spans="1:68" ht="16.5" customHeight="1" x14ac:dyDescent="0.25">
      <c r="A547" s="412" t="s">
        <v>720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66"/>
      <c r="AB547" s="66"/>
      <c r="AC547" s="80"/>
    </row>
    <row r="548" spans="1:68" ht="14.25" customHeight="1" x14ac:dyDescent="0.25">
      <c r="A548" s="401" t="s">
        <v>117</v>
      </c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1"/>
      <c r="P548" s="401"/>
      <c r="Q548" s="401"/>
      <c r="R548" s="401"/>
      <c r="S548" s="401"/>
      <c r="T548" s="401"/>
      <c r="U548" s="401"/>
      <c r="V548" s="401"/>
      <c r="W548" s="401"/>
      <c r="X548" s="401"/>
      <c r="Y548" s="401"/>
      <c r="Z548" s="401"/>
      <c r="AA548" s="67"/>
      <c r="AB548" s="67"/>
      <c r="AC548" s="81"/>
    </row>
    <row r="549" spans="1:68" ht="27" customHeight="1" x14ac:dyDescent="0.25">
      <c r="A549" s="64" t="s">
        <v>721</v>
      </c>
      <c r="B549" s="64" t="s">
        <v>722</v>
      </c>
      <c r="C549" s="37">
        <v>4301011763</v>
      </c>
      <c r="D549" s="402">
        <v>4640242181011</v>
      </c>
      <c r="E549" s="402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121</v>
      </c>
      <c r="L549" s="38"/>
      <c r="M549" s="39" t="s">
        <v>123</v>
      </c>
      <c r="N549" s="39"/>
      <c r="O549" s="38">
        <v>55</v>
      </c>
      <c r="P549" s="437" t="s">
        <v>723</v>
      </c>
      <c r="Q549" s="404"/>
      <c r="R549" s="404"/>
      <c r="S549" s="404"/>
      <c r="T549" s="405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ref="Y549:Y555" si="90"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ref="BM549:BM555" si="91">IFERROR(X549*I549/H549,"0")</f>
        <v>0</v>
      </c>
      <c r="BN549" s="79">
        <f t="shared" ref="BN549:BN555" si="92">IFERROR(Y549*I549/H549,"0")</f>
        <v>0</v>
      </c>
      <c r="BO549" s="79">
        <f t="shared" ref="BO549:BO555" si="93">IFERROR(1/J549*(X549/H549),"0")</f>
        <v>0</v>
      </c>
      <c r="BP549" s="79">
        <f t="shared" ref="BP549:BP555" si="94">IFERROR(1/J549*(Y549/H549),"0")</f>
        <v>0</v>
      </c>
    </row>
    <row r="550" spans="1:68" ht="27" customHeight="1" x14ac:dyDescent="0.25">
      <c r="A550" s="64" t="s">
        <v>724</v>
      </c>
      <c r="B550" s="64" t="s">
        <v>725</v>
      </c>
      <c r="C550" s="37">
        <v>4301011585</v>
      </c>
      <c r="D550" s="402">
        <v>4640242180441</v>
      </c>
      <c r="E550" s="402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121</v>
      </c>
      <c r="L550" s="38"/>
      <c r="M550" s="39" t="s">
        <v>120</v>
      </c>
      <c r="N550" s="39"/>
      <c r="O550" s="38">
        <v>50</v>
      </c>
      <c r="P550" s="438" t="s">
        <v>726</v>
      </c>
      <c r="Q550" s="404"/>
      <c r="R550" s="404"/>
      <c r="S550" s="404"/>
      <c r="T550" s="405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0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1"/>
        <v>0</v>
      </c>
      <c r="BN550" s="79">
        <f t="shared" si="92"/>
        <v>0</v>
      </c>
      <c r="BO550" s="79">
        <f t="shared" si="93"/>
        <v>0</v>
      </c>
      <c r="BP550" s="79">
        <f t="shared" si="94"/>
        <v>0</v>
      </c>
    </row>
    <row r="551" spans="1:68" ht="27" customHeight="1" x14ac:dyDescent="0.25">
      <c r="A551" s="64" t="s">
        <v>727</v>
      </c>
      <c r="B551" s="64" t="s">
        <v>728</v>
      </c>
      <c r="C551" s="37">
        <v>4301011584</v>
      </c>
      <c r="D551" s="402">
        <v>4640242180564</v>
      </c>
      <c r="E551" s="402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120</v>
      </c>
      <c r="N551" s="39"/>
      <c r="O551" s="38">
        <v>50</v>
      </c>
      <c r="P551" s="439" t="s">
        <v>729</v>
      </c>
      <c r="Q551" s="404"/>
      <c r="R551" s="404"/>
      <c r="S551" s="404"/>
      <c r="T551" s="405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730</v>
      </c>
      <c r="B552" s="64" t="s">
        <v>731</v>
      </c>
      <c r="C552" s="37">
        <v>4301011762</v>
      </c>
      <c r="D552" s="402">
        <v>4640242180922</v>
      </c>
      <c r="E552" s="402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121</v>
      </c>
      <c r="L552" s="38"/>
      <c r="M552" s="39" t="s">
        <v>120</v>
      </c>
      <c r="N552" s="39"/>
      <c r="O552" s="38">
        <v>55</v>
      </c>
      <c r="P552" s="428" t="s">
        <v>732</v>
      </c>
      <c r="Q552" s="404"/>
      <c r="R552" s="404"/>
      <c r="S552" s="404"/>
      <c r="T552" s="405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733</v>
      </c>
      <c r="B553" s="64" t="s">
        <v>734</v>
      </c>
      <c r="C553" s="37">
        <v>4301011764</v>
      </c>
      <c r="D553" s="402">
        <v>4640242181189</v>
      </c>
      <c r="E553" s="402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87</v>
      </c>
      <c r="L553" s="38"/>
      <c r="M553" s="39" t="s">
        <v>123</v>
      </c>
      <c r="N553" s="39"/>
      <c r="O553" s="38">
        <v>55</v>
      </c>
      <c r="P553" s="429" t="s">
        <v>735</v>
      </c>
      <c r="Q553" s="404"/>
      <c r="R553" s="404"/>
      <c r="S553" s="404"/>
      <c r="T553" s="405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736</v>
      </c>
      <c r="B554" s="64" t="s">
        <v>737</v>
      </c>
      <c r="C554" s="37">
        <v>4301011551</v>
      </c>
      <c r="D554" s="402">
        <v>4640242180038</v>
      </c>
      <c r="E554" s="402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120</v>
      </c>
      <c r="N554" s="39"/>
      <c r="O554" s="38">
        <v>50</v>
      </c>
      <c r="P554" s="430" t="s">
        <v>738</v>
      </c>
      <c r="Q554" s="404"/>
      <c r="R554" s="404"/>
      <c r="S554" s="404"/>
      <c r="T554" s="405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739</v>
      </c>
      <c r="B555" s="64" t="s">
        <v>740</v>
      </c>
      <c r="C555" s="37">
        <v>4301011765</v>
      </c>
      <c r="D555" s="402">
        <v>4640242181172</v>
      </c>
      <c r="E555" s="402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120</v>
      </c>
      <c r="N555" s="39"/>
      <c r="O555" s="38">
        <v>55</v>
      </c>
      <c r="P555" s="431" t="s">
        <v>741</v>
      </c>
      <c r="Q555" s="404"/>
      <c r="R555" s="404"/>
      <c r="S555" s="404"/>
      <c r="T555" s="405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400"/>
      <c r="P556" s="396" t="s">
        <v>43</v>
      </c>
      <c r="Q556" s="397"/>
      <c r="R556" s="397"/>
      <c r="S556" s="397"/>
      <c r="T556" s="397"/>
      <c r="U556" s="397"/>
      <c r="V556" s="398"/>
      <c r="W556" s="43" t="s">
        <v>42</v>
      </c>
      <c r="X556" s="44">
        <f>IFERROR(X549/H549,"0")+IFERROR(X550/H550,"0")+IFERROR(X551/H551,"0")+IFERROR(X552/H552,"0")+IFERROR(X553/H553,"0")+IFERROR(X554/H554,"0")+IFERROR(X555/H555,"0")</f>
        <v>0</v>
      </c>
      <c r="Y556" s="44">
        <f>IFERROR(Y549/H549,"0")+IFERROR(Y550/H550,"0")+IFERROR(Y551/H551,"0")+IFERROR(Y552/H552,"0")+IFERROR(Y553/H553,"0")+IFERROR(Y554/H554,"0")+IFERROR(Y555/H555,"0")</f>
        <v>0</v>
      </c>
      <c r="Z556" s="44">
        <f>IFERROR(IF(Z549="",0,Z549),"0")+IFERROR(IF(Z550="",0,Z550),"0")+IFERROR(IF(Z551="",0,Z551),"0")+IFERROR(IF(Z552="",0,Z552),"0")+IFERROR(IF(Z553="",0,Z553),"0")+IFERROR(IF(Z554="",0,Z554),"0")+IFERROR(IF(Z555="",0,Z555),"0")</f>
        <v>0</v>
      </c>
      <c r="AA556" s="68"/>
      <c r="AB556" s="68"/>
      <c r="AC556" s="68"/>
    </row>
    <row r="557" spans="1:68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399"/>
      <c r="O557" s="400"/>
      <c r="P557" s="396" t="s">
        <v>43</v>
      </c>
      <c r="Q557" s="397"/>
      <c r="R557" s="397"/>
      <c r="S557" s="397"/>
      <c r="T557" s="397"/>
      <c r="U557" s="397"/>
      <c r="V557" s="398"/>
      <c r="W557" s="43" t="s">
        <v>0</v>
      </c>
      <c r="X557" s="44">
        <f>IFERROR(SUM(X549:X555),"0")</f>
        <v>0</v>
      </c>
      <c r="Y557" s="44">
        <f>IFERROR(SUM(Y549:Y555),"0")</f>
        <v>0</v>
      </c>
      <c r="Z557" s="43"/>
      <c r="AA557" s="68"/>
      <c r="AB557" s="68"/>
      <c r="AC557" s="68"/>
    </row>
    <row r="558" spans="1:68" ht="14.25" customHeight="1" x14ac:dyDescent="0.25">
      <c r="A558" s="401" t="s">
        <v>153</v>
      </c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1"/>
      <c r="P558" s="401"/>
      <c r="Q558" s="401"/>
      <c r="R558" s="401"/>
      <c r="S558" s="401"/>
      <c r="T558" s="401"/>
      <c r="U558" s="401"/>
      <c r="V558" s="401"/>
      <c r="W558" s="401"/>
      <c r="X558" s="401"/>
      <c r="Y558" s="401"/>
      <c r="Z558" s="401"/>
      <c r="AA558" s="67"/>
      <c r="AB558" s="67"/>
      <c r="AC558" s="81"/>
    </row>
    <row r="559" spans="1:68" ht="27" customHeight="1" x14ac:dyDescent="0.25">
      <c r="A559" s="64" t="s">
        <v>742</v>
      </c>
      <c r="B559" s="64" t="s">
        <v>743</v>
      </c>
      <c r="C559" s="37">
        <v>4301020260</v>
      </c>
      <c r="D559" s="402">
        <v>4640242180526</v>
      </c>
      <c r="E559" s="402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121</v>
      </c>
      <c r="L559" s="38"/>
      <c r="M559" s="39" t="s">
        <v>120</v>
      </c>
      <c r="N559" s="39"/>
      <c r="O559" s="38">
        <v>50</v>
      </c>
      <c r="P559" s="432" t="s">
        <v>744</v>
      </c>
      <c r="Q559" s="404"/>
      <c r="R559" s="404"/>
      <c r="S559" s="404"/>
      <c r="T559" s="405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16.5" customHeight="1" x14ac:dyDescent="0.25">
      <c r="A560" s="64" t="s">
        <v>745</v>
      </c>
      <c r="B560" s="64" t="s">
        <v>746</v>
      </c>
      <c r="C560" s="37">
        <v>4301020269</v>
      </c>
      <c r="D560" s="402">
        <v>4640242180519</v>
      </c>
      <c r="E560" s="402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123</v>
      </c>
      <c r="N560" s="39"/>
      <c r="O560" s="38">
        <v>50</v>
      </c>
      <c r="P560" s="433" t="s">
        <v>747</v>
      </c>
      <c r="Q560" s="404"/>
      <c r="R560" s="404"/>
      <c r="S560" s="404"/>
      <c r="T560" s="405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748</v>
      </c>
      <c r="B561" s="64" t="s">
        <v>749</v>
      </c>
      <c r="C561" s="37">
        <v>4301020309</v>
      </c>
      <c r="D561" s="402">
        <v>4640242180090</v>
      </c>
      <c r="E561" s="402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120</v>
      </c>
      <c r="N561" s="39"/>
      <c r="O561" s="38">
        <v>50</v>
      </c>
      <c r="P561" s="434" t="s">
        <v>750</v>
      </c>
      <c r="Q561" s="404"/>
      <c r="R561" s="404"/>
      <c r="S561" s="404"/>
      <c r="T561" s="405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751</v>
      </c>
      <c r="B562" s="64" t="s">
        <v>752</v>
      </c>
      <c r="C562" s="37">
        <v>4301020295</v>
      </c>
      <c r="D562" s="402">
        <v>4640242181363</v>
      </c>
      <c r="E562" s="402"/>
      <c r="F562" s="63">
        <v>0.4</v>
      </c>
      <c r="G562" s="38">
        <v>10</v>
      </c>
      <c r="H562" s="63">
        <v>4</v>
      </c>
      <c r="I562" s="63">
        <v>4.24</v>
      </c>
      <c r="J562" s="38">
        <v>120</v>
      </c>
      <c r="K562" s="38" t="s">
        <v>87</v>
      </c>
      <c r="L562" s="38"/>
      <c r="M562" s="39" t="s">
        <v>120</v>
      </c>
      <c r="N562" s="39"/>
      <c r="O562" s="38">
        <v>50</v>
      </c>
      <c r="P562" s="421" t="s">
        <v>753</v>
      </c>
      <c r="Q562" s="404"/>
      <c r="R562" s="404"/>
      <c r="S562" s="404"/>
      <c r="T562" s="405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IFERROR(IF(Y562=0,"",ROUNDUP(Y562/H562,0)*0.00937),"")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400"/>
      <c r="P563" s="396" t="s">
        <v>43</v>
      </c>
      <c r="Q563" s="397"/>
      <c r="R563" s="397"/>
      <c r="S563" s="397"/>
      <c r="T563" s="397"/>
      <c r="U563" s="397"/>
      <c r="V563" s="398"/>
      <c r="W563" s="43" t="s">
        <v>42</v>
      </c>
      <c r="X563" s="44">
        <f>IFERROR(X559/H559,"0")+IFERROR(X560/H560,"0")+IFERROR(X561/H561,"0")+IFERROR(X562/H562,"0")</f>
        <v>0</v>
      </c>
      <c r="Y563" s="44">
        <f>IFERROR(Y559/H559,"0")+IFERROR(Y560/H560,"0")+IFERROR(Y561/H561,"0")+IFERROR(Y562/H562,"0")</f>
        <v>0</v>
      </c>
      <c r="Z563" s="44">
        <f>IFERROR(IF(Z559="",0,Z559),"0")+IFERROR(IF(Z560="",0,Z560),"0")+IFERROR(IF(Z561="",0,Z561),"0")+IFERROR(IF(Z562="",0,Z562),"0")</f>
        <v>0</v>
      </c>
      <c r="AA563" s="68"/>
      <c r="AB563" s="68"/>
      <c r="AC563" s="68"/>
    </row>
    <row r="564" spans="1:68" x14ac:dyDescent="0.2">
      <c r="A564" s="39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00"/>
      <c r="P564" s="396" t="s">
        <v>43</v>
      </c>
      <c r="Q564" s="397"/>
      <c r="R564" s="397"/>
      <c r="S564" s="397"/>
      <c r="T564" s="397"/>
      <c r="U564" s="397"/>
      <c r="V564" s="398"/>
      <c r="W564" s="43" t="s">
        <v>0</v>
      </c>
      <c r="X564" s="44">
        <f>IFERROR(SUM(X559:X562),"0")</f>
        <v>0</v>
      </c>
      <c r="Y564" s="44">
        <f>IFERROR(SUM(Y559:Y562),"0")</f>
        <v>0</v>
      </c>
      <c r="Z564" s="43"/>
      <c r="AA564" s="68"/>
      <c r="AB564" s="68"/>
      <c r="AC564" s="68"/>
    </row>
    <row r="565" spans="1:68" ht="14.25" customHeight="1" x14ac:dyDescent="0.25">
      <c r="A565" s="401" t="s">
        <v>79</v>
      </c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1"/>
      <c r="P565" s="401"/>
      <c r="Q565" s="401"/>
      <c r="R565" s="401"/>
      <c r="S565" s="401"/>
      <c r="T565" s="401"/>
      <c r="U565" s="401"/>
      <c r="V565" s="401"/>
      <c r="W565" s="401"/>
      <c r="X565" s="401"/>
      <c r="Y565" s="401"/>
      <c r="Z565" s="401"/>
      <c r="AA565" s="67"/>
      <c r="AB565" s="67"/>
      <c r="AC565" s="81"/>
    </row>
    <row r="566" spans="1:68" ht="27" customHeight="1" x14ac:dyDescent="0.25">
      <c r="A566" s="64" t="s">
        <v>754</v>
      </c>
      <c r="B566" s="64" t="s">
        <v>755</v>
      </c>
      <c r="C566" s="37">
        <v>4301031289</v>
      </c>
      <c r="D566" s="402">
        <v>4640242181615</v>
      </c>
      <c r="E566" s="402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87</v>
      </c>
      <c r="L566" s="38"/>
      <c r="M566" s="39" t="s">
        <v>82</v>
      </c>
      <c r="N566" s="39"/>
      <c r="O566" s="38">
        <v>45</v>
      </c>
      <c r="P566" s="422" t="s">
        <v>756</v>
      </c>
      <c r="Q566" s="404"/>
      <c r="R566" s="404"/>
      <c r="S566" s="404"/>
      <c r="T566" s="405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ref="Y566:Y571" si="95">IFERROR(IF(X566="",0,CEILING((X566/$H566),1)*$H566),"")</f>
        <v>0</v>
      </c>
      <c r="Z566" s="42" t="str">
        <f>IFERROR(IF(Y566=0,"",ROUNDUP(Y566/H566,0)*0.00753),"")</f>
        <v/>
      </c>
      <c r="AA566" s="69" t="s">
        <v>48</v>
      </c>
      <c r="AB566" s="70" t="s">
        <v>161</v>
      </c>
      <c r="AC566" s="82"/>
      <c r="AG566" s="79"/>
      <c r="AJ566" s="84"/>
      <c r="AK566" s="84"/>
      <c r="BB566" s="375" t="s">
        <v>69</v>
      </c>
      <c r="BM566" s="79">
        <f t="shared" ref="BM566:BM571" si="96">IFERROR(X566*I566/H566,"0")</f>
        <v>0</v>
      </c>
      <c r="BN566" s="79">
        <f t="shared" ref="BN566:BN571" si="97">IFERROR(Y566*I566/H566,"0")</f>
        <v>0</v>
      </c>
      <c r="BO566" s="79">
        <f t="shared" ref="BO566:BO571" si="98">IFERROR(1/J566*(X566/H566),"0")</f>
        <v>0</v>
      </c>
      <c r="BP566" s="79">
        <f t="shared" ref="BP566:BP571" si="99">IFERROR(1/J566*(Y566/H566),"0")</f>
        <v>0</v>
      </c>
    </row>
    <row r="567" spans="1:68" ht="27" customHeight="1" x14ac:dyDescent="0.25">
      <c r="A567" s="64" t="s">
        <v>757</v>
      </c>
      <c r="B567" s="64" t="s">
        <v>758</v>
      </c>
      <c r="C567" s="37">
        <v>4301031285</v>
      </c>
      <c r="D567" s="402">
        <v>4640242181639</v>
      </c>
      <c r="E567" s="402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423" t="s">
        <v>759</v>
      </c>
      <c r="Q567" s="404"/>
      <c r="R567" s="404"/>
      <c r="S567" s="404"/>
      <c r="T567" s="405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5"/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si="96"/>
        <v>0</v>
      </c>
      <c r="BN567" s="79">
        <f t="shared" si="97"/>
        <v>0</v>
      </c>
      <c r="BO567" s="79">
        <f t="shared" si="98"/>
        <v>0</v>
      </c>
      <c r="BP567" s="79">
        <f t="shared" si="99"/>
        <v>0</v>
      </c>
    </row>
    <row r="568" spans="1:68" ht="27" customHeight="1" x14ac:dyDescent="0.25">
      <c r="A568" s="64" t="s">
        <v>760</v>
      </c>
      <c r="B568" s="64" t="s">
        <v>761</v>
      </c>
      <c r="C568" s="37">
        <v>4301031287</v>
      </c>
      <c r="D568" s="402">
        <v>4640242181622</v>
      </c>
      <c r="E568" s="402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424" t="s">
        <v>762</v>
      </c>
      <c r="Q568" s="404"/>
      <c r="R568" s="404"/>
      <c r="S568" s="404"/>
      <c r="T568" s="405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763</v>
      </c>
      <c r="B569" s="64" t="s">
        <v>764</v>
      </c>
      <c r="C569" s="37">
        <v>4301031280</v>
      </c>
      <c r="D569" s="402">
        <v>4640242180816</v>
      </c>
      <c r="E569" s="402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40</v>
      </c>
      <c r="P569" s="425" t="s">
        <v>765</v>
      </c>
      <c r="Q569" s="404"/>
      <c r="R569" s="404"/>
      <c r="S569" s="404"/>
      <c r="T569" s="405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766</v>
      </c>
      <c r="B570" s="64" t="s">
        <v>767</v>
      </c>
      <c r="C570" s="37">
        <v>4301031244</v>
      </c>
      <c r="D570" s="402">
        <v>4640242180595</v>
      </c>
      <c r="E570" s="402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426" t="s">
        <v>768</v>
      </c>
      <c r="Q570" s="404"/>
      <c r="R570" s="404"/>
      <c r="S570" s="404"/>
      <c r="T570" s="405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769</v>
      </c>
      <c r="B571" s="64" t="s">
        <v>770</v>
      </c>
      <c r="C571" s="37">
        <v>4301031200</v>
      </c>
      <c r="D571" s="402">
        <v>4640242180489</v>
      </c>
      <c r="E571" s="402"/>
      <c r="F571" s="63">
        <v>0.28000000000000003</v>
      </c>
      <c r="G571" s="38">
        <v>6</v>
      </c>
      <c r="H571" s="63">
        <v>1.68</v>
      </c>
      <c r="I571" s="63">
        <v>1.84</v>
      </c>
      <c r="J571" s="38">
        <v>234</v>
      </c>
      <c r="K571" s="38" t="s">
        <v>83</v>
      </c>
      <c r="L571" s="38"/>
      <c r="M571" s="39" t="s">
        <v>82</v>
      </c>
      <c r="N571" s="39"/>
      <c r="O571" s="38">
        <v>40</v>
      </c>
      <c r="P571" s="427" t="s">
        <v>771</v>
      </c>
      <c r="Q571" s="404"/>
      <c r="R571" s="404"/>
      <c r="S571" s="404"/>
      <c r="T571" s="405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IFERROR(IF(Y571=0,"",ROUNDUP(Y571/H571,0)*0.00502),"")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00"/>
      <c r="P572" s="396" t="s">
        <v>43</v>
      </c>
      <c r="Q572" s="397"/>
      <c r="R572" s="397"/>
      <c r="S572" s="397"/>
      <c r="T572" s="397"/>
      <c r="U572" s="397"/>
      <c r="V572" s="398"/>
      <c r="W572" s="43" t="s">
        <v>42</v>
      </c>
      <c r="X572" s="44">
        <f>IFERROR(X566/H566,"0")+IFERROR(X567/H567,"0")+IFERROR(X568/H568,"0")+IFERROR(X569/H569,"0")+IFERROR(X570/H570,"0")+IFERROR(X571/H571,"0")</f>
        <v>0</v>
      </c>
      <c r="Y572" s="44">
        <f>IFERROR(Y566/H566,"0")+IFERROR(Y567/H567,"0")+IFERROR(Y568/H568,"0")+IFERROR(Y569/H569,"0")+IFERROR(Y570/H570,"0")+IFERROR(Y571/H571,"0")</f>
        <v>0</v>
      </c>
      <c r="Z572" s="44">
        <f>IFERROR(IF(Z566="",0,Z566),"0")+IFERROR(IF(Z567="",0,Z567),"0")+IFERROR(IF(Z568="",0,Z568),"0")+IFERROR(IF(Z569="",0,Z569),"0")+IFERROR(IF(Z570="",0,Z570),"0")+IFERROR(IF(Z571="",0,Z571),"0")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399"/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400"/>
      <c r="P573" s="396" t="s">
        <v>43</v>
      </c>
      <c r="Q573" s="397"/>
      <c r="R573" s="397"/>
      <c r="S573" s="397"/>
      <c r="T573" s="397"/>
      <c r="U573" s="397"/>
      <c r="V573" s="398"/>
      <c r="W573" s="43" t="s">
        <v>0</v>
      </c>
      <c r="X573" s="44">
        <f>IFERROR(SUM(X566:X571),"0")</f>
        <v>0</v>
      </c>
      <c r="Y573" s="44">
        <f>IFERROR(SUM(Y566:Y571),"0")</f>
        <v>0</v>
      </c>
      <c r="Z573" s="43"/>
      <c r="AA573" s="68"/>
      <c r="AB573" s="68"/>
      <c r="AC573" s="68"/>
    </row>
    <row r="574" spans="1:68" ht="14.25" customHeight="1" x14ac:dyDescent="0.25">
      <c r="A574" s="401" t="s">
        <v>84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67"/>
      <c r="AB574" s="67"/>
      <c r="AC574" s="81"/>
    </row>
    <row r="575" spans="1:68" ht="27" customHeight="1" x14ac:dyDescent="0.25">
      <c r="A575" s="64" t="s">
        <v>772</v>
      </c>
      <c r="B575" s="64" t="s">
        <v>773</v>
      </c>
      <c r="C575" s="37">
        <v>4301051746</v>
      </c>
      <c r="D575" s="402">
        <v>4640242180533</v>
      </c>
      <c r="E575" s="402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121</v>
      </c>
      <c r="L575" s="38"/>
      <c r="M575" s="39" t="s">
        <v>123</v>
      </c>
      <c r="N575" s="39"/>
      <c r="O575" s="38">
        <v>40</v>
      </c>
      <c r="P575" s="416" t="s">
        <v>774</v>
      </c>
      <c r="Q575" s="404"/>
      <c r="R575" s="404"/>
      <c r="S575" s="404"/>
      <c r="T575" s="40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775</v>
      </c>
      <c r="B576" s="64" t="s">
        <v>776</v>
      </c>
      <c r="C576" s="37">
        <v>4301051510</v>
      </c>
      <c r="D576" s="402">
        <v>4640242180540</v>
      </c>
      <c r="E576" s="402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82</v>
      </c>
      <c r="N576" s="39"/>
      <c r="O576" s="38">
        <v>30</v>
      </c>
      <c r="P576" s="417" t="s">
        <v>777</v>
      </c>
      <c r="Q576" s="404"/>
      <c r="R576" s="404"/>
      <c r="S576" s="404"/>
      <c r="T576" s="405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x14ac:dyDescent="0.2">
      <c r="A577" s="399"/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400"/>
      <c r="P577" s="396" t="s">
        <v>43</v>
      </c>
      <c r="Q577" s="397"/>
      <c r="R577" s="397"/>
      <c r="S577" s="397"/>
      <c r="T577" s="397"/>
      <c r="U577" s="397"/>
      <c r="V577" s="398"/>
      <c r="W577" s="43" t="s">
        <v>42</v>
      </c>
      <c r="X577" s="44">
        <f>IFERROR(X575/H575,"0")+IFERROR(X576/H576,"0")</f>
        <v>0</v>
      </c>
      <c r="Y577" s="44">
        <f>IFERROR(Y575/H575,"0")+IFERROR(Y576/H576,"0")</f>
        <v>0</v>
      </c>
      <c r="Z577" s="44">
        <f>IFERROR(IF(Z575="",0,Z575),"0")+IFERROR(IF(Z576="",0,Z576),"0")</f>
        <v>0</v>
      </c>
      <c r="AA577" s="68"/>
      <c r="AB577" s="68"/>
      <c r="AC577" s="68"/>
    </row>
    <row r="578" spans="1:68" x14ac:dyDescent="0.2">
      <c r="A578" s="39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00"/>
      <c r="P578" s="396" t="s">
        <v>43</v>
      </c>
      <c r="Q578" s="397"/>
      <c r="R578" s="397"/>
      <c r="S578" s="397"/>
      <c r="T578" s="397"/>
      <c r="U578" s="397"/>
      <c r="V578" s="398"/>
      <c r="W578" s="43" t="s">
        <v>0</v>
      </c>
      <c r="X578" s="44">
        <f>IFERROR(SUM(X575:X576),"0")</f>
        <v>0</v>
      </c>
      <c r="Y578" s="44">
        <f>IFERROR(SUM(Y575:Y576),"0")</f>
        <v>0</v>
      </c>
      <c r="Z578" s="43"/>
      <c r="AA578" s="68"/>
      <c r="AB578" s="68"/>
      <c r="AC578" s="68"/>
    </row>
    <row r="579" spans="1:68" ht="14.25" customHeight="1" x14ac:dyDescent="0.25">
      <c r="A579" s="401" t="s">
        <v>183</v>
      </c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1"/>
      <c r="P579" s="401"/>
      <c r="Q579" s="401"/>
      <c r="R579" s="401"/>
      <c r="S579" s="401"/>
      <c r="T579" s="401"/>
      <c r="U579" s="401"/>
      <c r="V579" s="401"/>
      <c r="W579" s="401"/>
      <c r="X579" s="401"/>
      <c r="Y579" s="401"/>
      <c r="Z579" s="401"/>
      <c r="AA579" s="67"/>
      <c r="AB579" s="67"/>
      <c r="AC579" s="81"/>
    </row>
    <row r="580" spans="1:68" ht="27" customHeight="1" x14ac:dyDescent="0.25">
      <c r="A580" s="64" t="s">
        <v>778</v>
      </c>
      <c r="B580" s="64" t="s">
        <v>779</v>
      </c>
      <c r="C580" s="37">
        <v>4301060408</v>
      </c>
      <c r="D580" s="402">
        <v>4640242180120</v>
      </c>
      <c r="E580" s="402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121</v>
      </c>
      <c r="L580" s="38"/>
      <c r="M580" s="39" t="s">
        <v>82</v>
      </c>
      <c r="N580" s="39"/>
      <c r="O580" s="38">
        <v>40</v>
      </c>
      <c r="P580" s="418" t="s">
        <v>780</v>
      </c>
      <c r="Q580" s="404"/>
      <c r="R580" s="404"/>
      <c r="S580" s="404"/>
      <c r="T580" s="405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778</v>
      </c>
      <c r="B581" s="64" t="s">
        <v>781</v>
      </c>
      <c r="C581" s="37">
        <v>4301060354</v>
      </c>
      <c r="D581" s="402">
        <v>4640242180120</v>
      </c>
      <c r="E581" s="402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419" t="s">
        <v>782</v>
      </c>
      <c r="Q581" s="404"/>
      <c r="R581" s="404"/>
      <c r="S581" s="404"/>
      <c r="T581" s="405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783</v>
      </c>
      <c r="B582" s="64" t="s">
        <v>784</v>
      </c>
      <c r="C582" s="37">
        <v>4301060407</v>
      </c>
      <c r="D582" s="402">
        <v>4640242180137</v>
      </c>
      <c r="E582" s="402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420" t="s">
        <v>785</v>
      </c>
      <c r="Q582" s="404"/>
      <c r="R582" s="404"/>
      <c r="S582" s="404"/>
      <c r="T582" s="405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783</v>
      </c>
      <c r="B583" s="64" t="s">
        <v>786</v>
      </c>
      <c r="C583" s="37">
        <v>4301060355</v>
      </c>
      <c r="D583" s="402">
        <v>4640242180137</v>
      </c>
      <c r="E583" s="402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411" t="s">
        <v>787</v>
      </c>
      <c r="Q583" s="404"/>
      <c r="R583" s="404"/>
      <c r="S583" s="404"/>
      <c r="T583" s="40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39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00"/>
      <c r="P584" s="396" t="s">
        <v>43</v>
      </c>
      <c r="Q584" s="397"/>
      <c r="R584" s="397"/>
      <c r="S584" s="397"/>
      <c r="T584" s="397"/>
      <c r="U584" s="397"/>
      <c r="V584" s="398"/>
      <c r="W584" s="43" t="s">
        <v>42</v>
      </c>
      <c r="X584" s="44">
        <f>IFERROR(X580/H580,"0")+IFERROR(X581/H581,"0")+IFERROR(X582/H582,"0")+IFERROR(X583/H583,"0")</f>
        <v>0</v>
      </c>
      <c r="Y584" s="44">
        <f>IFERROR(Y580/H580,"0")+IFERROR(Y581/H581,"0")+IFERROR(Y582/H582,"0")+IFERROR(Y583/H583,"0")</f>
        <v>0</v>
      </c>
      <c r="Z584" s="44">
        <f>IFERROR(IF(Z580="",0,Z580),"0")+IFERROR(IF(Z581="",0,Z581),"0")+IFERROR(IF(Z582="",0,Z582),"0")+IFERROR(IF(Z583="",0,Z583),"0")</f>
        <v>0</v>
      </c>
      <c r="AA584" s="68"/>
      <c r="AB584" s="68"/>
      <c r="AC584" s="68"/>
    </row>
    <row r="585" spans="1:68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00"/>
      <c r="P585" s="396" t="s">
        <v>43</v>
      </c>
      <c r="Q585" s="397"/>
      <c r="R585" s="397"/>
      <c r="S585" s="397"/>
      <c r="T585" s="397"/>
      <c r="U585" s="397"/>
      <c r="V585" s="398"/>
      <c r="W585" s="43" t="s">
        <v>0</v>
      </c>
      <c r="X585" s="44">
        <f>IFERROR(SUM(X580:X583),"0")</f>
        <v>0</v>
      </c>
      <c r="Y585" s="44">
        <f>IFERROR(SUM(Y580:Y583),"0")</f>
        <v>0</v>
      </c>
      <c r="Z585" s="43"/>
      <c r="AA585" s="68"/>
      <c r="AB585" s="68"/>
      <c r="AC585" s="68"/>
    </row>
    <row r="586" spans="1:68" ht="16.5" customHeight="1" x14ac:dyDescent="0.25">
      <c r="A586" s="412" t="s">
        <v>788</v>
      </c>
      <c r="B586" s="412"/>
      <c r="C586" s="412"/>
      <c r="D586" s="412"/>
      <c r="E586" s="412"/>
      <c r="F586" s="412"/>
      <c r="G586" s="412"/>
      <c r="H586" s="412"/>
      <c r="I586" s="412"/>
      <c r="J586" s="412"/>
      <c r="K586" s="412"/>
      <c r="L586" s="412"/>
      <c r="M586" s="412"/>
      <c r="N586" s="412"/>
      <c r="O586" s="412"/>
      <c r="P586" s="412"/>
      <c r="Q586" s="412"/>
      <c r="R586" s="412"/>
      <c r="S586" s="412"/>
      <c r="T586" s="412"/>
      <c r="U586" s="412"/>
      <c r="V586" s="412"/>
      <c r="W586" s="412"/>
      <c r="X586" s="412"/>
      <c r="Y586" s="412"/>
      <c r="Z586" s="412"/>
      <c r="AA586" s="66"/>
      <c r="AB586" s="66"/>
      <c r="AC586" s="80"/>
    </row>
    <row r="587" spans="1:68" ht="14.25" customHeight="1" x14ac:dyDescent="0.25">
      <c r="A587" s="401" t="s">
        <v>117</v>
      </c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1"/>
      <c r="P587" s="401"/>
      <c r="Q587" s="401"/>
      <c r="R587" s="401"/>
      <c r="S587" s="401"/>
      <c r="T587" s="401"/>
      <c r="U587" s="401"/>
      <c r="V587" s="401"/>
      <c r="W587" s="401"/>
      <c r="X587" s="401"/>
      <c r="Y587" s="401"/>
      <c r="Z587" s="401"/>
      <c r="AA587" s="67"/>
      <c r="AB587" s="67"/>
      <c r="AC587" s="81"/>
    </row>
    <row r="588" spans="1:68" ht="27" customHeight="1" x14ac:dyDescent="0.25">
      <c r="A588" s="64" t="s">
        <v>789</v>
      </c>
      <c r="B588" s="64" t="s">
        <v>790</v>
      </c>
      <c r="C588" s="37">
        <v>4301011951</v>
      </c>
      <c r="D588" s="402">
        <v>4640242180045</v>
      </c>
      <c r="E588" s="402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121</v>
      </c>
      <c r="L588" s="38"/>
      <c r="M588" s="39" t="s">
        <v>120</v>
      </c>
      <c r="N588" s="39"/>
      <c r="O588" s="38">
        <v>55</v>
      </c>
      <c r="P588" s="413" t="s">
        <v>791</v>
      </c>
      <c r="Q588" s="404"/>
      <c r="R588" s="404"/>
      <c r="S588" s="404"/>
      <c r="T588" s="405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t="27" customHeight="1" x14ac:dyDescent="0.25">
      <c r="A589" s="64" t="s">
        <v>792</v>
      </c>
      <c r="B589" s="64" t="s">
        <v>793</v>
      </c>
      <c r="C589" s="37">
        <v>4301011950</v>
      </c>
      <c r="D589" s="402">
        <v>4640242180601</v>
      </c>
      <c r="E589" s="402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120</v>
      </c>
      <c r="N589" s="39"/>
      <c r="O589" s="38">
        <v>55</v>
      </c>
      <c r="P589" s="414" t="s">
        <v>794</v>
      </c>
      <c r="Q589" s="404"/>
      <c r="R589" s="404"/>
      <c r="S589" s="404"/>
      <c r="T589" s="405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399"/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400"/>
      <c r="P590" s="396" t="s">
        <v>43</v>
      </c>
      <c r="Q590" s="397"/>
      <c r="R590" s="397"/>
      <c r="S590" s="397"/>
      <c r="T590" s="397"/>
      <c r="U590" s="397"/>
      <c r="V590" s="398"/>
      <c r="W590" s="43" t="s">
        <v>42</v>
      </c>
      <c r="X590" s="44">
        <f>IFERROR(X588/H588,"0")+IFERROR(X589/H589,"0")</f>
        <v>0</v>
      </c>
      <c r="Y590" s="44">
        <f>IFERROR(Y588/H588,"0")+IFERROR(Y589/H589,"0")</f>
        <v>0</v>
      </c>
      <c r="Z590" s="44">
        <f>IFERROR(IF(Z588="",0,Z588),"0")+IFERROR(IF(Z589="",0,Z589),"0")</f>
        <v>0</v>
      </c>
      <c r="AA590" s="68"/>
      <c r="AB590" s="68"/>
      <c r="AC590" s="68"/>
    </row>
    <row r="591" spans="1:68" x14ac:dyDescent="0.2">
      <c r="A591" s="399"/>
      <c r="B591" s="399"/>
      <c r="C591" s="399"/>
      <c r="D591" s="399"/>
      <c r="E591" s="399"/>
      <c r="F591" s="399"/>
      <c r="G591" s="399"/>
      <c r="H591" s="399"/>
      <c r="I591" s="399"/>
      <c r="J591" s="399"/>
      <c r="K591" s="399"/>
      <c r="L591" s="399"/>
      <c r="M591" s="399"/>
      <c r="N591" s="399"/>
      <c r="O591" s="400"/>
      <c r="P591" s="396" t="s">
        <v>43</v>
      </c>
      <c r="Q591" s="397"/>
      <c r="R591" s="397"/>
      <c r="S591" s="397"/>
      <c r="T591" s="397"/>
      <c r="U591" s="397"/>
      <c r="V591" s="398"/>
      <c r="W591" s="43" t="s">
        <v>0</v>
      </c>
      <c r="X591" s="44">
        <f>IFERROR(SUM(X588:X589),"0")</f>
        <v>0</v>
      </c>
      <c r="Y591" s="44">
        <f>IFERROR(SUM(Y588:Y589),"0")</f>
        <v>0</v>
      </c>
      <c r="Z591" s="43"/>
      <c r="AA591" s="68"/>
      <c r="AB591" s="68"/>
      <c r="AC591" s="68"/>
    </row>
    <row r="592" spans="1:68" ht="14.25" customHeight="1" x14ac:dyDescent="0.25">
      <c r="A592" s="401" t="s">
        <v>153</v>
      </c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1"/>
      <c r="P592" s="401"/>
      <c r="Q592" s="401"/>
      <c r="R592" s="401"/>
      <c r="S592" s="401"/>
      <c r="T592" s="401"/>
      <c r="U592" s="401"/>
      <c r="V592" s="401"/>
      <c r="W592" s="401"/>
      <c r="X592" s="401"/>
      <c r="Y592" s="401"/>
      <c r="Z592" s="401"/>
      <c r="AA592" s="67"/>
      <c r="AB592" s="67"/>
      <c r="AC592" s="81"/>
    </row>
    <row r="593" spans="1:68" ht="27" customHeight="1" x14ac:dyDescent="0.25">
      <c r="A593" s="64" t="s">
        <v>795</v>
      </c>
      <c r="B593" s="64" t="s">
        <v>796</v>
      </c>
      <c r="C593" s="37">
        <v>4301020314</v>
      </c>
      <c r="D593" s="402">
        <v>4640242180090</v>
      </c>
      <c r="E593" s="402"/>
      <c r="F593" s="63">
        <v>1.35</v>
      </c>
      <c r="G593" s="38">
        <v>8</v>
      </c>
      <c r="H593" s="63">
        <v>10.8</v>
      </c>
      <c r="I593" s="63">
        <v>11.28</v>
      </c>
      <c r="J593" s="38">
        <v>56</v>
      </c>
      <c r="K593" s="38" t="s">
        <v>121</v>
      </c>
      <c r="L593" s="38"/>
      <c r="M593" s="39" t="s">
        <v>120</v>
      </c>
      <c r="N593" s="39"/>
      <c r="O593" s="38">
        <v>50</v>
      </c>
      <c r="P593" s="415" t="s">
        <v>797</v>
      </c>
      <c r="Q593" s="404"/>
      <c r="R593" s="404"/>
      <c r="S593" s="404"/>
      <c r="T593" s="405"/>
      <c r="U593" s="40" t="s">
        <v>48</v>
      </c>
      <c r="V593" s="40" t="s">
        <v>48</v>
      </c>
      <c r="W593" s="41" t="s">
        <v>0</v>
      </c>
      <c r="X593" s="59">
        <v>0</v>
      </c>
      <c r="Y593" s="56">
        <f>IFERROR(IF(X593="",0,CEILING((X593/$H593),1)*$H593),"")</f>
        <v>0</v>
      </c>
      <c r="Z593" s="42" t="str">
        <f>IFERROR(IF(Y593=0,"",ROUNDUP(Y593/H593,0)*0.02175),"")</f>
        <v/>
      </c>
      <c r="AA593" s="69" t="s">
        <v>48</v>
      </c>
      <c r="AB593" s="70" t="s">
        <v>48</v>
      </c>
      <c r="AC593" s="82"/>
      <c r="AG593" s="79"/>
      <c r="AJ593" s="84"/>
      <c r="AK593" s="84"/>
      <c r="BB593" s="389" t="s">
        <v>69</v>
      </c>
      <c r="BM593" s="79">
        <f>IFERROR(X593*I593/H593,"0")</f>
        <v>0</v>
      </c>
      <c r="BN593" s="79">
        <f>IFERROR(Y593*I593/H593,"0")</f>
        <v>0</v>
      </c>
      <c r="BO593" s="79">
        <f>IFERROR(1/J593*(X593/H593),"0")</f>
        <v>0</v>
      </c>
      <c r="BP593" s="79">
        <f>IFERROR(1/J593*(Y593/H593),"0")</f>
        <v>0</v>
      </c>
    </row>
    <row r="594" spans="1:68" x14ac:dyDescent="0.2">
      <c r="A594" s="399"/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400"/>
      <c r="P594" s="396" t="s">
        <v>43</v>
      </c>
      <c r="Q594" s="397"/>
      <c r="R594" s="397"/>
      <c r="S594" s="397"/>
      <c r="T594" s="397"/>
      <c r="U594" s="397"/>
      <c r="V594" s="398"/>
      <c r="W594" s="43" t="s">
        <v>42</v>
      </c>
      <c r="X594" s="44">
        <f>IFERROR(X593/H593,"0")</f>
        <v>0</v>
      </c>
      <c r="Y594" s="44">
        <f>IFERROR(Y593/H593,"0")</f>
        <v>0</v>
      </c>
      <c r="Z594" s="44">
        <f>IFERROR(IF(Z593="",0,Z593),"0")</f>
        <v>0</v>
      </c>
      <c r="AA594" s="68"/>
      <c r="AB594" s="68"/>
      <c r="AC594" s="68"/>
    </row>
    <row r="595" spans="1:68" x14ac:dyDescent="0.2">
      <c r="A595" s="399"/>
      <c r="B595" s="399"/>
      <c r="C595" s="399"/>
      <c r="D595" s="399"/>
      <c r="E595" s="399"/>
      <c r="F595" s="399"/>
      <c r="G595" s="399"/>
      <c r="H595" s="399"/>
      <c r="I595" s="399"/>
      <c r="J595" s="399"/>
      <c r="K595" s="399"/>
      <c r="L595" s="399"/>
      <c r="M595" s="399"/>
      <c r="N595" s="399"/>
      <c r="O595" s="400"/>
      <c r="P595" s="396" t="s">
        <v>43</v>
      </c>
      <c r="Q595" s="397"/>
      <c r="R595" s="397"/>
      <c r="S595" s="397"/>
      <c r="T595" s="397"/>
      <c r="U595" s="397"/>
      <c r="V595" s="398"/>
      <c r="W595" s="43" t="s">
        <v>0</v>
      </c>
      <c r="X595" s="44">
        <f>IFERROR(SUM(X593:X593),"0")</f>
        <v>0</v>
      </c>
      <c r="Y595" s="44">
        <f>IFERROR(SUM(Y593:Y593),"0")</f>
        <v>0</v>
      </c>
      <c r="Z595" s="43"/>
      <c r="AA595" s="68"/>
      <c r="AB595" s="68"/>
      <c r="AC595" s="68"/>
    </row>
    <row r="596" spans="1:68" ht="14.25" customHeight="1" x14ac:dyDescent="0.25">
      <c r="A596" s="401" t="s">
        <v>79</v>
      </c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1"/>
      <c r="P596" s="401"/>
      <c r="Q596" s="401"/>
      <c r="R596" s="401"/>
      <c r="S596" s="401"/>
      <c r="T596" s="401"/>
      <c r="U596" s="401"/>
      <c r="V596" s="401"/>
      <c r="W596" s="401"/>
      <c r="X596" s="401"/>
      <c r="Y596" s="401"/>
      <c r="Z596" s="401"/>
      <c r="AA596" s="67"/>
      <c r="AB596" s="67"/>
      <c r="AC596" s="81"/>
    </row>
    <row r="597" spans="1:68" ht="27" customHeight="1" x14ac:dyDescent="0.25">
      <c r="A597" s="64" t="s">
        <v>798</v>
      </c>
      <c r="B597" s="64" t="s">
        <v>799</v>
      </c>
      <c r="C597" s="37">
        <v>4301031321</v>
      </c>
      <c r="D597" s="402">
        <v>4640242180076</v>
      </c>
      <c r="E597" s="402"/>
      <c r="F597" s="63">
        <v>0.7</v>
      </c>
      <c r="G597" s="38">
        <v>6</v>
      </c>
      <c r="H597" s="63">
        <v>4.2</v>
      </c>
      <c r="I597" s="63">
        <v>4.4000000000000004</v>
      </c>
      <c r="J597" s="38">
        <v>156</v>
      </c>
      <c r="K597" s="38" t="s">
        <v>87</v>
      </c>
      <c r="L597" s="38"/>
      <c r="M597" s="39" t="s">
        <v>82</v>
      </c>
      <c r="N597" s="39"/>
      <c r="O597" s="38">
        <v>40</v>
      </c>
      <c r="P597" s="403" t="s">
        <v>800</v>
      </c>
      <c r="Q597" s="404"/>
      <c r="R597" s="404"/>
      <c r="S597" s="404"/>
      <c r="T597" s="405"/>
      <c r="U597" s="40" t="s">
        <v>48</v>
      </c>
      <c r="V597" s="40" t="s">
        <v>48</v>
      </c>
      <c r="W597" s="41" t="s">
        <v>0</v>
      </c>
      <c r="X597" s="59">
        <v>0</v>
      </c>
      <c r="Y597" s="56">
        <f>IFERROR(IF(X597="",0,CEILING((X597/$H597),1)*$H597),"")</f>
        <v>0</v>
      </c>
      <c r="Z597" s="42" t="str">
        <f>IFERROR(IF(Y597=0,"",ROUNDUP(Y597/H597,0)*0.00753),"")</f>
        <v/>
      </c>
      <c r="AA597" s="69" t="s">
        <v>48</v>
      </c>
      <c r="AB597" s="70" t="s">
        <v>48</v>
      </c>
      <c r="AC597" s="82"/>
      <c r="AG597" s="79"/>
      <c r="AJ597" s="84"/>
      <c r="AK597" s="84"/>
      <c r="BB597" s="390" t="s">
        <v>69</v>
      </c>
      <c r="BM597" s="79">
        <f>IFERROR(X597*I597/H597,"0")</f>
        <v>0</v>
      </c>
      <c r="BN597" s="79">
        <f>IFERROR(Y597*I597/H597,"0")</f>
        <v>0</v>
      </c>
      <c r="BO597" s="79">
        <f>IFERROR(1/J597*(X597/H597),"0")</f>
        <v>0</v>
      </c>
      <c r="BP597" s="79">
        <f>IFERROR(1/J597*(Y597/H597),"0")</f>
        <v>0</v>
      </c>
    </row>
    <row r="598" spans="1:68" x14ac:dyDescent="0.2">
      <c r="A598" s="399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400"/>
      <c r="P598" s="396" t="s">
        <v>43</v>
      </c>
      <c r="Q598" s="397"/>
      <c r="R598" s="397"/>
      <c r="S598" s="397"/>
      <c r="T598" s="397"/>
      <c r="U598" s="397"/>
      <c r="V598" s="398"/>
      <c r="W598" s="43" t="s">
        <v>42</v>
      </c>
      <c r="X598" s="44">
        <f>IFERROR(X597/H597,"0")</f>
        <v>0</v>
      </c>
      <c r="Y598" s="44">
        <f>IFERROR(Y597/H597,"0")</f>
        <v>0</v>
      </c>
      <c r="Z598" s="44">
        <f>IFERROR(IF(Z597="",0,Z597),"0")</f>
        <v>0</v>
      </c>
      <c r="AA598" s="68"/>
      <c r="AB598" s="68"/>
      <c r="AC598" s="68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400"/>
      <c r="P599" s="396" t="s">
        <v>43</v>
      </c>
      <c r="Q599" s="397"/>
      <c r="R599" s="397"/>
      <c r="S599" s="397"/>
      <c r="T599" s="397"/>
      <c r="U599" s="397"/>
      <c r="V599" s="398"/>
      <c r="W599" s="43" t="s">
        <v>0</v>
      </c>
      <c r="X599" s="44">
        <f>IFERROR(SUM(X597:X597),"0")</f>
        <v>0</v>
      </c>
      <c r="Y599" s="44">
        <f>IFERROR(SUM(Y597:Y597),"0")</f>
        <v>0</v>
      </c>
      <c r="Z599" s="43"/>
      <c r="AA599" s="68"/>
      <c r="AB599" s="68"/>
      <c r="AC599" s="68"/>
    </row>
    <row r="600" spans="1:68" ht="14.25" customHeight="1" x14ac:dyDescent="0.25">
      <c r="A600" s="401" t="s">
        <v>84</v>
      </c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1"/>
      <c r="P600" s="401"/>
      <c r="Q600" s="401"/>
      <c r="R600" s="401"/>
      <c r="S600" s="401"/>
      <c r="T600" s="401"/>
      <c r="U600" s="401"/>
      <c r="V600" s="401"/>
      <c r="W600" s="401"/>
      <c r="X600" s="401"/>
      <c r="Y600" s="401"/>
      <c r="Z600" s="401"/>
      <c r="AA600" s="67"/>
      <c r="AB600" s="67"/>
      <c r="AC600" s="81"/>
    </row>
    <row r="601" spans="1:68" ht="27" customHeight="1" x14ac:dyDescent="0.25">
      <c r="A601" s="64" t="s">
        <v>801</v>
      </c>
      <c r="B601" s="64" t="s">
        <v>802</v>
      </c>
      <c r="C601" s="37">
        <v>4301051780</v>
      </c>
      <c r="D601" s="402">
        <v>4640242180106</v>
      </c>
      <c r="E601" s="402"/>
      <c r="F601" s="63">
        <v>1.3</v>
      </c>
      <c r="G601" s="38">
        <v>6</v>
      </c>
      <c r="H601" s="63">
        <v>7.8</v>
      </c>
      <c r="I601" s="63">
        <v>8.2799999999999994</v>
      </c>
      <c r="J601" s="38">
        <v>56</v>
      </c>
      <c r="K601" s="38" t="s">
        <v>121</v>
      </c>
      <c r="L601" s="38"/>
      <c r="M601" s="39" t="s">
        <v>82</v>
      </c>
      <c r="N601" s="39"/>
      <c r="O601" s="38">
        <v>45</v>
      </c>
      <c r="P601" s="406" t="s">
        <v>803</v>
      </c>
      <c r="Q601" s="404"/>
      <c r="R601" s="404"/>
      <c r="S601" s="404"/>
      <c r="T601" s="405"/>
      <c r="U601" s="40" t="s">
        <v>48</v>
      </c>
      <c r="V601" s="40" t="s">
        <v>48</v>
      </c>
      <c r="W601" s="41" t="s">
        <v>0</v>
      </c>
      <c r="X601" s="59">
        <v>0</v>
      </c>
      <c r="Y601" s="56">
        <f>IFERROR(IF(X601="",0,CEILING((X601/$H601),1)*$H601),"")</f>
        <v>0</v>
      </c>
      <c r="Z601" s="42" t="str">
        <f>IFERROR(IF(Y601=0,"",ROUNDUP(Y601/H601,0)*0.02175),"")</f>
        <v/>
      </c>
      <c r="AA601" s="69" t="s">
        <v>48</v>
      </c>
      <c r="AB601" s="70" t="s">
        <v>48</v>
      </c>
      <c r="AC601" s="82"/>
      <c r="AG601" s="79"/>
      <c r="AJ601" s="84"/>
      <c r="AK601" s="84"/>
      <c r="BB601" s="391" t="s">
        <v>69</v>
      </c>
      <c r="BM601" s="79">
        <f>IFERROR(X601*I601/H601,"0")</f>
        <v>0</v>
      </c>
      <c r="BN601" s="79">
        <f>IFERROR(Y601*I601/H601,"0")</f>
        <v>0</v>
      </c>
      <c r="BO601" s="79">
        <f>IFERROR(1/J601*(X601/H601),"0")</f>
        <v>0</v>
      </c>
      <c r="BP601" s="79">
        <f>IFERROR(1/J601*(Y601/H601),"0")</f>
        <v>0</v>
      </c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00"/>
      <c r="P602" s="396" t="s">
        <v>43</v>
      </c>
      <c r="Q602" s="397"/>
      <c r="R602" s="397"/>
      <c r="S602" s="397"/>
      <c r="T602" s="397"/>
      <c r="U602" s="397"/>
      <c r="V602" s="398"/>
      <c r="W602" s="43" t="s">
        <v>42</v>
      </c>
      <c r="X602" s="44">
        <f>IFERROR(X601/H601,"0")</f>
        <v>0</v>
      </c>
      <c r="Y602" s="44">
        <f>IFERROR(Y601/H601,"0")</f>
        <v>0</v>
      </c>
      <c r="Z602" s="44">
        <f>IFERROR(IF(Z601="",0,Z601),"0")</f>
        <v>0</v>
      </c>
      <c r="AA602" s="68"/>
      <c r="AB602" s="68"/>
      <c r="AC602" s="68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00"/>
      <c r="P603" s="396" t="s">
        <v>43</v>
      </c>
      <c r="Q603" s="397"/>
      <c r="R603" s="397"/>
      <c r="S603" s="397"/>
      <c r="T603" s="397"/>
      <c r="U603" s="397"/>
      <c r="V603" s="398"/>
      <c r="W603" s="43" t="s">
        <v>0</v>
      </c>
      <c r="X603" s="44">
        <f>IFERROR(SUM(X601:X601),"0")</f>
        <v>0</v>
      </c>
      <c r="Y603" s="44">
        <f>IFERROR(SUM(Y601:Y601),"0")</f>
        <v>0</v>
      </c>
      <c r="Z603" s="43"/>
      <c r="AA603" s="68"/>
      <c r="AB603" s="68"/>
      <c r="AC603" s="68"/>
    </row>
    <row r="604" spans="1:68" ht="15" customHeight="1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10"/>
      <c r="P604" s="407" t="s">
        <v>36</v>
      </c>
      <c r="Q604" s="408"/>
      <c r="R604" s="408"/>
      <c r="S604" s="408"/>
      <c r="T604" s="408"/>
      <c r="U604" s="408"/>
      <c r="V604" s="409"/>
      <c r="W604" s="43" t="s">
        <v>0</v>
      </c>
      <c r="X604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451+X456+X462+X467+X477+X482+X486+X490+X497+X503+X507+X521+X526+X535+X541+X545+X557+X564+X573+X578+X585+X591+X595+X599+X603,"0")</f>
        <v>0</v>
      </c>
      <c r="Y604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451+Y456+Y462+Y467+Y477+Y482+Y486+Y490+Y497+Y503+Y507+Y521+Y526+Y535+Y541+Y545+Y557+Y564+Y573+Y578+Y585+Y591+Y595+Y599+Y603,"0")</f>
        <v>0</v>
      </c>
      <c r="Z604" s="43"/>
      <c r="AA604" s="68"/>
      <c r="AB604" s="68"/>
      <c r="AC604" s="68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10"/>
      <c r="P605" s="407" t="s">
        <v>37</v>
      </c>
      <c r="Q605" s="408"/>
      <c r="R605" s="408"/>
      <c r="S605" s="408"/>
      <c r="T605" s="408"/>
      <c r="U605" s="408"/>
      <c r="V605" s="409"/>
      <c r="W605" s="43" t="s">
        <v>0</v>
      </c>
      <c r="X605" s="44">
        <f>IFERROR(SUM(BM22:BM601),"0")</f>
        <v>0</v>
      </c>
      <c r="Y605" s="44">
        <f>IFERROR(SUM(BN22:BN601),"0")</f>
        <v>0</v>
      </c>
      <c r="Z605" s="43"/>
      <c r="AA605" s="68"/>
      <c r="AB605" s="68"/>
      <c r="AC605" s="68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10"/>
      <c r="P606" s="407" t="s">
        <v>38</v>
      </c>
      <c r="Q606" s="408"/>
      <c r="R606" s="408"/>
      <c r="S606" s="408"/>
      <c r="T606" s="408"/>
      <c r="U606" s="408"/>
      <c r="V606" s="409"/>
      <c r="W606" s="43" t="s">
        <v>23</v>
      </c>
      <c r="X606" s="45">
        <f>ROUNDUP(SUM(BO22:BO601),0)</f>
        <v>0</v>
      </c>
      <c r="Y606" s="45">
        <f>ROUNDUP(SUM(BP22:BP601),0)</f>
        <v>0</v>
      </c>
      <c r="Z606" s="43"/>
      <c r="AA606" s="68"/>
      <c r="AB606" s="68"/>
      <c r="AC606" s="68"/>
    </row>
    <row r="607" spans="1:68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10"/>
      <c r="P607" s="407" t="s">
        <v>39</v>
      </c>
      <c r="Q607" s="408"/>
      <c r="R607" s="408"/>
      <c r="S607" s="408"/>
      <c r="T607" s="408"/>
      <c r="U607" s="408"/>
      <c r="V607" s="409"/>
      <c r="W607" s="43" t="s">
        <v>0</v>
      </c>
      <c r="X607" s="44">
        <f>GrossWeightTotal+PalletQtyTotal*25</f>
        <v>0</v>
      </c>
      <c r="Y607" s="44">
        <f>GrossWeightTotalR+PalletQtyTotalR*25</f>
        <v>0</v>
      </c>
      <c r="Z607" s="43"/>
      <c r="AA607" s="68"/>
      <c r="AB607" s="68"/>
      <c r="AC607" s="68"/>
    </row>
    <row r="608" spans="1:68" x14ac:dyDescent="0.2">
      <c r="A608" s="399"/>
      <c r="B608" s="399"/>
      <c r="C608" s="399"/>
      <c r="D608" s="399"/>
      <c r="E608" s="399"/>
      <c r="F608" s="399"/>
      <c r="G608" s="399"/>
      <c r="H608" s="399"/>
      <c r="I608" s="399"/>
      <c r="J608" s="399"/>
      <c r="K608" s="399"/>
      <c r="L608" s="399"/>
      <c r="M608" s="399"/>
      <c r="N608" s="399"/>
      <c r="O608" s="410"/>
      <c r="P608" s="407" t="s">
        <v>40</v>
      </c>
      <c r="Q608" s="408"/>
      <c r="R608" s="408"/>
      <c r="S608" s="408"/>
      <c r="T608" s="408"/>
      <c r="U608" s="408"/>
      <c r="V608" s="409"/>
      <c r="W608" s="43" t="s">
        <v>23</v>
      </c>
      <c r="X608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450+X455+X461+X466+X476+X481+X485+X489+X496+X502+X506+X520+X525+X534+X540+X544+X556+X563+X572+X577+X584+X590+X594+X598+X602,"0")</f>
        <v>0</v>
      </c>
      <c r="Y608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450+Y455+Y461+Y466+Y476+Y481+Y485+Y489+Y496+Y502+Y506+Y520+Y525+Y534+Y540+Y544+Y556+Y563+Y572+Y577+Y584+Y590+Y594+Y598+Y602,"0")</f>
        <v>0</v>
      </c>
      <c r="Z608" s="43"/>
      <c r="AA608" s="68"/>
      <c r="AB608" s="68"/>
      <c r="AC608" s="68"/>
    </row>
    <row r="609" spans="1:32" ht="14.25" x14ac:dyDescent="0.2">
      <c r="A609" s="399"/>
      <c r="B609" s="399"/>
      <c r="C609" s="399"/>
      <c r="D609" s="399"/>
      <c r="E609" s="399"/>
      <c r="F609" s="399"/>
      <c r="G609" s="399"/>
      <c r="H609" s="399"/>
      <c r="I609" s="399"/>
      <c r="J609" s="399"/>
      <c r="K609" s="399"/>
      <c r="L609" s="399"/>
      <c r="M609" s="399"/>
      <c r="N609" s="399"/>
      <c r="O609" s="410"/>
      <c r="P609" s="407" t="s">
        <v>41</v>
      </c>
      <c r="Q609" s="408"/>
      <c r="R609" s="408"/>
      <c r="S609" s="408"/>
      <c r="T609" s="408"/>
      <c r="U609" s="408"/>
      <c r="V609" s="409"/>
      <c r="W609" s="46" t="s">
        <v>54</v>
      </c>
      <c r="X609" s="43"/>
      <c r="Y609" s="43"/>
      <c r="Z609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450+Z455+Z461+Z466+Z476+Z481+Z485+Z489+Z496+Z502+Z506+Z520+Z525+Z534+Z540+Z544+Z556+Z563+Z572+Z577+Z584+Z590+Z594+Z598+Z602,"0")</f>
        <v>0</v>
      </c>
      <c r="AA609" s="68"/>
      <c r="AB609" s="68"/>
      <c r="AC609" s="68"/>
    </row>
    <row r="610" spans="1:32" ht="13.5" thickBot="1" x14ac:dyDescent="0.25"/>
    <row r="611" spans="1:32" ht="27" thickTop="1" thickBot="1" x14ac:dyDescent="0.25">
      <c r="A611" s="47" t="s">
        <v>9</v>
      </c>
      <c r="B611" s="83" t="s">
        <v>78</v>
      </c>
      <c r="C611" s="392" t="s">
        <v>115</v>
      </c>
      <c r="D611" s="392" t="s">
        <v>115</v>
      </c>
      <c r="E611" s="392" t="s">
        <v>115</v>
      </c>
      <c r="F611" s="392" t="s">
        <v>115</v>
      </c>
      <c r="G611" s="392" t="s">
        <v>115</v>
      </c>
      <c r="H611" s="392" t="s">
        <v>115</v>
      </c>
      <c r="I611" s="392" t="s">
        <v>270</v>
      </c>
      <c r="J611" s="392" t="s">
        <v>270</v>
      </c>
      <c r="K611" s="392" t="s">
        <v>270</v>
      </c>
      <c r="L611" s="393"/>
      <c r="M611" s="392" t="s">
        <v>270</v>
      </c>
      <c r="N611" s="393"/>
      <c r="O611" s="392" t="s">
        <v>270</v>
      </c>
      <c r="P611" s="392" t="s">
        <v>270</v>
      </c>
      <c r="Q611" s="392" t="s">
        <v>270</v>
      </c>
      <c r="R611" s="392" t="s">
        <v>270</v>
      </c>
      <c r="S611" s="392" t="s">
        <v>270</v>
      </c>
      <c r="T611" s="392" t="s">
        <v>270</v>
      </c>
      <c r="U611" s="392" t="s">
        <v>270</v>
      </c>
      <c r="V611" s="392" t="s">
        <v>270</v>
      </c>
      <c r="W611" s="392" t="s">
        <v>514</v>
      </c>
      <c r="X611" s="392" t="s">
        <v>514</v>
      </c>
      <c r="Y611" s="392" t="s">
        <v>570</v>
      </c>
      <c r="Z611" s="392" t="s">
        <v>570</v>
      </c>
      <c r="AA611" s="392" t="s">
        <v>570</v>
      </c>
      <c r="AB611" s="392" t="s">
        <v>570</v>
      </c>
      <c r="AC611" s="83" t="s">
        <v>676</v>
      </c>
      <c r="AD611" s="392" t="s">
        <v>720</v>
      </c>
      <c r="AE611" s="392" t="s">
        <v>720</v>
      </c>
      <c r="AF611" s="1"/>
    </row>
    <row r="612" spans="1:32" ht="14.25" customHeight="1" thickTop="1" x14ac:dyDescent="0.2">
      <c r="A612" s="394" t="s">
        <v>10</v>
      </c>
      <c r="B612" s="392" t="s">
        <v>78</v>
      </c>
      <c r="C612" s="392" t="s">
        <v>116</v>
      </c>
      <c r="D612" s="392" t="s">
        <v>138</v>
      </c>
      <c r="E612" s="392" t="s">
        <v>189</v>
      </c>
      <c r="F612" s="392" t="s">
        <v>206</v>
      </c>
      <c r="G612" s="392" t="s">
        <v>238</v>
      </c>
      <c r="H612" s="392" t="s">
        <v>115</v>
      </c>
      <c r="I612" s="392" t="s">
        <v>271</v>
      </c>
      <c r="J612" s="392" t="s">
        <v>288</v>
      </c>
      <c r="K612" s="392" t="s">
        <v>354</v>
      </c>
      <c r="L612" s="1"/>
      <c r="M612" s="392" t="s">
        <v>371</v>
      </c>
      <c r="N612" s="1"/>
      <c r="O612" s="392" t="s">
        <v>389</v>
      </c>
      <c r="P612" s="392" t="s">
        <v>405</v>
      </c>
      <c r="Q612" s="392" t="s">
        <v>409</v>
      </c>
      <c r="R612" s="392" t="s">
        <v>418</v>
      </c>
      <c r="S612" s="392" t="s">
        <v>429</v>
      </c>
      <c r="T612" s="392" t="s">
        <v>432</v>
      </c>
      <c r="U612" s="392" t="s">
        <v>439</v>
      </c>
      <c r="V612" s="392" t="s">
        <v>505</v>
      </c>
      <c r="W612" s="392" t="s">
        <v>515</v>
      </c>
      <c r="X612" s="392" t="s">
        <v>543</v>
      </c>
      <c r="Y612" s="392" t="s">
        <v>571</v>
      </c>
      <c r="Z612" s="392" t="s">
        <v>632</v>
      </c>
      <c r="AA612" s="392" t="s">
        <v>660</v>
      </c>
      <c r="AB612" s="392" t="s">
        <v>667</v>
      </c>
      <c r="AC612" s="392" t="s">
        <v>676</v>
      </c>
      <c r="AD612" s="392" t="s">
        <v>720</v>
      </c>
      <c r="AE612" s="392" t="s">
        <v>788</v>
      </c>
      <c r="AF612" s="1"/>
    </row>
    <row r="613" spans="1:32" ht="13.5" thickBot="1" x14ac:dyDescent="0.25">
      <c r="A613" s="395"/>
      <c r="B613" s="392"/>
      <c r="C613" s="392"/>
      <c r="D613" s="392"/>
      <c r="E613" s="392"/>
      <c r="F613" s="392"/>
      <c r="G613" s="392"/>
      <c r="H613" s="392"/>
      <c r="I613" s="392"/>
      <c r="J613" s="392"/>
      <c r="K613" s="392"/>
      <c r="L613" s="1"/>
      <c r="M613" s="392"/>
      <c r="N613" s="1"/>
      <c r="O613" s="392"/>
      <c r="P613" s="392"/>
      <c r="Q613" s="392"/>
      <c r="R613" s="392"/>
      <c r="S613" s="392"/>
      <c r="T613" s="392"/>
      <c r="U613" s="392"/>
      <c r="V613" s="392"/>
      <c r="W613" s="392"/>
      <c r="X613" s="392"/>
      <c r="Y613" s="392"/>
      <c r="Z613" s="392"/>
      <c r="AA613" s="392"/>
      <c r="AB613" s="392"/>
      <c r="AC613" s="392"/>
      <c r="AD613" s="392"/>
      <c r="AE613" s="392"/>
      <c r="AF613" s="1"/>
    </row>
    <row r="614" spans="1:32" ht="18" thickTop="1" thickBot="1" x14ac:dyDescent="0.25">
      <c r="A614" s="47" t="s">
        <v>13</v>
      </c>
      <c r="B614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4" s="53">
        <f>IFERROR(Y51*1,"0")+IFERROR(Y52*1,"0")+IFERROR(Y53*1,"0")+IFERROR(Y54*1,"0")+IFERROR(Y55*1,"0")+IFERROR(Y56*1,"0")+IFERROR(Y60*1,"0")+IFERROR(Y61*1,"0")</f>
        <v>0</v>
      </c>
      <c r="D614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4" s="53">
        <f>IFERROR(Y101*1,"0")+IFERROR(Y102*1,"0")+IFERROR(Y103*1,"0")+IFERROR(Y107*1,"0")+IFERROR(Y108*1,"0")+IFERROR(Y109*1,"0")+IFERROR(Y110*1,"0")+IFERROR(Y111*1,"0")</f>
        <v>0</v>
      </c>
      <c r="F614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4" s="53">
        <f>IFERROR(Y145*1,"0")+IFERROR(Y146*1,"0")+IFERROR(Y150*1,"0")+IFERROR(Y151*1,"0")+IFERROR(Y155*1,"0")+IFERROR(Y156*1,"0")</f>
        <v>0</v>
      </c>
      <c r="H614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4" s="53">
        <f>IFERROR(Y183*1,"0")+IFERROR(Y184*1,"0")+IFERROR(Y185*1,"0")+IFERROR(Y186*1,"0")+IFERROR(Y187*1,"0")+IFERROR(Y188*1,"0")+IFERROR(Y189*1,"0")+IFERROR(Y190*1,"0")</f>
        <v>0</v>
      </c>
      <c r="J614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4" s="53">
        <f>IFERROR(Y239*1,"0")+IFERROR(Y240*1,"0")+IFERROR(Y241*1,"0")+IFERROR(Y242*1,"0")+IFERROR(Y243*1,"0")+IFERROR(Y244*1,"0")+IFERROR(Y245*1,"0")+IFERROR(Y246*1,"0")</f>
        <v>0</v>
      </c>
      <c r="L614" s="1"/>
      <c r="M614" s="53">
        <f>IFERROR(Y251*1,"0")+IFERROR(Y252*1,"0")+IFERROR(Y253*1,"0")+IFERROR(Y254*1,"0")+IFERROR(Y255*1,"0")+IFERROR(Y256*1,"0")+IFERROR(Y257*1,"0")+IFERROR(Y258*1,"0")</f>
        <v>0</v>
      </c>
      <c r="N614" s="1"/>
      <c r="O614" s="53">
        <f>IFERROR(Y263*1,"0")+IFERROR(Y264*1,"0")+IFERROR(Y265*1,"0")+IFERROR(Y266*1,"0")+IFERROR(Y267*1,"0")</f>
        <v>0</v>
      </c>
      <c r="P614" s="53">
        <f>IFERROR(Y272*1,"0")</f>
        <v>0</v>
      </c>
      <c r="Q614" s="53">
        <f>IFERROR(Y277*1,"0")+IFERROR(Y278*1,"0")+IFERROR(Y279*1,"0")</f>
        <v>0</v>
      </c>
      <c r="R614" s="53">
        <f>IFERROR(Y284*1,"0")+IFERROR(Y285*1,"0")+IFERROR(Y286*1,"0")+IFERROR(Y287*1,"0")+IFERROR(Y288*1,"0")</f>
        <v>0</v>
      </c>
      <c r="S614" s="53">
        <f>IFERROR(Y293*1,"0")</f>
        <v>0</v>
      </c>
      <c r="T614" s="53">
        <f>IFERROR(Y298*1,"0")+IFERROR(Y302*1,"0")+IFERROR(Y303*1,"0")</f>
        <v>0</v>
      </c>
      <c r="U614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4" s="53">
        <f>IFERROR(Y354*1,"0")+IFERROR(Y358*1,"0")+IFERROR(Y359*1,"0")+IFERROR(Y360*1,"0")</f>
        <v>0</v>
      </c>
      <c r="W614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4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4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4" s="53">
        <f>IFERROR(Y465*1,"0")+IFERROR(Y469*1,"0")+IFERROR(Y470*1,"0")+IFERROR(Y471*1,"0")+IFERROR(Y472*1,"0")+IFERROR(Y473*1,"0")+IFERROR(Y474*1,"0")+IFERROR(Y475*1,"0")+IFERROR(Y479*1,"0")+IFERROR(Y480*1,"0")+IFERROR(Y484*1,"0")+IFERROR(Y488*1,"0")</f>
        <v>0</v>
      </c>
      <c r="AA614" s="53">
        <f>IFERROR(Y493*1,"0")+IFERROR(Y494*1,"0")+IFERROR(Y495*1,"0")</f>
        <v>0</v>
      </c>
      <c r="AB614" s="53">
        <f>IFERROR(Y500*1,"0")+IFERROR(Y501*1,"0")+IFERROR(Y505*1,"0")</f>
        <v>0</v>
      </c>
      <c r="AC614" s="53">
        <f>IFERROR(Y511*1,"0")+IFERROR(Y512*1,"0")+IFERROR(Y513*1,"0")+IFERROR(Y514*1,"0")+IFERROR(Y515*1,"0")+IFERROR(Y516*1,"0")+IFERROR(Y517*1,"0")+IFERROR(Y518*1,"0")+IFERROR(Y519*1,"0")+IFERROR(Y523*1,"0")+IFERROR(Y524*1,"0")+IFERROR(Y528*1,"0")+IFERROR(Y529*1,"0")+IFERROR(Y530*1,"0")+IFERROR(Y531*1,"0")+IFERROR(Y532*1,"0")+IFERROR(Y533*1,"0")+IFERROR(Y537*1,"0")+IFERROR(Y538*1,"0")+IFERROR(Y539*1,"0")+IFERROR(Y543*1,"0")</f>
        <v>0</v>
      </c>
      <c r="AD614" s="53">
        <f>IFERROR(Y549*1,"0")+IFERROR(Y550*1,"0")+IFERROR(Y551*1,"0")+IFERROR(Y552*1,"0")+IFERROR(Y553*1,"0")+IFERROR(Y554*1,"0")+IFERROR(Y555*1,"0")+IFERROR(Y559*1,"0")+IFERROR(Y560*1,"0")+IFERROR(Y561*1,"0")+IFERROR(Y562*1,"0")+IFERROR(Y566*1,"0")+IFERROR(Y567*1,"0")+IFERROR(Y568*1,"0")+IFERROR(Y569*1,"0")+IFERROR(Y570*1,"0")+IFERROR(Y571*1,"0")+IFERROR(Y575*1,"0")+IFERROR(Y576*1,"0")+IFERROR(Y580*1,"0")+IFERROR(Y581*1,"0")+IFERROR(Y582*1,"0")+IFERROR(Y583*1,"0")</f>
        <v>0</v>
      </c>
      <c r="AE614" s="53">
        <f>IFERROR(Y588*1,"0")+IFERROR(Y589*1,"0")+IFERROR(Y593*1,"0")+IFERROR(Y597*1,"0")+IFERROR(Y601*1,"0")</f>
        <v>0</v>
      </c>
      <c r="AF614" s="1"/>
    </row>
  </sheetData>
  <sheetProtection algorithmName="SHA-512" hashValue="3ho1MGN+F8dErQLY5fe8j3hQqXT2+xJ2x6AX3OPi5AlEP7XBK5bUBTY3C+3bID1L+HbOpphpeQJnXiV9jJ835g==" saltValue="ojZsrrGgWbFKr6rK+15fEA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P544:V544"/>
    <mergeCell ref="A544:O545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AB612:AB613"/>
    <mergeCell ref="AC612:AC61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P602:V602"/>
    <mergeCell ref="A602:O603"/>
    <mergeCell ref="P603:V603"/>
    <mergeCell ref="P604:V604"/>
    <mergeCell ref="A604:O609"/>
    <mergeCell ref="P605:V605"/>
    <mergeCell ref="P606:V606"/>
    <mergeCell ref="P607:V607"/>
    <mergeCell ref="P608:V608"/>
    <mergeCell ref="P609:V609"/>
    <mergeCell ref="AD612:AD613"/>
    <mergeCell ref="AE612:AE613"/>
    <mergeCell ref="C611:H611"/>
    <mergeCell ref="I611:V611"/>
    <mergeCell ref="W611:X611"/>
    <mergeCell ref="Y611:AB611"/>
    <mergeCell ref="AD611:AE611"/>
    <mergeCell ref="A612:A613"/>
    <mergeCell ref="B612:B613"/>
    <mergeCell ref="C612:C613"/>
    <mergeCell ref="D612:D613"/>
    <mergeCell ref="E612:E613"/>
    <mergeCell ref="F612:F613"/>
    <mergeCell ref="G612:G613"/>
    <mergeCell ref="H612:H613"/>
    <mergeCell ref="I612:I613"/>
    <mergeCell ref="J612:J613"/>
    <mergeCell ref="K612:K613"/>
    <mergeCell ref="M612:M613"/>
    <mergeCell ref="O612:O613"/>
    <mergeCell ref="P612:P613"/>
    <mergeCell ref="Q612:Q613"/>
    <mergeCell ref="R612:R613"/>
    <mergeCell ref="S612:S613"/>
    <mergeCell ref="T612:T613"/>
    <mergeCell ref="U612:U613"/>
    <mergeCell ref="V612:V613"/>
    <mergeCell ref="W612:W613"/>
    <mergeCell ref="X612:X613"/>
    <mergeCell ref="Y612:Y613"/>
    <mergeCell ref="Z612:Z613"/>
    <mergeCell ref="AA612:AA61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4" t="s">
        <v>805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807</v>
      </c>
      <c r="C6" s="54" t="s">
        <v>808</v>
      </c>
      <c r="D6" s="54" t="s">
        <v>809</v>
      </c>
      <c r="E6" s="54" t="s">
        <v>48</v>
      </c>
    </row>
    <row r="7" spans="2:8" x14ac:dyDescent="0.2">
      <c r="B7" s="54" t="s">
        <v>810</v>
      </c>
      <c r="C7" s="54" t="s">
        <v>811</v>
      </c>
      <c r="D7" s="54" t="s">
        <v>812</v>
      </c>
      <c r="E7" s="54" t="s">
        <v>48</v>
      </c>
    </row>
    <row r="9" spans="2:8" x14ac:dyDescent="0.2">
      <c r="B9" s="54" t="s">
        <v>813</v>
      </c>
      <c r="C9" s="54" t="s">
        <v>808</v>
      </c>
      <c r="D9" s="54" t="s">
        <v>48</v>
      </c>
      <c r="E9" s="54" t="s">
        <v>48</v>
      </c>
    </row>
    <row r="11" spans="2:8" x14ac:dyDescent="0.2">
      <c r="B11" s="54" t="s">
        <v>814</v>
      </c>
      <c r="C11" s="54" t="s">
        <v>811</v>
      </c>
      <c r="D11" s="54" t="s">
        <v>48</v>
      </c>
      <c r="E11" s="54" t="s">
        <v>48</v>
      </c>
    </row>
    <row r="13" spans="2:8" x14ac:dyDescent="0.2">
      <c r="B13" s="54" t="s">
        <v>815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816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819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820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821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825</v>
      </c>
      <c r="C23" s="54" t="s">
        <v>48</v>
      </c>
      <c r="D23" s="54" t="s">
        <v>48</v>
      </c>
      <c r="E23" s="54" t="s">
        <v>48</v>
      </c>
    </row>
  </sheetData>
  <sheetProtection algorithmName="SHA-512" hashValue="ppE04Kv9LsB4NTN2+dsBJE0CNdnJbgTunadeY6lQayeHvjcHlAOVgwOLnN292tR1EjdjV0bZ+PnJTp5z3RgNaA==" saltValue="phYSD/9cXzGxqgQWleaj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2024-07-31T11:41:43Z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