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090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X545" i="2" l="1"/>
  <c r="X544" i="2"/>
  <c r="BP543" i="2"/>
  <c r="BO543" i="2"/>
  <c r="BM543" i="2"/>
  <c r="Y543" i="2"/>
  <c r="BN543" i="2" s="1"/>
  <c r="BO542" i="2"/>
  <c r="BN542" i="2"/>
  <c r="BM542" i="2"/>
  <c r="Y542" i="2"/>
  <c r="Z542" i="2" s="1"/>
  <c r="BP541" i="2"/>
  <c r="BO541" i="2"/>
  <c r="BM541" i="2"/>
  <c r="Y541" i="2"/>
  <c r="BN541" i="2" s="1"/>
  <c r="BO540" i="2"/>
  <c r="BN540" i="2"/>
  <c r="BM540" i="2"/>
  <c r="Y540" i="2"/>
  <c r="Y544" i="2" s="1"/>
  <c r="Y538" i="2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Y537" i="2" s="1"/>
  <c r="X532" i="2"/>
  <c r="X531" i="2"/>
  <c r="BO530" i="2"/>
  <c r="BM530" i="2"/>
  <c r="Z530" i="2"/>
  <c r="Y530" i="2"/>
  <c r="BP530" i="2" s="1"/>
  <c r="BO529" i="2"/>
  <c r="BN529" i="2"/>
  <c r="BM529" i="2"/>
  <c r="Y529" i="2"/>
  <c r="BP529" i="2" s="1"/>
  <c r="BO528" i="2"/>
  <c r="BM528" i="2"/>
  <c r="Z528" i="2"/>
  <c r="Y528" i="2"/>
  <c r="BP528" i="2" s="1"/>
  <c r="BO527" i="2"/>
  <c r="BN527" i="2"/>
  <c r="BM527" i="2"/>
  <c r="Y527" i="2"/>
  <c r="BP527" i="2" s="1"/>
  <c r="BO526" i="2"/>
  <c r="BM526" i="2"/>
  <c r="Z526" i="2"/>
  <c r="Y526" i="2"/>
  <c r="BP526" i="2" s="1"/>
  <c r="BO525" i="2"/>
  <c r="BN525" i="2"/>
  <c r="BM525" i="2"/>
  <c r="Y525" i="2"/>
  <c r="BP525" i="2" s="1"/>
  <c r="BO524" i="2"/>
  <c r="BM524" i="2"/>
  <c r="Z524" i="2"/>
  <c r="Y524" i="2"/>
  <c r="Y532" i="2" s="1"/>
  <c r="X522" i="2"/>
  <c r="X521" i="2"/>
  <c r="BO520" i="2"/>
  <c r="BM520" i="2"/>
  <c r="Y520" i="2"/>
  <c r="BP519" i="2"/>
  <c r="BO519" i="2"/>
  <c r="BN519" i="2"/>
  <c r="BM519" i="2"/>
  <c r="Y519" i="2"/>
  <c r="Z519" i="2" s="1"/>
  <c r="BO518" i="2"/>
  <c r="BM518" i="2"/>
  <c r="Y518" i="2"/>
  <c r="BP517" i="2"/>
  <c r="BO517" i="2"/>
  <c r="BN517" i="2"/>
  <c r="BM517" i="2"/>
  <c r="Y517" i="2"/>
  <c r="Z517" i="2" s="1"/>
  <c r="BO516" i="2"/>
  <c r="BM516" i="2"/>
  <c r="Y516" i="2"/>
  <c r="Y514" i="2"/>
  <c r="X514" i="2"/>
  <c r="Y513" i="2"/>
  <c r="X513" i="2"/>
  <c r="BP512" i="2"/>
  <c r="BO512" i="2"/>
  <c r="BN512" i="2"/>
  <c r="BM512" i="2"/>
  <c r="Y512" i="2"/>
  <c r="Z512" i="2" s="1"/>
  <c r="BP511" i="2"/>
  <c r="BO511" i="2"/>
  <c r="BN511" i="2"/>
  <c r="BM511" i="2"/>
  <c r="Z511" i="2"/>
  <c r="Y511" i="2"/>
  <c r="BP510" i="2"/>
  <c r="BO510" i="2"/>
  <c r="BN510" i="2"/>
  <c r="BM510" i="2"/>
  <c r="Y510" i="2"/>
  <c r="Z510" i="2" s="1"/>
  <c r="BP509" i="2"/>
  <c r="BO509" i="2"/>
  <c r="BN509" i="2"/>
  <c r="BM509" i="2"/>
  <c r="Z509" i="2"/>
  <c r="Y509" i="2"/>
  <c r="BP508" i="2"/>
  <c r="BO508" i="2"/>
  <c r="BN508" i="2"/>
  <c r="BM508" i="2"/>
  <c r="Y508" i="2"/>
  <c r="Z508" i="2" s="1"/>
  <c r="BP507" i="2"/>
  <c r="BO507" i="2"/>
  <c r="BN507" i="2"/>
  <c r="BM507" i="2"/>
  <c r="Z507" i="2"/>
  <c r="Y507" i="2"/>
  <c r="BP506" i="2"/>
  <c r="BO506" i="2"/>
  <c r="BN506" i="2"/>
  <c r="BM506" i="2"/>
  <c r="Y506" i="2"/>
  <c r="Z506" i="2" s="1"/>
  <c r="BP505" i="2"/>
  <c r="BO505" i="2"/>
  <c r="BN505" i="2"/>
  <c r="BM505" i="2"/>
  <c r="Z505" i="2"/>
  <c r="Y505" i="2"/>
  <c r="BP504" i="2"/>
  <c r="BO504" i="2"/>
  <c r="BN504" i="2"/>
  <c r="BM504" i="2"/>
  <c r="Y504" i="2"/>
  <c r="Y500" i="2"/>
  <c r="X500" i="2"/>
  <c r="Y499" i="2"/>
  <c r="X499" i="2"/>
  <c r="BO498" i="2"/>
  <c r="BN498" i="2"/>
  <c r="BM498" i="2"/>
  <c r="Z498" i="2"/>
  <c r="Z499" i="2" s="1"/>
  <c r="Y498" i="2"/>
  <c r="BP498" i="2" s="1"/>
  <c r="P498" i="2"/>
  <c r="X496" i="2"/>
  <c r="X495" i="2"/>
  <c r="BO494" i="2"/>
  <c r="BN494" i="2"/>
  <c r="BM494" i="2"/>
  <c r="Z494" i="2"/>
  <c r="Y494" i="2"/>
  <c r="BP494" i="2" s="1"/>
  <c r="P494" i="2"/>
  <c r="BP493" i="2"/>
  <c r="BO493" i="2"/>
  <c r="BN493" i="2"/>
  <c r="BM493" i="2"/>
  <c r="Z493" i="2"/>
  <c r="Y493" i="2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N487" i="2"/>
  <c r="BM487" i="2"/>
  <c r="Y487" i="2"/>
  <c r="BP487" i="2" s="1"/>
  <c r="P487" i="2"/>
  <c r="BP486" i="2"/>
  <c r="BO486" i="2"/>
  <c r="BM486" i="2"/>
  <c r="Z486" i="2"/>
  <c r="Y486" i="2"/>
  <c r="BN486" i="2" s="1"/>
  <c r="P486" i="2"/>
  <c r="BP485" i="2"/>
  <c r="BO485" i="2"/>
  <c r="BM485" i="2"/>
  <c r="Y485" i="2"/>
  <c r="BN485" i="2" s="1"/>
  <c r="P485" i="2"/>
  <c r="BO484" i="2"/>
  <c r="BM484" i="2"/>
  <c r="Y484" i="2"/>
  <c r="Y490" i="2" s="1"/>
  <c r="P484" i="2"/>
  <c r="BP483" i="2"/>
  <c r="BO483" i="2"/>
  <c r="BN483" i="2"/>
  <c r="BM483" i="2"/>
  <c r="Y483" i="2"/>
  <c r="Y489" i="2" s="1"/>
  <c r="P483" i="2"/>
  <c r="Y481" i="2"/>
  <c r="X481" i="2"/>
  <c r="Y480" i="2"/>
  <c r="X480" i="2"/>
  <c r="BP479" i="2"/>
  <c r="BO479" i="2"/>
  <c r="BN479" i="2"/>
  <c r="BM479" i="2"/>
  <c r="Y479" i="2"/>
  <c r="Z479" i="2" s="1"/>
  <c r="P479" i="2"/>
  <c r="BP478" i="2"/>
  <c r="BO478" i="2"/>
  <c r="BM478" i="2"/>
  <c r="Y478" i="2"/>
  <c r="BN478" i="2" s="1"/>
  <c r="P478" i="2"/>
  <c r="X476" i="2"/>
  <c r="X475" i="2"/>
  <c r="BP474" i="2"/>
  <c r="BO474" i="2"/>
  <c r="BM474" i="2"/>
  <c r="Y474" i="2"/>
  <c r="BN474" i="2" s="1"/>
  <c r="P474" i="2"/>
  <c r="BO473" i="2"/>
  <c r="BM473" i="2"/>
  <c r="Z473" i="2"/>
  <c r="Y473" i="2"/>
  <c r="BP473" i="2" s="1"/>
  <c r="P473" i="2"/>
  <c r="BO472" i="2"/>
  <c r="BM472" i="2"/>
  <c r="Z472" i="2"/>
  <c r="Y472" i="2"/>
  <c r="BP472" i="2" s="1"/>
  <c r="P472" i="2"/>
  <c r="BO471" i="2"/>
  <c r="BN471" i="2"/>
  <c r="BM471" i="2"/>
  <c r="Z471" i="2"/>
  <c r="Y471" i="2"/>
  <c r="BP471" i="2" s="1"/>
  <c r="P471" i="2"/>
  <c r="BO470" i="2"/>
  <c r="BN470" i="2"/>
  <c r="BM470" i="2"/>
  <c r="Z470" i="2"/>
  <c r="Y470" i="2"/>
  <c r="BP470" i="2" s="1"/>
  <c r="P470" i="2"/>
  <c r="BP469" i="2"/>
  <c r="BO469" i="2"/>
  <c r="BN469" i="2"/>
  <c r="BM469" i="2"/>
  <c r="Z469" i="2"/>
  <c r="Y469" i="2"/>
  <c r="P469" i="2"/>
  <c r="BO468" i="2"/>
  <c r="BM468" i="2"/>
  <c r="Y468" i="2"/>
  <c r="BP467" i="2"/>
  <c r="BO467" i="2"/>
  <c r="BM467" i="2"/>
  <c r="Y467" i="2"/>
  <c r="BN467" i="2" s="1"/>
  <c r="P467" i="2"/>
  <c r="BO466" i="2"/>
  <c r="BM466" i="2"/>
  <c r="Z466" i="2"/>
  <c r="Y466" i="2"/>
  <c r="P466" i="2"/>
  <c r="X462" i="2"/>
  <c r="X461" i="2"/>
  <c r="BO460" i="2"/>
  <c r="BM460" i="2"/>
  <c r="Z460" i="2"/>
  <c r="Z461" i="2" s="1"/>
  <c r="Y460" i="2"/>
  <c r="Y462" i="2" s="1"/>
  <c r="X458" i="2"/>
  <c r="X457" i="2"/>
  <c r="BO456" i="2"/>
  <c r="BM456" i="2"/>
  <c r="Y456" i="2"/>
  <c r="P456" i="2"/>
  <c r="BO455" i="2"/>
  <c r="BN455" i="2"/>
  <c r="BM455" i="2"/>
  <c r="Y455" i="2"/>
  <c r="X452" i="2"/>
  <c r="X451" i="2"/>
  <c r="BP450" i="2"/>
  <c r="BO450" i="2"/>
  <c r="BM450" i="2"/>
  <c r="Y450" i="2"/>
  <c r="BN450" i="2" s="1"/>
  <c r="P450" i="2"/>
  <c r="BO449" i="2"/>
  <c r="BM449" i="2"/>
  <c r="Z449" i="2"/>
  <c r="Y449" i="2"/>
  <c r="BP449" i="2" s="1"/>
  <c r="P449" i="2"/>
  <c r="BO448" i="2"/>
  <c r="BM448" i="2"/>
  <c r="Z448" i="2"/>
  <c r="Y448" i="2"/>
  <c r="BP448" i="2" s="1"/>
  <c r="P448" i="2"/>
  <c r="X445" i="2"/>
  <c r="Z444" i="2"/>
  <c r="Y444" i="2"/>
  <c r="X444" i="2"/>
  <c r="BO443" i="2"/>
  <c r="BM443" i="2"/>
  <c r="Z443" i="2"/>
  <c r="Y443" i="2"/>
  <c r="BP443" i="2" s="1"/>
  <c r="P443" i="2"/>
  <c r="X441" i="2"/>
  <c r="Z440" i="2"/>
  <c r="Y440" i="2"/>
  <c r="X440" i="2"/>
  <c r="BO439" i="2"/>
  <c r="BM439" i="2"/>
  <c r="Z439" i="2"/>
  <c r="Y439" i="2"/>
  <c r="BP439" i="2" s="1"/>
  <c r="P439" i="2"/>
  <c r="X437" i="2"/>
  <c r="Z436" i="2"/>
  <c r="Y436" i="2"/>
  <c r="X436" i="2"/>
  <c r="BO435" i="2"/>
  <c r="BM435" i="2"/>
  <c r="Z435" i="2"/>
  <c r="Y435" i="2"/>
  <c r="BP435" i="2" s="1"/>
  <c r="P435" i="2"/>
  <c r="X433" i="2"/>
  <c r="X432" i="2"/>
  <c r="BO431" i="2"/>
  <c r="BM431" i="2"/>
  <c r="Z431" i="2"/>
  <c r="Y431" i="2"/>
  <c r="BP431" i="2" s="1"/>
  <c r="BP430" i="2"/>
  <c r="BO430" i="2"/>
  <c r="BM430" i="2"/>
  <c r="Z430" i="2"/>
  <c r="Y430" i="2"/>
  <c r="BN430" i="2" s="1"/>
  <c r="P430" i="2"/>
  <c r="BP429" i="2"/>
  <c r="BO429" i="2"/>
  <c r="BM429" i="2"/>
  <c r="Y429" i="2"/>
  <c r="BN429" i="2" s="1"/>
  <c r="BO428" i="2"/>
  <c r="BN428" i="2"/>
  <c r="BM428" i="2"/>
  <c r="Z428" i="2"/>
  <c r="Y428" i="2"/>
  <c r="BP428" i="2" s="1"/>
  <c r="P428" i="2"/>
  <c r="BO427" i="2"/>
  <c r="BN427" i="2"/>
  <c r="BM427" i="2"/>
  <c r="Z427" i="2"/>
  <c r="Y427" i="2"/>
  <c r="BP427" i="2" s="1"/>
  <c r="BO426" i="2"/>
  <c r="BM426" i="2"/>
  <c r="Y426" i="2"/>
  <c r="Z426" i="2" s="1"/>
  <c r="BO425" i="2"/>
  <c r="BN425" i="2"/>
  <c r="BM425" i="2"/>
  <c r="Z425" i="2"/>
  <c r="Y425" i="2"/>
  <c r="BP425" i="2" s="1"/>
  <c r="P425" i="2"/>
  <c r="Y423" i="2"/>
  <c r="X423" i="2"/>
  <c r="Y422" i="2"/>
  <c r="X422" i="2"/>
  <c r="BO421" i="2"/>
  <c r="BN421" i="2"/>
  <c r="BM421" i="2"/>
  <c r="Z421" i="2"/>
  <c r="Z422" i="2" s="1"/>
  <c r="Y421" i="2"/>
  <c r="BP421" i="2" s="1"/>
  <c r="X418" i="2"/>
  <c r="X417" i="2"/>
  <c r="BP416" i="2"/>
  <c r="BO416" i="2"/>
  <c r="BM416" i="2"/>
  <c r="Y416" i="2"/>
  <c r="BN416" i="2" s="1"/>
  <c r="P416" i="2"/>
  <c r="BO415" i="2"/>
  <c r="BM415" i="2"/>
  <c r="Y415" i="2"/>
  <c r="Y417" i="2" s="1"/>
  <c r="P415" i="2"/>
  <c r="BP414" i="2"/>
  <c r="BO414" i="2"/>
  <c r="BN414" i="2"/>
  <c r="BM414" i="2"/>
  <c r="Y414" i="2"/>
  <c r="Z414" i="2" s="1"/>
  <c r="P414" i="2"/>
  <c r="Y412" i="2"/>
  <c r="X412" i="2"/>
  <c r="Y411" i="2"/>
  <c r="X411" i="2"/>
  <c r="BP410" i="2"/>
  <c r="BO410" i="2"/>
  <c r="BN410" i="2"/>
  <c r="BM410" i="2"/>
  <c r="Y410" i="2"/>
  <c r="Z410" i="2" s="1"/>
  <c r="P410" i="2"/>
  <c r="BP409" i="2"/>
  <c r="BO409" i="2"/>
  <c r="BM409" i="2"/>
  <c r="Y409" i="2"/>
  <c r="BN409" i="2" s="1"/>
  <c r="P409" i="2"/>
  <c r="X407" i="2"/>
  <c r="X406" i="2"/>
  <c r="BP405" i="2"/>
  <c r="BO405" i="2"/>
  <c r="BM405" i="2"/>
  <c r="Y405" i="2"/>
  <c r="BN405" i="2" s="1"/>
  <c r="BO404" i="2"/>
  <c r="BM404" i="2"/>
  <c r="Y404" i="2"/>
  <c r="P404" i="2"/>
  <c r="BO403" i="2"/>
  <c r="BN403" i="2"/>
  <c r="BM403" i="2"/>
  <c r="Y403" i="2"/>
  <c r="BP403" i="2" s="1"/>
  <c r="BO402" i="2"/>
  <c r="BM402" i="2"/>
  <c r="Z402" i="2"/>
  <c r="Y402" i="2"/>
  <c r="BP402" i="2" s="1"/>
  <c r="BO401" i="2"/>
  <c r="BN401" i="2"/>
  <c r="BM401" i="2"/>
  <c r="Y401" i="2"/>
  <c r="BP401" i="2" s="1"/>
  <c r="P401" i="2"/>
  <c r="BP400" i="2"/>
  <c r="BO400" i="2"/>
  <c r="BM400" i="2"/>
  <c r="Z400" i="2"/>
  <c r="Y400" i="2"/>
  <c r="BN400" i="2" s="1"/>
  <c r="BO399" i="2"/>
  <c r="BM399" i="2"/>
  <c r="Z399" i="2"/>
  <c r="Y399" i="2"/>
  <c r="BP399" i="2" s="1"/>
  <c r="BP398" i="2"/>
  <c r="BO398" i="2"/>
  <c r="BM398" i="2"/>
  <c r="Z398" i="2"/>
  <c r="Y398" i="2"/>
  <c r="BN398" i="2" s="1"/>
  <c r="P398" i="2"/>
  <c r="BP397" i="2"/>
  <c r="BO397" i="2"/>
  <c r="BM397" i="2"/>
  <c r="Y397" i="2"/>
  <c r="BN397" i="2" s="1"/>
  <c r="BO396" i="2"/>
  <c r="BN396" i="2"/>
  <c r="BM396" i="2"/>
  <c r="Z396" i="2"/>
  <c r="Y396" i="2"/>
  <c r="BP396" i="2" s="1"/>
  <c r="P396" i="2"/>
  <c r="BO395" i="2"/>
  <c r="BN395" i="2"/>
  <c r="BM395" i="2"/>
  <c r="Z395" i="2"/>
  <c r="Y395" i="2"/>
  <c r="BP395" i="2" s="1"/>
  <c r="BO394" i="2"/>
  <c r="BM394" i="2"/>
  <c r="Y394" i="2"/>
  <c r="Z394" i="2" s="1"/>
  <c r="P394" i="2"/>
  <c r="BP393" i="2"/>
  <c r="BO393" i="2"/>
  <c r="BN393" i="2"/>
  <c r="BM393" i="2"/>
  <c r="Y393" i="2"/>
  <c r="Z393" i="2" s="1"/>
  <c r="BP392" i="2"/>
  <c r="BO392" i="2"/>
  <c r="BN392" i="2"/>
  <c r="BM392" i="2"/>
  <c r="Z392" i="2"/>
  <c r="Y392" i="2"/>
  <c r="P392" i="2"/>
  <c r="BO391" i="2"/>
  <c r="BM391" i="2"/>
  <c r="Y391" i="2"/>
  <c r="BP390" i="2"/>
  <c r="BO390" i="2"/>
  <c r="BM390" i="2"/>
  <c r="Y390" i="2"/>
  <c r="BN390" i="2" s="1"/>
  <c r="P390" i="2"/>
  <c r="BO389" i="2"/>
  <c r="BM389" i="2"/>
  <c r="Z389" i="2"/>
  <c r="Y389" i="2"/>
  <c r="BP389" i="2" s="1"/>
  <c r="P389" i="2"/>
  <c r="BO388" i="2"/>
  <c r="BM388" i="2"/>
  <c r="Z388" i="2"/>
  <c r="Y388" i="2"/>
  <c r="BP388" i="2" s="1"/>
  <c r="BP387" i="2"/>
  <c r="BO387" i="2"/>
  <c r="BM387" i="2"/>
  <c r="Z387" i="2"/>
  <c r="Y387" i="2"/>
  <c r="BN387" i="2" s="1"/>
  <c r="BO386" i="2"/>
  <c r="BM386" i="2"/>
  <c r="Z386" i="2"/>
  <c r="Y386" i="2"/>
  <c r="BP386" i="2" s="1"/>
  <c r="BP385" i="2"/>
  <c r="BO385" i="2"/>
  <c r="BM385" i="2"/>
  <c r="Z385" i="2"/>
  <c r="Y385" i="2"/>
  <c r="BN385" i="2" s="1"/>
  <c r="P385" i="2"/>
  <c r="BP384" i="2"/>
  <c r="BO384" i="2"/>
  <c r="BM384" i="2"/>
  <c r="Y384" i="2"/>
  <c r="BN384" i="2" s="1"/>
  <c r="BO383" i="2"/>
  <c r="BN383" i="2"/>
  <c r="BM383" i="2"/>
  <c r="Z383" i="2"/>
  <c r="Y383" i="2"/>
  <c r="Y407" i="2" s="1"/>
  <c r="P383" i="2"/>
  <c r="X381" i="2"/>
  <c r="Z380" i="2"/>
  <c r="Y380" i="2"/>
  <c r="X380" i="2"/>
  <c r="BO379" i="2"/>
  <c r="BN379" i="2"/>
  <c r="BM379" i="2"/>
  <c r="Z379" i="2"/>
  <c r="Y379" i="2"/>
  <c r="Y381" i="2" s="1"/>
  <c r="P379" i="2"/>
  <c r="X375" i="2"/>
  <c r="Y374" i="2"/>
  <c r="X374" i="2"/>
  <c r="BO373" i="2"/>
  <c r="BN373" i="2"/>
  <c r="BM373" i="2"/>
  <c r="Z373" i="2"/>
  <c r="Y373" i="2"/>
  <c r="BP373" i="2" s="1"/>
  <c r="P373" i="2"/>
  <c r="BO372" i="2"/>
  <c r="BN372" i="2"/>
  <c r="BM372" i="2"/>
  <c r="Z372" i="2"/>
  <c r="Z374" i="2" s="1"/>
  <c r="Y372" i="2"/>
  <c r="Y375" i="2" s="1"/>
  <c r="P372" i="2"/>
  <c r="Y370" i="2"/>
  <c r="X370" i="2"/>
  <c r="X369" i="2"/>
  <c r="BO368" i="2"/>
  <c r="BN368" i="2"/>
  <c r="BM368" i="2"/>
  <c r="Z368" i="2"/>
  <c r="Y368" i="2"/>
  <c r="BP368" i="2" s="1"/>
  <c r="P368" i="2"/>
  <c r="BP367" i="2"/>
  <c r="BO367" i="2"/>
  <c r="BN367" i="2"/>
  <c r="BM367" i="2"/>
  <c r="Z367" i="2"/>
  <c r="Y367" i="2"/>
  <c r="P367" i="2"/>
  <c r="BO366" i="2"/>
  <c r="BM366" i="2"/>
  <c r="Y366" i="2"/>
  <c r="P366" i="2"/>
  <c r="BO365" i="2"/>
  <c r="BN365" i="2"/>
  <c r="BM365" i="2"/>
  <c r="Y365" i="2"/>
  <c r="BP365" i="2" s="1"/>
  <c r="P365" i="2"/>
  <c r="BP364" i="2"/>
  <c r="BO364" i="2"/>
  <c r="BM364" i="2"/>
  <c r="Z364" i="2"/>
  <c r="Y364" i="2"/>
  <c r="P364" i="2"/>
  <c r="X362" i="2"/>
  <c r="X361" i="2"/>
  <c r="BP360" i="2"/>
  <c r="BO360" i="2"/>
  <c r="BM360" i="2"/>
  <c r="Z360" i="2"/>
  <c r="Y360" i="2"/>
  <c r="BN360" i="2" s="1"/>
  <c r="P360" i="2"/>
  <c r="BP359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Y350" i="2"/>
  <c r="X350" i="2"/>
  <c r="BO349" i="2"/>
  <c r="BN349" i="2"/>
  <c r="BM349" i="2"/>
  <c r="Z349" i="2"/>
  <c r="Y349" i="2"/>
  <c r="BP349" i="2" s="1"/>
  <c r="P349" i="2"/>
  <c r="BO348" i="2"/>
  <c r="BN348" i="2"/>
  <c r="BM348" i="2"/>
  <c r="Z348" i="2"/>
  <c r="Z350" i="2" s="1"/>
  <c r="Y348" i="2"/>
  <c r="Y351" i="2" s="1"/>
  <c r="P348" i="2"/>
  <c r="X346" i="2"/>
  <c r="X345" i="2"/>
  <c r="BO344" i="2"/>
  <c r="BN344" i="2"/>
  <c r="BM344" i="2"/>
  <c r="Z344" i="2"/>
  <c r="Y344" i="2"/>
  <c r="BP344" i="2" s="1"/>
  <c r="P344" i="2"/>
  <c r="BP343" i="2"/>
  <c r="BO343" i="2"/>
  <c r="BN343" i="2"/>
  <c r="BM343" i="2"/>
  <c r="Z343" i="2"/>
  <c r="Y343" i="2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N337" i="2"/>
  <c r="BM337" i="2"/>
  <c r="Y337" i="2"/>
  <c r="Y340" i="2" s="1"/>
  <c r="P337" i="2"/>
  <c r="X335" i="2"/>
  <c r="X334" i="2"/>
  <c r="BO333" i="2"/>
  <c r="BN333" i="2"/>
  <c r="BM333" i="2"/>
  <c r="Y333" i="2"/>
  <c r="BP333" i="2" s="1"/>
  <c r="P333" i="2"/>
  <c r="BP332" i="2"/>
  <c r="BO332" i="2"/>
  <c r="BM332" i="2"/>
  <c r="Z332" i="2"/>
  <c r="Y332" i="2"/>
  <c r="BN332" i="2" s="1"/>
  <c r="P332" i="2"/>
  <c r="BP331" i="2"/>
  <c r="BO331" i="2"/>
  <c r="BM331" i="2"/>
  <c r="Y331" i="2"/>
  <c r="BN331" i="2" s="1"/>
  <c r="P331" i="2"/>
  <c r="BO330" i="2"/>
  <c r="BM330" i="2"/>
  <c r="Y330" i="2"/>
  <c r="Z330" i="2" s="1"/>
  <c r="P330" i="2"/>
  <c r="BP329" i="2"/>
  <c r="BO329" i="2"/>
  <c r="BN329" i="2"/>
  <c r="BM329" i="2"/>
  <c r="Z329" i="2"/>
  <c r="Y329" i="2"/>
  <c r="P329" i="2"/>
  <c r="BP328" i="2"/>
  <c r="BO328" i="2"/>
  <c r="BM328" i="2"/>
  <c r="Y328" i="2"/>
  <c r="BN328" i="2" s="1"/>
  <c r="P328" i="2"/>
  <c r="BO327" i="2"/>
  <c r="BM327" i="2"/>
  <c r="Z327" i="2"/>
  <c r="Y327" i="2"/>
  <c r="BP327" i="2" s="1"/>
  <c r="P327" i="2"/>
  <c r="BO326" i="2"/>
  <c r="BM326" i="2"/>
  <c r="Z326" i="2"/>
  <c r="Y326" i="2"/>
  <c r="BP326" i="2" s="1"/>
  <c r="P326" i="2"/>
  <c r="BO325" i="2"/>
  <c r="BN325" i="2"/>
  <c r="BM325" i="2"/>
  <c r="Z325" i="2"/>
  <c r="Y325" i="2"/>
  <c r="BP325" i="2" s="1"/>
  <c r="P325" i="2"/>
  <c r="BO324" i="2"/>
  <c r="BN324" i="2"/>
  <c r="BM324" i="2"/>
  <c r="Z324" i="2"/>
  <c r="Y324" i="2"/>
  <c r="BP324" i="2" s="1"/>
  <c r="P324" i="2"/>
  <c r="BP323" i="2"/>
  <c r="BO323" i="2"/>
  <c r="BN323" i="2"/>
  <c r="BM323" i="2"/>
  <c r="Z323" i="2"/>
  <c r="Y323" i="2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N311" i="2"/>
  <c r="BM311" i="2"/>
  <c r="Y311" i="2"/>
  <c r="BP311" i="2" s="1"/>
  <c r="P311" i="2"/>
  <c r="BP310" i="2"/>
  <c r="BO310" i="2"/>
  <c r="BM310" i="2"/>
  <c r="Z310" i="2"/>
  <c r="Y310" i="2"/>
  <c r="P310" i="2"/>
  <c r="Y308" i="2"/>
  <c r="X308" i="2"/>
  <c r="Y307" i="2"/>
  <c r="X307" i="2"/>
  <c r="BP306" i="2"/>
  <c r="BO306" i="2"/>
  <c r="BM306" i="2"/>
  <c r="Z306" i="2"/>
  <c r="Z307" i="2" s="1"/>
  <c r="Y306" i="2"/>
  <c r="P306" i="2"/>
  <c r="Y303" i="2"/>
  <c r="X303" i="2"/>
  <c r="Y302" i="2"/>
  <c r="X302" i="2"/>
  <c r="BP301" i="2"/>
  <c r="BO301" i="2"/>
  <c r="BM301" i="2"/>
  <c r="Z301" i="2"/>
  <c r="Z302" i="2" s="1"/>
  <c r="Y301" i="2"/>
  <c r="P556" i="2" s="1"/>
  <c r="P301" i="2"/>
  <c r="X298" i="2"/>
  <c r="X297" i="2"/>
  <c r="BP296" i="2"/>
  <c r="BO296" i="2"/>
  <c r="BM296" i="2"/>
  <c r="Z296" i="2"/>
  <c r="Y296" i="2"/>
  <c r="BN296" i="2" s="1"/>
  <c r="P296" i="2"/>
  <c r="BP295" i="2"/>
  <c r="BO295" i="2"/>
  <c r="BM295" i="2"/>
  <c r="Y295" i="2"/>
  <c r="BN295" i="2" s="1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P289" i="2"/>
  <c r="BO289" i="2"/>
  <c r="BN289" i="2"/>
  <c r="BM289" i="2"/>
  <c r="Z289" i="2"/>
  <c r="Y289" i="2"/>
  <c r="BP288" i="2"/>
  <c r="BO288" i="2"/>
  <c r="BN288" i="2"/>
  <c r="BM288" i="2"/>
  <c r="Z288" i="2"/>
  <c r="Y288" i="2"/>
  <c r="X286" i="2"/>
  <c r="X285" i="2"/>
  <c r="BO284" i="2"/>
  <c r="BM284" i="2"/>
  <c r="Y284" i="2"/>
  <c r="Z284" i="2" s="1"/>
  <c r="P284" i="2"/>
  <c r="BP283" i="2"/>
  <c r="BO283" i="2"/>
  <c r="BN283" i="2"/>
  <c r="BM283" i="2"/>
  <c r="Z283" i="2"/>
  <c r="Y283" i="2"/>
  <c r="P283" i="2"/>
  <c r="BP282" i="2"/>
  <c r="BO282" i="2"/>
  <c r="BM282" i="2"/>
  <c r="Y282" i="2"/>
  <c r="BN282" i="2" s="1"/>
  <c r="X280" i="2"/>
  <c r="X279" i="2"/>
  <c r="BP278" i="2"/>
  <c r="BO278" i="2"/>
  <c r="BN278" i="2"/>
  <c r="BM278" i="2"/>
  <c r="Z278" i="2"/>
  <c r="Y278" i="2"/>
  <c r="P278" i="2"/>
  <c r="BO277" i="2"/>
  <c r="BM277" i="2"/>
  <c r="Y277" i="2"/>
  <c r="P277" i="2"/>
  <c r="BO276" i="2"/>
  <c r="BN276" i="2"/>
  <c r="BM276" i="2"/>
  <c r="Y276" i="2"/>
  <c r="BP276" i="2" s="1"/>
  <c r="P276" i="2"/>
  <c r="BP275" i="2"/>
  <c r="BO275" i="2"/>
  <c r="BM275" i="2"/>
  <c r="Z275" i="2"/>
  <c r="Y275" i="2"/>
  <c r="BN275" i="2" s="1"/>
  <c r="P275" i="2"/>
  <c r="BP274" i="2"/>
  <c r="BO274" i="2"/>
  <c r="BM274" i="2"/>
  <c r="Y274" i="2"/>
  <c r="BN274" i="2" s="1"/>
  <c r="P274" i="2"/>
  <c r="BO273" i="2"/>
  <c r="BM273" i="2"/>
  <c r="Y273" i="2"/>
  <c r="P273" i="2"/>
  <c r="BP272" i="2"/>
  <c r="BO272" i="2"/>
  <c r="BN272" i="2"/>
  <c r="BM272" i="2"/>
  <c r="Z272" i="2"/>
  <c r="Y272" i="2"/>
  <c r="P272" i="2"/>
  <c r="X270" i="2"/>
  <c r="Y269" i="2"/>
  <c r="X269" i="2"/>
  <c r="BP268" i="2"/>
  <c r="BO268" i="2"/>
  <c r="BN268" i="2"/>
  <c r="BM268" i="2"/>
  <c r="Z268" i="2"/>
  <c r="Y268" i="2"/>
  <c r="P268" i="2"/>
  <c r="BP267" i="2"/>
  <c r="BO267" i="2"/>
  <c r="BM267" i="2"/>
  <c r="Y267" i="2"/>
  <c r="BN267" i="2" s="1"/>
  <c r="P267" i="2"/>
  <c r="BO266" i="2"/>
  <c r="BM266" i="2"/>
  <c r="Z266" i="2"/>
  <c r="Y266" i="2"/>
  <c r="BP266" i="2" s="1"/>
  <c r="P266" i="2"/>
  <c r="X264" i="2"/>
  <c r="X263" i="2"/>
  <c r="BO262" i="2"/>
  <c r="BM262" i="2"/>
  <c r="Z262" i="2"/>
  <c r="Y262" i="2"/>
  <c r="BP262" i="2" s="1"/>
  <c r="P262" i="2"/>
  <c r="BO261" i="2"/>
  <c r="BM261" i="2"/>
  <c r="Z261" i="2"/>
  <c r="Y261" i="2"/>
  <c r="BP261" i="2" s="1"/>
  <c r="P261" i="2"/>
  <c r="BO260" i="2"/>
  <c r="BN260" i="2"/>
  <c r="BM260" i="2"/>
  <c r="Z260" i="2"/>
  <c r="Y260" i="2"/>
  <c r="BP260" i="2" s="1"/>
  <c r="BP259" i="2"/>
  <c r="BO259" i="2"/>
  <c r="BM259" i="2"/>
  <c r="Y259" i="2"/>
  <c r="BN259" i="2" s="1"/>
  <c r="BO258" i="2"/>
  <c r="BN258" i="2"/>
  <c r="BM258" i="2"/>
  <c r="Z258" i="2"/>
  <c r="Y258" i="2"/>
  <c r="BP258" i="2" s="1"/>
  <c r="BP257" i="2"/>
  <c r="BO257" i="2"/>
  <c r="BM257" i="2"/>
  <c r="Y257" i="2"/>
  <c r="Y263" i="2" s="1"/>
  <c r="BO256" i="2"/>
  <c r="BN256" i="2"/>
  <c r="BM256" i="2"/>
  <c r="Z256" i="2"/>
  <c r="Y256" i="2"/>
  <c r="Y264" i="2" s="1"/>
  <c r="Y253" i="2"/>
  <c r="X253" i="2"/>
  <c r="Y252" i="2"/>
  <c r="X252" i="2"/>
  <c r="BP251" i="2"/>
  <c r="BO251" i="2"/>
  <c r="BM251" i="2"/>
  <c r="Z251" i="2"/>
  <c r="Y251" i="2"/>
  <c r="BN251" i="2" s="1"/>
  <c r="BO250" i="2"/>
  <c r="BM250" i="2"/>
  <c r="Z250" i="2"/>
  <c r="Y250" i="2"/>
  <c r="BP250" i="2" s="1"/>
  <c r="BP249" i="2"/>
  <c r="BO249" i="2"/>
  <c r="BM249" i="2"/>
  <c r="Z249" i="2"/>
  <c r="Y249" i="2"/>
  <c r="BN249" i="2" s="1"/>
  <c r="BO248" i="2"/>
  <c r="BM248" i="2"/>
  <c r="Z248" i="2"/>
  <c r="Y248" i="2"/>
  <c r="BP248" i="2" s="1"/>
  <c r="BP247" i="2"/>
  <c r="BO247" i="2"/>
  <c r="BM247" i="2"/>
  <c r="Z247" i="2"/>
  <c r="Z252" i="2" s="1"/>
  <c r="Y247" i="2"/>
  <c r="BN247" i="2" s="1"/>
  <c r="X244" i="2"/>
  <c r="X243" i="2"/>
  <c r="BO242" i="2"/>
  <c r="BM242" i="2"/>
  <c r="Z242" i="2"/>
  <c r="Y242" i="2"/>
  <c r="BP242" i="2" s="1"/>
  <c r="P242" i="2"/>
  <c r="BO241" i="2"/>
  <c r="BM241" i="2"/>
  <c r="Z241" i="2"/>
  <c r="Y241" i="2"/>
  <c r="BP241" i="2" s="1"/>
  <c r="P241" i="2"/>
  <c r="BP240" i="2"/>
  <c r="BO240" i="2"/>
  <c r="BN240" i="2"/>
  <c r="BM240" i="2"/>
  <c r="Z240" i="2"/>
  <c r="Y240" i="2"/>
  <c r="BO239" i="2"/>
  <c r="BM239" i="2"/>
  <c r="Y239" i="2"/>
  <c r="P239" i="2"/>
  <c r="BO238" i="2"/>
  <c r="BM238" i="2"/>
  <c r="Y238" i="2"/>
  <c r="P238" i="2"/>
  <c r="BP237" i="2"/>
  <c r="BO237" i="2"/>
  <c r="BN237" i="2"/>
  <c r="BM237" i="2"/>
  <c r="Z237" i="2"/>
  <c r="Y237" i="2"/>
  <c r="P237" i="2"/>
  <c r="BP236" i="2"/>
  <c r="BO236" i="2"/>
  <c r="BM236" i="2"/>
  <c r="Y236" i="2"/>
  <c r="BN236" i="2" s="1"/>
  <c r="BO235" i="2"/>
  <c r="BN235" i="2"/>
  <c r="BM235" i="2"/>
  <c r="Y235" i="2"/>
  <c r="P235" i="2"/>
  <c r="X232" i="2"/>
  <c r="X231" i="2"/>
  <c r="BO230" i="2"/>
  <c r="BN230" i="2"/>
  <c r="BM230" i="2"/>
  <c r="Y230" i="2"/>
  <c r="P230" i="2"/>
  <c r="BO229" i="2"/>
  <c r="BN229" i="2"/>
  <c r="BM229" i="2"/>
  <c r="Y229" i="2"/>
  <c r="P229" i="2"/>
  <c r="X227" i="2"/>
  <c r="X226" i="2"/>
  <c r="BO225" i="2"/>
  <c r="BN225" i="2"/>
  <c r="BM225" i="2"/>
  <c r="Y225" i="2"/>
  <c r="BP225" i="2" s="1"/>
  <c r="P225" i="2"/>
  <c r="BP224" i="2"/>
  <c r="BO224" i="2"/>
  <c r="BM224" i="2"/>
  <c r="Z224" i="2"/>
  <c r="Y224" i="2"/>
  <c r="BN224" i="2" s="1"/>
  <c r="P224" i="2"/>
  <c r="BO223" i="2"/>
  <c r="BM223" i="2"/>
  <c r="Y223" i="2"/>
  <c r="P223" i="2"/>
  <c r="BO222" i="2"/>
  <c r="BM222" i="2"/>
  <c r="Y222" i="2"/>
  <c r="P222" i="2"/>
  <c r="BP221" i="2"/>
  <c r="BO221" i="2"/>
  <c r="BN221" i="2"/>
  <c r="BM221" i="2"/>
  <c r="Z221" i="2"/>
  <c r="Y221" i="2"/>
  <c r="BP220" i="2"/>
  <c r="BO220" i="2"/>
  <c r="BN220" i="2"/>
  <c r="BM220" i="2"/>
  <c r="Z220" i="2"/>
  <c r="Y220" i="2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N211" i="2"/>
  <c r="BM211" i="2"/>
  <c r="Y211" i="2"/>
  <c r="BO210" i="2"/>
  <c r="BM210" i="2"/>
  <c r="Y210" i="2"/>
  <c r="Z210" i="2" s="1"/>
  <c r="P210" i="2"/>
  <c r="BO209" i="2"/>
  <c r="BM209" i="2"/>
  <c r="Z209" i="2"/>
  <c r="Y209" i="2"/>
  <c r="BP209" i="2" s="1"/>
  <c r="BO208" i="2"/>
  <c r="BM208" i="2"/>
  <c r="Y208" i="2"/>
  <c r="P208" i="2"/>
  <c r="X206" i="2"/>
  <c r="X205" i="2"/>
  <c r="BO204" i="2"/>
  <c r="BM204" i="2"/>
  <c r="Z204" i="2"/>
  <c r="Y204" i="2"/>
  <c r="BN204" i="2" s="1"/>
  <c r="P204" i="2"/>
  <c r="BO203" i="2"/>
  <c r="BM203" i="2"/>
  <c r="Y203" i="2"/>
  <c r="BP203" i="2" s="1"/>
  <c r="BP202" i="2"/>
  <c r="BO202" i="2"/>
  <c r="BN202" i="2"/>
  <c r="BM202" i="2"/>
  <c r="Z202" i="2"/>
  <c r="Y202" i="2"/>
  <c r="BO201" i="2"/>
  <c r="BM201" i="2"/>
  <c r="Y201" i="2"/>
  <c r="BP200" i="2"/>
  <c r="BO200" i="2"/>
  <c r="BN200" i="2"/>
  <c r="BM200" i="2"/>
  <c r="Z200" i="2"/>
  <c r="Y200" i="2"/>
  <c r="BO199" i="2"/>
  <c r="BM199" i="2"/>
  <c r="Y199" i="2"/>
  <c r="BP198" i="2"/>
  <c r="BO198" i="2"/>
  <c r="BN198" i="2"/>
  <c r="BM198" i="2"/>
  <c r="Z198" i="2"/>
  <c r="Y198" i="2"/>
  <c r="P198" i="2"/>
  <c r="BO197" i="2"/>
  <c r="BN197" i="2"/>
  <c r="BM197" i="2"/>
  <c r="Z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Z195" i="2" s="1"/>
  <c r="P195" i="2"/>
  <c r="BP194" i="2"/>
  <c r="BO194" i="2"/>
  <c r="BN194" i="2"/>
  <c r="BM194" i="2"/>
  <c r="Y194" i="2"/>
  <c r="Z194" i="2" s="1"/>
  <c r="P194" i="2"/>
  <c r="BO193" i="2"/>
  <c r="BM193" i="2"/>
  <c r="Y193" i="2"/>
  <c r="BN193" i="2" s="1"/>
  <c r="BO192" i="2"/>
  <c r="BM192" i="2"/>
  <c r="Z192" i="2"/>
  <c r="Y192" i="2"/>
  <c r="P192" i="2"/>
  <c r="BP191" i="2"/>
  <c r="BO191" i="2"/>
  <c r="BN191" i="2"/>
  <c r="BM191" i="2"/>
  <c r="Z191" i="2"/>
  <c r="Y191" i="2"/>
  <c r="BP190" i="2"/>
  <c r="BO190" i="2"/>
  <c r="BM190" i="2"/>
  <c r="Z190" i="2"/>
  <c r="Y190" i="2"/>
  <c r="BN190" i="2" s="1"/>
  <c r="P190" i="2"/>
  <c r="BO189" i="2"/>
  <c r="BM189" i="2"/>
  <c r="Y189" i="2"/>
  <c r="P189" i="2"/>
  <c r="X187" i="2"/>
  <c r="X186" i="2"/>
  <c r="BO185" i="2"/>
  <c r="BN185" i="2"/>
  <c r="BM185" i="2"/>
  <c r="Y185" i="2"/>
  <c r="P185" i="2"/>
  <c r="BP184" i="2"/>
  <c r="BO184" i="2"/>
  <c r="BN184" i="2"/>
  <c r="BM184" i="2"/>
  <c r="Z184" i="2"/>
  <c r="Y184" i="2"/>
  <c r="P184" i="2"/>
  <c r="BP183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Z181" i="2"/>
  <c r="Y181" i="2"/>
  <c r="P181" i="2"/>
  <c r="BP180" i="2"/>
  <c r="BO180" i="2"/>
  <c r="BN180" i="2"/>
  <c r="BM180" i="2"/>
  <c r="Z180" i="2"/>
  <c r="Y180" i="2"/>
  <c r="P180" i="2"/>
  <c r="BO179" i="2"/>
  <c r="BN179" i="2"/>
  <c r="BM179" i="2"/>
  <c r="Y179" i="2"/>
  <c r="P179" i="2"/>
  <c r="BP178" i="2"/>
  <c r="BO178" i="2"/>
  <c r="BN178" i="2"/>
  <c r="BM178" i="2"/>
  <c r="Z178" i="2"/>
  <c r="Y178" i="2"/>
  <c r="P178" i="2"/>
  <c r="Y176" i="2"/>
  <c r="X176" i="2"/>
  <c r="Y175" i="2"/>
  <c r="X175" i="2"/>
  <c r="BP174" i="2"/>
  <c r="BO174" i="2"/>
  <c r="BN174" i="2"/>
  <c r="BM174" i="2"/>
  <c r="Z174" i="2"/>
  <c r="Y174" i="2"/>
  <c r="P174" i="2"/>
  <c r="BP173" i="2"/>
  <c r="BO173" i="2"/>
  <c r="BM173" i="2"/>
  <c r="Y173" i="2"/>
  <c r="Z173" i="2" s="1"/>
  <c r="Z175" i="2" s="1"/>
  <c r="P173" i="2"/>
  <c r="X171" i="2"/>
  <c r="X170" i="2"/>
  <c r="BP169" i="2"/>
  <c r="BO169" i="2"/>
  <c r="BN169" i="2"/>
  <c r="BM169" i="2"/>
  <c r="Y169" i="2"/>
  <c r="Z169" i="2" s="1"/>
  <c r="P169" i="2"/>
  <c r="BO168" i="2"/>
  <c r="BM168" i="2"/>
  <c r="Y168" i="2"/>
  <c r="P168" i="2"/>
  <c r="Y165" i="2"/>
  <c r="X165" i="2"/>
  <c r="X164" i="2"/>
  <c r="BO163" i="2"/>
  <c r="BN163" i="2"/>
  <c r="BM163" i="2"/>
  <c r="Y163" i="2"/>
  <c r="BP163" i="2" s="1"/>
  <c r="P163" i="2"/>
  <c r="BP162" i="2"/>
  <c r="BO162" i="2"/>
  <c r="BM162" i="2"/>
  <c r="Z162" i="2"/>
  <c r="Y162" i="2"/>
  <c r="BN162" i="2" s="1"/>
  <c r="P162" i="2"/>
  <c r="BO161" i="2"/>
  <c r="BM161" i="2"/>
  <c r="Y161" i="2"/>
  <c r="BP161" i="2" s="1"/>
  <c r="P161" i="2"/>
  <c r="BO160" i="2"/>
  <c r="BN160" i="2"/>
  <c r="BM160" i="2"/>
  <c r="Y160" i="2"/>
  <c r="P160" i="2"/>
  <c r="BP159" i="2"/>
  <c r="BO159" i="2"/>
  <c r="BN159" i="2"/>
  <c r="BM159" i="2"/>
  <c r="Z159" i="2"/>
  <c r="Y159" i="2"/>
  <c r="P159" i="2"/>
  <c r="BP158" i="2"/>
  <c r="BO158" i="2"/>
  <c r="BM158" i="2"/>
  <c r="Y158" i="2"/>
  <c r="P158" i="2"/>
  <c r="BO157" i="2"/>
  <c r="BM157" i="2"/>
  <c r="Y157" i="2"/>
  <c r="Y164" i="2" s="1"/>
  <c r="P157" i="2"/>
  <c r="BO156" i="2"/>
  <c r="BM156" i="2"/>
  <c r="Z156" i="2"/>
  <c r="Y156" i="2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P148" i="2"/>
  <c r="BO148" i="2"/>
  <c r="BM148" i="2"/>
  <c r="Z148" i="2"/>
  <c r="Y148" i="2"/>
  <c r="Y153" i="2" s="1"/>
  <c r="P148" i="2"/>
  <c r="X144" i="2"/>
  <c r="X143" i="2"/>
  <c r="BP142" i="2"/>
  <c r="BO142" i="2"/>
  <c r="BM142" i="2"/>
  <c r="Z142" i="2"/>
  <c r="Y142" i="2"/>
  <c r="BN142" i="2" s="1"/>
  <c r="P142" i="2"/>
  <c r="BO141" i="2"/>
  <c r="BN141" i="2"/>
  <c r="BM141" i="2"/>
  <c r="Y141" i="2"/>
  <c r="BP141" i="2" s="1"/>
  <c r="P141" i="2"/>
  <c r="BO140" i="2"/>
  <c r="BN140" i="2"/>
  <c r="BM140" i="2"/>
  <c r="Z140" i="2"/>
  <c r="Y140" i="2"/>
  <c r="BP140" i="2" s="1"/>
  <c r="P140" i="2"/>
  <c r="BP139" i="2"/>
  <c r="BO139" i="2"/>
  <c r="BN139" i="2"/>
  <c r="BM139" i="2"/>
  <c r="Z139" i="2"/>
  <c r="Y139" i="2"/>
  <c r="P139" i="2"/>
  <c r="BP138" i="2"/>
  <c r="BO138" i="2"/>
  <c r="BN138" i="2"/>
  <c r="BM138" i="2"/>
  <c r="Y138" i="2"/>
  <c r="Y144" i="2" s="1"/>
  <c r="P138" i="2"/>
  <c r="X135" i="2"/>
  <c r="X134" i="2"/>
  <c r="BP133" i="2"/>
  <c r="BO133" i="2"/>
  <c r="BN133" i="2"/>
  <c r="BM133" i="2"/>
  <c r="Y133" i="2"/>
  <c r="Z133" i="2" s="1"/>
  <c r="P133" i="2"/>
  <c r="BO132" i="2"/>
  <c r="BN132" i="2"/>
  <c r="BM132" i="2"/>
  <c r="Y132" i="2"/>
  <c r="BP132" i="2" s="1"/>
  <c r="P132" i="2"/>
  <c r="BP131" i="2"/>
  <c r="BO131" i="2"/>
  <c r="BM131" i="2"/>
  <c r="Z131" i="2"/>
  <c r="Y131" i="2"/>
  <c r="BN131" i="2" s="1"/>
  <c r="P131" i="2"/>
  <c r="BO130" i="2"/>
  <c r="BM130" i="2"/>
  <c r="Y130" i="2"/>
  <c r="BP130" i="2" s="1"/>
  <c r="P130" i="2"/>
  <c r="BO129" i="2"/>
  <c r="BN129" i="2"/>
  <c r="BM129" i="2"/>
  <c r="Y129" i="2"/>
  <c r="P129" i="2"/>
  <c r="X127" i="2"/>
  <c r="X126" i="2"/>
  <c r="BO125" i="2"/>
  <c r="BN125" i="2"/>
  <c r="BM125" i="2"/>
  <c r="Z125" i="2"/>
  <c r="Y125" i="2"/>
  <c r="BP125" i="2" s="1"/>
  <c r="BO124" i="2"/>
  <c r="BM124" i="2"/>
  <c r="Z124" i="2"/>
  <c r="Y124" i="2"/>
  <c r="BP124" i="2" s="1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P121" i="2"/>
  <c r="BO121" i="2"/>
  <c r="BN121" i="2"/>
  <c r="BM121" i="2"/>
  <c r="Y121" i="2"/>
  <c r="Z121" i="2" s="1"/>
  <c r="BO120" i="2"/>
  <c r="BM120" i="2"/>
  <c r="Y120" i="2"/>
  <c r="Z120" i="2" s="1"/>
  <c r="BO119" i="2"/>
  <c r="BM119" i="2"/>
  <c r="Y119" i="2"/>
  <c r="Z119" i="2" s="1"/>
  <c r="P119" i="2"/>
  <c r="BP118" i="2"/>
  <c r="BO118" i="2"/>
  <c r="BM118" i="2"/>
  <c r="Z118" i="2"/>
  <c r="Y118" i="2"/>
  <c r="BN118" i="2" s="1"/>
  <c r="P118" i="2"/>
  <c r="BO117" i="2"/>
  <c r="BM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BP113" i="2"/>
  <c r="BO113" i="2"/>
  <c r="BN113" i="2"/>
  <c r="BM113" i="2"/>
  <c r="Y113" i="2"/>
  <c r="Z113" i="2" s="1"/>
  <c r="P113" i="2"/>
  <c r="BO112" i="2"/>
  <c r="BM112" i="2"/>
  <c r="Y112" i="2"/>
  <c r="BP112" i="2" s="1"/>
  <c r="P112" i="2"/>
  <c r="BP111" i="2"/>
  <c r="BO111" i="2"/>
  <c r="BM111" i="2"/>
  <c r="Y111" i="2"/>
  <c r="BN111" i="2" s="1"/>
  <c r="P111" i="2"/>
  <c r="X109" i="2"/>
  <c r="X108" i="2"/>
  <c r="BP107" i="2"/>
  <c r="BO107" i="2"/>
  <c r="BM107" i="2"/>
  <c r="Z107" i="2"/>
  <c r="Y107" i="2"/>
  <c r="BN107" i="2" s="1"/>
  <c r="P107" i="2"/>
  <c r="BO106" i="2"/>
  <c r="BM106" i="2"/>
  <c r="Y106" i="2"/>
  <c r="BP106" i="2" s="1"/>
  <c r="P106" i="2"/>
  <c r="BO105" i="2"/>
  <c r="BN105" i="2"/>
  <c r="BM105" i="2"/>
  <c r="Y105" i="2"/>
  <c r="BP105" i="2" s="1"/>
  <c r="P105" i="2"/>
  <c r="BP104" i="2"/>
  <c r="BO104" i="2"/>
  <c r="BN104" i="2"/>
  <c r="BM104" i="2"/>
  <c r="Z104" i="2"/>
  <c r="Y104" i="2"/>
  <c r="P104" i="2"/>
  <c r="BP103" i="2"/>
  <c r="BO103" i="2"/>
  <c r="BN103" i="2"/>
  <c r="BM103" i="2"/>
  <c r="Y103" i="2"/>
  <c r="Z103" i="2" s="1"/>
  <c r="P103" i="2"/>
  <c r="BO102" i="2"/>
  <c r="BM102" i="2"/>
  <c r="Y102" i="2"/>
  <c r="BP102" i="2" s="1"/>
  <c r="P102" i="2"/>
  <c r="BP101" i="2"/>
  <c r="BO101" i="2"/>
  <c r="BM101" i="2"/>
  <c r="Y101" i="2"/>
  <c r="BN101" i="2" s="1"/>
  <c r="P101" i="2"/>
  <c r="BO100" i="2"/>
  <c r="BM100" i="2"/>
  <c r="Y100" i="2"/>
  <c r="Z100" i="2" s="1"/>
  <c r="BP99" i="2"/>
  <c r="BO99" i="2"/>
  <c r="BM99" i="2"/>
  <c r="Z99" i="2"/>
  <c r="Y99" i="2"/>
  <c r="BN99" i="2" s="1"/>
  <c r="BO98" i="2"/>
  <c r="BM98" i="2"/>
  <c r="Y98" i="2"/>
  <c r="Z98" i="2" s="1"/>
  <c r="BP97" i="2"/>
  <c r="BO97" i="2"/>
  <c r="BM97" i="2"/>
  <c r="Z97" i="2"/>
  <c r="Y97" i="2"/>
  <c r="BN97" i="2" s="1"/>
  <c r="BO96" i="2"/>
  <c r="BM96" i="2"/>
  <c r="Y96" i="2"/>
  <c r="Z96" i="2" s="1"/>
  <c r="BP95" i="2"/>
  <c r="BO95" i="2"/>
  <c r="BM95" i="2"/>
  <c r="Z95" i="2"/>
  <c r="Y95" i="2"/>
  <c r="BN95" i="2" s="1"/>
  <c r="X93" i="2"/>
  <c r="X92" i="2"/>
  <c r="BP91" i="2"/>
  <c r="BO91" i="2"/>
  <c r="BM91" i="2"/>
  <c r="Z91" i="2"/>
  <c r="Y91" i="2"/>
  <c r="BN91" i="2" s="1"/>
  <c r="BO90" i="2"/>
  <c r="BM90" i="2"/>
  <c r="Y90" i="2"/>
  <c r="BN90" i="2" s="1"/>
  <c r="P90" i="2"/>
  <c r="BP89" i="2"/>
  <c r="BO89" i="2"/>
  <c r="BN89" i="2"/>
  <c r="BM89" i="2"/>
  <c r="Z89" i="2"/>
  <c r="Y89" i="2"/>
  <c r="P89" i="2"/>
  <c r="X87" i="2"/>
  <c r="X86" i="2"/>
  <c r="BP85" i="2"/>
  <c r="BO85" i="2"/>
  <c r="BN85" i="2"/>
  <c r="BM85" i="2"/>
  <c r="Y85" i="2"/>
  <c r="Z85" i="2" s="1"/>
  <c r="P85" i="2"/>
  <c r="BO84" i="2"/>
  <c r="BM84" i="2"/>
  <c r="Y84" i="2"/>
  <c r="BP84" i="2" s="1"/>
  <c r="BP83" i="2"/>
  <c r="BO83" i="2"/>
  <c r="BN83" i="2"/>
  <c r="BM83" i="2"/>
  <c r="Y83" i="2"/>
  <c r="Z83" i="2" s="1"/>
  <c r="P83" i="2"/>
  <c r="BO82" i="2"/>
  <c r="BM82" i="2"/>
  <c r="Z82" i="2"/>
  <c r="Y82" i="2"/>
  <c r="BP82" i="2" s="1"/>
  <c r="P82" i="2"/>
  <c r="BP81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Z79" i="2"/>
  <c r="Y79" i="2"/>
  <c r="BP79" i="2" s="1"/>
  <c r="BO78" i="2"/>
  <c r="BM78" i="2"/>
  <c r="Z78" i="2"/>
  <c r="Y78" i="2"/>
  <c r="BP78" i="2" s="1"/>
  <c r="BO77" i="2"/>
  <c r="BM77" i="2"/>
  <c r="Z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P72" i="2"/>
  <c r="BO72" i="2"/>
  <c r="BM72" i="2"/>
  <c r="Y72" i="2"/>
  <c r="BN72" i="2" s="1"/>
  <c r="P72" i="2"/>
  <c r="BO71" i="2"/>
  <c r="BM71" i="2"/>
  <c r="Z71" i="2"/>
  <c r="Y71" i="2"/>
  <c r="BP71" i="2" s="1"/>
  <c r="P71" i="2"/>
  <c r="BO70" i="2"/>
  <c r="BN70" i="2"/>
  <c r="BM70" i="2"/>
  <c r="Y70" i="2"/>
  <c r="BP70" i="2" s="1"/>
  <c r="P70" i="2"/>
  <c r="BP69" i="2"/>
  <c r="BO69" i="2"/>
  <c r="BN69" i="2"/>
  <c r="BM69" i="2"/>
  <c r="Y69" i="2"/>
  <c r="Z69" i="2" s="1"/>
  <c r="P69" i="2"/>
  <c r="BO68" i="2"/>
  <c r="BM68" i="2"/>
  <c r="Z68" i="2"/>
  <c r="Y68" i="2"/>
  <c r="BP68" i="2" s="1"/>
  <c r="P68" i="2"/>
  <c r="BP67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Z65" i="2"/>
  <c r="Y65" i="2"/>
  <c r="Y86" i="2" s="1"/>
  <c r="P65" i="2"/>
  <c r="Y62" i="2"/>
  <c r="X62" i="2"/>
  <c r="Y61" i="2"/>
  <c r="X61" i="2"/>
  <c r="BO60" i="2"/>
  <c r="BM60" i="2"/>
  <c r="Z60" i="2"/>
  <c r="Y60" i="2"/>
  <c r="BP60" i="2" s="1"/>
  <c r="BO59" i="2"/>
  <c r="BM59" i="2"/>
  <c r="Z59" i="2"/>
  <c r="Y59" i="2"/>
  <c r="BP59" i="2" s="1"/>
  <c r="P59" i="2"/>
  <c r="BO58" i="2"/>
  <c r="BM58" i="2"/>
  <c r="Y58" i="2"/>
  <c r="BP58" i="2" s="1"/>
  <c r="P58" i="2"/>
  <c r="BP57" i="2"/>
  <c r="BO57" i="2"/>
  <c r="BN57" i="2"/>
  <c r="BM57" i="2"/>
  <c r="Y57" i="2"/>
  <c r="P57" i="2"/>
  <c r="X54" i="2"/>
  <c r="X53" i="2"/>
  <c r="BP52" i="2"/>
  <c r="BO52" i="2"/>
  <c r="BN52" i="2"/>
  <c r="BM52" i="2"/>
  <c r="Y52" i="2"/>
  <c r="Z52" i="2" s="1"/>
  <c r="P52" i="2"/>
  <c r="BO51" i="2"/>
  <c r="BM51" i="2"/>
  <c r="Z51" i="2"/>
  <c r="Y51" i="2"/>
  <c r="C556" i="2" s="1"/>
  <c r="P51" i="2"/>
  <c r="Y47" i="2"/>
  <c r="X47" i="2"/>
  <c r="X46" i="2"/>
  <c r="BO45" i="2"/>
  <c r="BM45" i="2"/>
  <c r="Z45" i="2"/>
  <c r="Z46" i="2" s="1"/>
  <c r="Y45" i="2"/>
  <c r="Y46" i="2" s="1"/>
  <c r="P45" i="2"/>
  <c r="Y43" i="2"/>
  <c r="X43" i="2"/>
  <c r="X42" i="2"/>
  <c r="BO41" i="2"/>
  <c r="BM41" i="2"/>
  <c r="Z41" i="2"/>
  <c r="Z42" i="2" s="1"/>
  <c r="Y41" i="2"/>
  <c r="Y42" i="2" s="1"/>
  <c r="P41" i="2"/>
  <c r="Y39" i="2"/>
  <c r="X39" i="2"/>
  <c r="X38" i="2"/>
  <c r="BO37" i="2"/>
  <c r="BM37" i="2"/>
  <c r="Z37" i="2"/>
  <c r="Z38" i="2" s="1"/>
  <c r="Y37" i="2"/>
  <c r="Y38" i="2" s="1"/>
  <c r="P37" i="2"/>
  <c r="X35" i="2"/>
  <c r="X34" i="2"/>
  <c r="BO33" i="2"/>
  <c r="BM33" i="2"/>
  <c r="Z33" i="2"/>
  <c r="Y33" i="2"/>
  <c r="BP33" i="2" s="1"/>
  <c r="P33" i="2"/>
  <c r="BP32" i="2"/>
  <c r="BO32" i="2"/>
  <c r="BM32" i="2"/>
  <c r="Y32" i="2"/>
  <c r="BN32" i="2" s="1"/>
  <c r="P32" i="2"/>
  <c r="BO31" i="2"/>
  <c r="BM31" i="2"/>
  <c r="Y31" i="2"/>
  <c r="Z31" i="2" s="1"/>
  <c r="BP30" i="2"/>
  <c r="BO30" i="2"/>
  <c r="BM30" i="2"/>
  <c r="Y30" i="2"/>
  <c r="Z30" i="2" s="1"/>
  <c r="BO29" i="2"/>
  <c r="BM29" i="2"/>
  <c r="Y29" i="2"/>
  <c r="Z29" i="2" s="1"/>
  <c r="P29" i="2"/>
  <c r="BO28" i="2"/>
  <c r="BM28" i="2"/>
  <c r="Z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Y34" i="2" s="1"/>
  <c r="P26" i="2"/>
  <c r="Y24" i="2"/>
  <c r="X24" i="2"/>
  <c r="X546" i="2" s="1"/>
  <c r="X23" i="2"/>
  <c r="BO22" i="2"/>
  <c r="BM22" i="2"/>
  <c r="Y22" i="2"/>
  <c r="BP22" i="2" s="1"/>
  <c r="P22" i="2"/>
  <c r="H10" i="2"/>
  <c r="A9" i="2"/>
  <c r="J9" i="2" s="1"/>
  <c r="D7" i="2"/>
  <c r="Q6" i="2"/>
  <c r="P2" i="2"/>
  <c r="A10" i="2" l="1"/>
  <c r="F10" i="2"/>
  <c r="Z152" i="2"/>
  <c r="Z53" i="2"/>
  <c r="BP468" i="2"/>
  <c r="BN468" i="2"/>
  <c r="Z468" i="2"/>
  <c r="BN223" i="2"/>
  <c r="Z223" i="2"/>
  <c r="Y345" i="2"/>
  <c r="BP342" i="2"/>
  <c r="BN342" i="2"/>
  <c r="Z342" i="2"/>
  <c r="Z345" i="2" s="1"/>
  <c r="Y522" i="2"/>
  <c r="Y521" i="2"/>
  <c r="BP516" i="2"/>
  <c r="BN516" i="2"/>
  <c r="Z516" i="2"/>
  <c r="Z291" i="2"/>
  <c r="Z66" i="2"/>
  <c r="Z86" i="2" s="1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495" i="2" s="1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7" i="2"/>
  <c r="Z164" i="2" s="1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X549" i="2" s="1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Z361" i="2"/>
  <c r="BP520" i="2"/>
  <c r="BN520" i="2"/>
  <c r="Z520" i="2"/>
  <c r="Y35" i="2"/>
  <c r="Y546" i="2" s="1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Z29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Y548" i="2" s="1"/>
  <c r="BN28" i="2"/>
  <c r="Z32" i="2"/>
  <c r="BN60" i="2"/>
  <c r="BN65" i="2"/>
  <c r="Z67" i="2"/>
  <c r="BN77" i="2"/>
  <c r="BN79" i="2"/>
  <c r="Z81" i="2"/>
  <c r="Z101" i="2"/>
  <c r="Z108" i="2" s="1"/>
  <c r="BN116" i="2"/>
  <c r="BN120" i="2"/>
  <c r="BN124" i="2"/>
  <c r="Z150" i="2"/>
  <c r="BP157" i="2"/>
  <c r="BP168" i="2"/>
  <c r="BN189" i="2"/>
  <c r="BP218" i="2"/>
  <c r="Z218" i="2"/>
  <c r="Z222" i="2"/>
  <c r="BP222" i="2"/>
  <c r="Z263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Z186" i="2" s="1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Z369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7" i="2" s="1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Z513" i="2" s="1"/>
  <c r="BN524" i="2"/>
  <c r="BN526" i="2"/>
  <c r="BN528" i="2"/>
  <c r="BN530" i="2"/>
  <c r="BP540" i="2"/>
  <c r="BP542" i="2"/>
  <c r="Y285" i="2"/>
  <c r="Y291" i="2"/>
  <c r="Y355" i="2"/>
  <c r="BP534" i="2"/>
  <c r="Z257" i="2"/>
  <c r="Z259" i="2"/>
  <c r="Z274" i="2"/>
  <c r="Z295" i="2"/>
  <c r="Z331" i="2"/>
  <c r="Z359" i="2"/>
  <c r="Z384" i="2"/>
  <c r="Z406" i="2" s="1"/>
  <c r="Z397" i="2"/>
  <c r="Z416" i="2"/>
  <c r="Z429" i="2"/>
  <c r="Z432" i="2" s="1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Z339" i="2" s="1"/>
  <c r="Y356" i="2"/>
  <c r="Z365" i="2"/>
  <c r="Z401" i="2"/>
  <c r="Z403" i="2"/>
  <c r="Z455" i="2"/>
  <c r="Z457" i="2" s="1"/>
  <c r="Y461" i="2"/>
  <c r="Z487" i="2"/>
  <c r="Z525" i="2"/>
  <c r="Z531" i="2" s="1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69" i="2" s="1"/>
  <c r="Z282" i="2"/>
  <c r="Z285" i="2" s="1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Z451" i="2" s="1"/>
  <c r="Y457" i="2"/>
  <c r="Z467" i="2"/>
  <c r="Z475" i="2" s="1"/>
  <c r="BN472" i="2"/>
  <c r="Z474" i="2"/>
  <c r="Z478" i="2"/>
  <c r="Z480" i="2" s="1"/>
  <c r="BN535" i="2"/>
  <c r="V556" i="2"/>
  <c r="Y298" i="2"/>
  <c r="Y362" i="2"/>
  <c r="W556" i="2"/>
  <c r="Z415" i="2"/>
  <c r="Z417" i="2" s="1"/>
  <c r="Z484" i="2"/>
  <c r="BP229" i="2"/>
  <c r="BP337" i="2"/>
  <c r="BP455" i="2"/>
  <c r="Z540" i="2"/>
  <c r="Z313" i="2" l="1"/>
  <c r="Z544" i="2"/>
  <c r="Z334" i="2"/>
  <c r="Z226" i="2"/>
  <c r="Z521" i="2"/>
  <c r="Z134" i="2"/>
  <c r="Z34" i="2"/>
  <c r="Y547" i="2"/>
  <c r="Y549" i="2" s="1"/>
  <c r="Z551" i="2"/>
  <c r="Z231" i="2"/>
  <c r="Z489" i="2"/>
  <c r="Z279" i="2"/>
  <c r="Z126" i="2"/>
  <c r="Z205" i="2"/>
  <c r="Z243" i="2"/>
  <c r="Z61" i="2"/>
  <c r="Z143" i="2"/>
  <c r="Y550" i="2"/>
  <c r="Z213" i="2"/>
</calcChain>
</file>

<file path=xl/sharedStrings.xml><?xml version="1.0" encoding="utf-8"?>
<sst xmlns="http://schemas.openxmlformats.org/spreadsheetml/2006/main" count="3734" uniqueCount="836">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</sst>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556"/>
  <sheetViews>
    <sheetView showGridLines="0" tabSelected="1" topLeftCell="C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1" t="s">
        <v>29</v>
      </c>
      <c r="E1" s="391"/>
      <c r="F1" s="391"/>
      <c r="G1" s="14" t="s">
        <v>69</v>
      </c>
      <c r="H1" s="391" t="s">
        <v>49</v>
      </c>
      <c r="I1" s="391"/>
      <c r="J1" s="391"/>
      <c r="K1" s="391"/>
      <c r="L1" s="391"/>
      <c r="M1" s="391"/>
      <c r="N1" s="391"/>
      <c r="O1" s="391"/>
      <c r="P1" s="391"/>
      <c r="Q1" s="391"/>
      <c r="R1" s="392" t="s">
        <v>70</v>
      </c>
      <c r="S1" s="393"/>
      <c r="T1" s="39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4"/>
      <c r="Q3" s="394"/>
      <c r="R3" s="394"/>
      <c r="S3" s="394"/>
      <c r="T3" s="394"/>
      <c r="U3" s="394"/>
      <c r="V3" s="394"/>
      <c r="W3" s="39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5" t="s">
        <v>8</v>
      </c>
      <c r="B5" s="395"/>
      <c r="C5" s="395"/>
      <c r="D5" s="396"/>
      <c r="E5" s="396"/>
      <c r="F5" s="397" t="s">
        <v>14</v>
      </c>
      <c r="G5" s="397"/>
      <c r="H5" s="396"/>
      <c r="I5" s="396"/>
      <c r="J5" s="396"/>
      <c r="K5" s="396"/>
      <c r="L5" s="396"/>
      <c r="M5" s="396"/>
      <c r="N5" s="73"/>
      <c r="P5" s="27" t="s">
        <v>4</v>
      </c>
      <c r="Q5" s="398">
        <v>45501</v>
      </c>
      <c r="R5" s="398"/>
      <c r="T5" s="399" t="s">
        <v>3</v>
      </c>
      <c r="U5" s="400"/>
      <c r="V5" s="401" t="s">
        <v>800</v>
      </c>
      <c r="W5" s="402"/>
      <c r="AB5" s="60"/>
      <c r="AC5" s="60"/>
      <c r="AD5" s="60"/>
      <c r="AE5" s="60"/>
    </row>
    <row r="6" spans="1:32" s="17" customFormat="1" ht="24" customHeight="1" x14ac:dyDescent="0.2">
      <c r="A6" s="395" t="s">
        <v>1</v>
      </c>
      <c r="B6" s="395"/>
      <c r="C6" s="395"/>
      <c r="D6" s="403" t="s">
        <v>813</v>
      </c>
      <c r="E6" s="403"/>
      <c r="F6" s="403"/>
      <c r="G6" s="403"/>
      <c r="H6" s="403"/>
      <c r="I6" s="403"/>
      <c r="J6" s="403"/>
      <c r="K6" s="403"/>
      <c r="L6" s="403"/>
      <c r="M6" s="403"/>
      <c r="N6" s="74"/>
      <c r="P6" s="27" t="s">
        <v>30</v>
      </c>
      <c r="Q6" s="404" t="str">
        <f>IF(Q5=0," ",CHOOSE(WEEKDAY(Q5,2),"Понедельник","Вторник","Среда","Четверг","Пятница","Суббота","Воскресенье"))</f>
        <v>Воскресенье</v>
      </c>
      <c r="R6" s="404"/>
      <c r="T6" s="405" t="s">
        <v>5</v>
      </c>
      <c r="U6" s="406"/>
      <c r="V6" s="407" t="s">
        <v>72</v>
      </c>
      <c r="W6" s="408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3" t="str">
        <f>IFERROR(VLOOKUP(DeliveryAddress,Table,3,0),1)</f>
        <v>5</v>
      </c>
      <c r="E7" s="414"/>
      <c r="F7" s="414"/>
      <c r="G7" s="414"/>
      <c r="H7" s="414"/>
      <c r="I7" s="414"/>
      <c r="J7" s="414"/>
      <c r="K7" s="414"/>
      <c r="L7" s="414"/>
      <c r="M7" s="415"/>
      <c r="N7" s="75"/>
      <c r="P7" s="29"/>
      <c r="Q7" s="49"/>
      <c r="R7" s="49"/>
      <c r="T7" s="405"/>
      <c r="U7" s="406"/>
      <c r="V7" s="409"/>
      <c r="W7" s="410"/>
      <c r="AB7" s="60"/>
      <c r="AC7" s="60"/>
      <c r="AD7" s="60"/>
      <c r="AE7" s="60"/>
    </row>
    <row r="8" spans="1:32" s="17" customFormat="1" ht="25.5" customHeight="1" x14ac:dyDescent="0.2">
      <c r="A8" s="416" t="s">
        <v>60</v>
      </c>
      <c r="B8" s="416"/>
      <c r="C8" s="416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76"/>
      <c r="P8" s="27" t="s">
        <v>11</v>
      </c>
      <c r="Q8" s="418">
        <v>0.41666666666666669</v>
      </c>
      <c r="R8" s="418"/>
      <c r="T8" s="405"/>
      <c r="U8" s="406"/>
      <c r="V8" s="409"/>
      <c r="W8" s="410"/>
      <c r="AB8" s="60"/>
      <c r="AC8" s="60"/>
      <c r="AD8" s="60"/>
      <c r="AE8" s="60"/>
    </row>
    <row r="9" spans="1:32" s="1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9"/>
      <c r="C9" s="419"/>
      <c r="D9" s="420" t="s">
        <v>48</v>
      </c>
      <c r="E9" s="421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9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71"/>
      <c r="P9" s="31" t="s">
        <v>15</v>
      </c>
      <c r="Q9" s="423"/>
      <c r="R9" s="423"/>
      <c r="T9" s="405"/>
      <c r="U9" s="406"/>
      <c r="V9" s="411"/>
      <c r="W9" s="41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9"/>
      <c r="C10" s="419"/>
      <c r="D10" s="420"/>
      <c r="E10" s="421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9"/>
      <c r="H10" s="424" t="str">
        <f>IFERROR(VLOOKUP($D$10,Proxy,2,FALSE),"")</f>
        <v/>
      </c>
      <c r="I10" s="424"/>
      <c r="J10" s="424"/>
      <c r="K10" s="424"/>
      <c r="L10" s="424"/>
      <c r="M10" s="424"/>
      <c r="N10" s="72"/>
      <c r="P10" s="31" t="s">
        <v>35</v>
      </c>
      <c r="Q10" s="425"/>
      <c r="R10" s="425"/>
      <c r="U10" s="29" t="s">
        <v>12</v>
      </c>
      <c r="V10" s="426" t="s">
        <v>73</v>
      </c>
      <c r="W10" s="427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8"/>
      <c r="R11" s="428"/>
      <c r="U11" s="29" t="s">
        <v>31</v>
      </c>
      <c r="V11" s="429" t="s">
        <v>57</v>
      </c>
      <c r="W11" s="429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0" t="s">
        <v>74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77"/>
      <c r="P12" s="27" t="s">
        <v>33</v>
      </c>
      <c r="Q12" s="418"/>
      <c r="R12" s="418"/>
      <c r="S12" s="28"/>
      <c r="T12"/>
      <c r="U12" s="29" t="s">
        <v>48</v>
      </c>
      <c r="V12" s="431"/>
      <c r="W12" s="431"/>
      <c r="X12"/>
      <c r="AB12" s="60"/>
      <c r="AC12" s="60"/>
      <c r="AD12" s="60"/>
      <c r="AE12" s="60"/>
    </row>
    <row r="13" spans="1:32" s="17" customFormat="1" ht="23.25" customHeight="1" x14ac:dyDescent="0.2">
      <c r="A13" s="430" t="s">
        <v>75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30"/>
      <c r="N13" s="77"/>
      <c r="O13" s="31"/>
      <c r="P13" s="31" t="s">
        <v>34</v>
      </c>
      <c r="Q13" s="429"/>
      <c r="R13" s="429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0" t="s">
        <v>76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30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2" t="s">
        <v>77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78"/>
      <c r="O15"/>
      <c r="P15" s="433" t="s">
        <v>63</v>
      </c>
      <c r="Q15" s="433"/>
      <c r="R15" s="433"/>
      <c r="S15" s="433"/>
      <c r="T15" s="43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6" t="s">
        <v>61</v>
      </c>
      <c r="B17" s="436" t="s">
        <v>51</v>
      </c>
      <c r="C17" s="437" t="s">
        <v>50</v>
      </c>
      <c r="D17" s="436" t="s">
        <v>52</v>
      </c>
      <c r="E17" s="436"/>
      <c r="F17" s="436" t="s">
        <v>24</v>
      </c>
      <c r="G17" s="436" t="s">
        <v>27</v>
      </c>
      <c r="H17" s="436" t="s">
        <v>25</v>
      </c>
      <c r="I17" s="436" t="s">
        <v>26</v>
      </c>
      <c r="J17" s="438" t="s">
        <v>16</v>
      </c>
      <c r="K17" s="438" t="s">
        <v>65</v>
      </c>
      <c r="L17" s="438" t="s">
        <v>67</v>
      </c>
      <c r="M17" s="438" t="s">
        <v>2</v>
      </c>
      <c r="N17" s="438" t="s">
        <v>66</v>
      </c>
      <c r="O17" s="436" t="s">
        <v>28</v>
      </c>
      <c r="P17" s="436" t="s">
        <v>17</v>
      </c>
      <c r="Q17" s="436"/>
      <c r="R17" s="436"/>
      <c r="S17" s="436"/>
      <c r="T17" s="436"/>
      <c r="U17" s="435" t="s">
        <v>58</v>
      </c>
      <c r="V17" s="436"/>
      <c r="W17" s="436" t="s">
        <v>6</v>
      </c>
      <c r="X17" s="436" t="s">
        <v>44</v>
      </c>
      <c r="Y17" s="453" t="s">
        <v>56</v>
      </c>
      <c r="Z17" s="436" t="s">
        <v>18</v>
      </c>
      <c r="AA17" s="455" t="s">
        <v>62</v>
      </c>
      <c r="AB17" s="455" t="s">
        <v>19</v>
      </c>
      <c r="AC17" s="456" t="s">
        <v>68</v>
      </c>
      <c r="AD17" s="458" t="s">
        <v>59</v>
      </c>
      <c r="AE17" s="459"/>
      <c r="AF17" s="460"/>
      <c r="AG17" s="464"/>
      <c r="BD17" s="440" t="s">
        <v>64</v>
      </c>
    </row>
    <row r="18" spans="1:68" ht="14.25" customHeight="1" x14ac:dyDescent="0.2">
      <c r="A18" s="436"/>
      <c r="B18" s="436"/>
      <c r="C18" s="437"/>
      <c r="D18" s="436"/>
      <c r="E18" s="436"/>
      <c r="F18" s="436" t="s">
        <v>20</v>
      </c>
      <c r="G18" s="436" t="s">
        <v>21</v>
      </c>
      <c r="H18" s="436" t="s">
        <v>22</v>
      </c>
      <c r="I18" s="436" t="s">
        <v>22</v>
      </c>
      <c r="J18" s="439"/>
      <c r="K18" s="439"/>
      <c r="L18" s="439"/>
      <c r="M18" s="439"/>
      <c r="N18" s="439"/>
      <c r="O18" s="436"/>
      <c r="P18" s="436"/>
      <c r="Q18" s="436"/>
      <c r="R18" s="436"/>
      <c r="S18" s="436"/>
      <c r="T18" s="436"/>
      <c r="U18" s="36" t="s">
        <v>47</v>
      </c>
      <c r="V18" s="36" t="s">
        <v>46</v>
      </c>
      <c r="W18" s="436"/>
      <c r="X18" s="436"/>
      <c r="Y18" s="454"/>
      <c r="Z18" s="436"/>
      <c r="AA18" s="455"/>
      <c r="AB18" s="455"/>
      <c r="AC18" s="457"/>
      <c r="AD18" s="461"/>
      <c r="AE18" s="462"/>
      <c r="AF18" s="463"/>
      <c r="AG18" s="464"/>
      <c r="BD18" s="440"/>
    </row>
    <row r="19" spans="1:68" ht="27.75" customHeight="1" x14ac:dyDescent="0.2">
      <c r="A19" s="441" t="s">
        <v>78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55"/>
      <c r="AB19" s="55"/>
      <c r="AC19" s="55"/>
    </row>
    <row r="20" spans="1:68" ht="16.5" customHeight="1" x14ac:dyDescent="0.25">
      <c r="A20" s="442" t="s">
        <v>78</v>
      </c>
      <c r="B20" s="442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442"/>
      <c r="AA20" s="66"/>
      <c r="AB20" s="66"/>
      <c r="AC20" s="80"/>
    </row>
    <row r="21" spans="1:68" ht="14.25" customHeight="1" x14ac:dyDescent="0.25">
      <c r="A21" s="443" t="s">
        <v>79</v>
      </c>
      <c r="B21" s="443"/>
      <c r="C21" s="443"/>
      <c r="D21" s="443"/>
      <c r="E21" s="443"/>
      <c r="F21" s="443"/>
      <c r="G21" s="443"/>
      <c r="H21" s="443"/>
      <c r="I21" s="443"/>
      <c r="J21" s="443"/>
      <c r="K21" s="443"/>
      <c r="L21" s="443"/>
      <c r="M21" s="443"/>
      <c r="N21" s="443"/>
      <c r="O21" s="443"/>
      <c r="P21" s="443"/>
      <c r="Q21" s="443"/>
      <c r="R21" s="443"/>
      <c r="S21" s="443"/>
      <c r="T21" s="443"/>
      <c r="U21" s="443"/>
      <c r="V21" s="443"/>
      <c r="W21" s="443"/>
      <c r="X21" s="443"/>
      <c r="Y21" s="443"/>
      <c r="Z21" s="443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44">
        <v>4680115885004</v>
      </c>
      <c r="E22" s="44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6"/>
      <c r="R22" s="446"/>
      <c r="S22" s="446"/>
      <c r="T22" s="447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1"/>
      <c r="B23" s="451"/>
      <c r="C23" s="451"/>
      <c r="D23" s="451"/>
      <c r="E23" s="451"/>
      <c r="F23" s="451"/>
      <c r="G23" s="451"/>
      <c r="H23" s="451"/>
      <c r="I23" s="451"/>
      <c r="J23" s="451"/>
      <c r="K23" s="451"/>
      <c r="L23" s="451"/>
      <c r="M23" s="451"/>
      <c r="N23" s="451"/>
      <c r="O23" s="452"/>
      <c r="P23" s="448" t="s">
        <v>43</v>
      </c>
      <c r="Q23" s="449"/>
      <c r="R23" s="449"/>
      <c r="S23" s="449"/>
      <c r="T23" s="449"/>
      <c r="U23" s="449"/>
      <c r="V23" s="450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1"/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1"/>
      <c r="O24" s="452"/>
      <c r="P24" s="448" t="s">
        <v>43</v>
      </c>
      <c r="Q24" s="449"/>
      <c r="R24" s="449"/>
      <c r="S24" s="449"/>
      <c r="T24" s="449"/>
      <c r="U24" s="449"/>
      <c r="V24" s="450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43" t="s">
        <v>84</v>
      </c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  <c r="M25" s="443"/>
      <c r="N25" s="443"/>
      <c r="O25" s="443"/>
      <c r="P25" s="443"/>
      <c r="Q25" s="443"/>
      <c r="R25" s="443"/>
      <c r="S25" s="443"/>
      <c r="T25" s="443"/>
      <c r="U25" s="443"/>
      <c r="V25" s="443"/>
      <c r="W25" s="443"/>
      <c r="X25" s="443"/>
      <c r="Y25" s="443"/>
      <c r="Z25" s="443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4301051551</v>
      </c>
      <c r="D26" s="444">
        <v>4607091383881</v>
      </c>
      <c r="E26" s="44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46"/>
      <c r="R26" s="446"/>
      <c r="S26" s="446"/>
      <c r="T26" s="447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customHeight="1" x14ac:dyDescent="0.25">
      <c r="A27" s="64" t="s">
        <v>88</v>
      </c>
      <c r="B27" s="64" t="s">
        <v>89</v>
      </c>
      <c r="C27" s="37">
        <v>4301051552</v>
      </c>
      <c r="D27" s="444">
        <v>4607091388237</v>
      </c>
      <c r="E27" s="44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46"/>
      <c r="R27" s="446"/>
      <c r="S27" s="446"/>
      <c r="T27" s="447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90</v>
      </c>
      <c r="B28" s="64" t="s">
        <v>91</v>
      </c>
      <c r="C28" s="37">
        <v>4301051180</v>
      </c>
      <c r="D28" s="444">
        <v>4607091383935</v>
      </c>
      <c r="E28" s="44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30</v>
      </c>
      <c r="P28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46"/>
      <c r="R28" s="446"/>
      <c r="S28" s="446"/>
      <c r="T28" s="447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90</v>
      </c>
      <c r="B29" s="64" t="s">
        <v>92</v>
      </c>
      <c r="C29" s="37">
        <v>4301051692</v>
      </c>
      <c r="D29" s="444">
        <v>4607091383935</v>
      </c>
      <c r="E29" s="44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35</v>
      </c>
      <c r="P29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46"/>
      <c r="R29" s="446"/>
      <c r="S29" s="446"/>
      <c r="T29" s="447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94</v>
      </c>
      <c r="C30" s="37">
        <v>4301051783</v>
      </c>
      <c r="D30" s="444">
        <v>4680115881990</v>
      </c>
      <c r="E30" s="444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469" t="s">
        <v>95</v>
      </c>
      <c r="Q30" s="446"/>
      <c r="R30" s="446"/>
      <c r="S30" s="446"/>
      <c r="T30" s="447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4301051786</v>
      </c>
      <c r="D31" s="444">
        <v>4680115881853</v>
      </c>
      <c r="E31" s="44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470" t="s">
        <v>98</v>
      </c>
      <c r="Q31" s="446"/>
      <c r="R31" s="446"/>
      <c r="S31" s="446"/>
      <c r="T31" s="447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4301051593</v>
      </c>
      <c r="D32" s="444">
        <v>4607091383911</v>
      </c>
      <c r="E32" s="44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4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46"/>
      <c r="R32" s="446"/>
      <c r="S32" s="446"/>
      <c r="T32" s="447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4301051592</v>
      </c>
      <c r="D33" s="444">
        <v>4607091388244</v>
      </c>
      <c r="E33" s="444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4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46"/>
      <c r="R33" s="446"/>
      <c r="S33" s="446"/>
      <c r="T33" s="447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x14ac:dyDescent="0.2">
      <c r="A34" s="451"/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1"/>
      <c r="O34" s="452"/>
      <c r="P34" s="448" t="s">
        <v>43</v>
      </c>
      <c r="Q34" s="449"/>
      <c r="R34" s="449"/>
      <c r="S34" s="449"/>
      <c r="T34" s="449"/>
      <c r="U34" s="449"/>
      <c r="V34" s="450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x14ac:dyDescent="0.2">
      <c r="A35" s="451"/>
      <c r="B35" s="451"/>
      <c r="C35" s="451"/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1"/>
      <c r="O35" s="452"/>
      <c r="P35" s="448" t="s">
        <v>43</v>
      </c>
      <c r="Q35" s="449"/>
      <c r="R35" s="449"/>
      <c r="S35" s="449"/>
      <c r="T35" s="449"/>
      <c r="U35" s="449"/>
      <c r="V35" s="450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customHeight="1" x14ac:dyDescent="0.25">
      <c r="A36" s="443" t="s">
        <v>103</v>
      </c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43"/>
      <c r="O36" s="443"/>
      <c r="P36" s="443"/>
      <c r="Q36" s="443"/>
      <c r="R36" s="443"/>
      <c r="S36" s="443"/>
      <c r="T36" s="443"/>
      <c r="U36" s="443"/>
      <c r="V36" s="443"/>
      <c r="W36" s="443"/>
      <c r="X36" s="443"/>
      <c r="Y36" s="443"/>
      <c r="Z36" s="443"/>
      <c r="AA36" s="67"/>
      <c r="AB36" s="67"/>
      <c r="AC36" s="81"/>
    </row>
    <row r="37" spans="1:68" ht="27" customHeight="1" x14ac:dyDescent="0.25">
      <c r="A37" s="64" t="s">
        <v>104</v>
      </c>
      <c r="B37" s="64" t="s">
        <v>105</v>
      </c>
      <c r="C37" s="37">
        <v>4301032013</v>
      </c>
      <c r="D37" s="444">
        <v>4607091388503</v>
      </c>
      <c r="E37" s="444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4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46"/>
      <c r="R37" s="446"/>
      <c r="S37" s="446"/>
      <c r="T37" s="447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x14ac:dyDescent="0.2">
      <c r="A38" s="451"/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1"/>
      <c r="O38" s="452"/>
      <c r="P38" s="448" t="s">
        <v>43</v>
      </c>
      <c r="Q38" s="449"/>
      <c r="R38" s="449"/>
      <c r="S38" s="449"/>
      <c r="T38" s="449"/>
      <c r="U38" s="449"/>
      <c r="V38" s="450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x14ac:dyDescent="0.2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1"/>
      <c r="O39" s="452"/>
      <c r="P39" s="448" t="s">
        <v>43</v>
      </c>
      <c r="Q39" s="449"/>
      <c r="R39" s="449"/>
      <c r="S39" s="449"/>
      <c r="T39" s="449"/>
      <c r="U39" s="449"/>
      <c r="V39" s="450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customHeight="1" x14ac:dyDescent="0.25">
      <c r="A40" s="443" t="s">
        <v>108</v>
      </c>
      <c r="B40" s="443"/>
      <c r="C40" s="443"/>
      <c r="D40" s="443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3"/>
      <c r="Q40" s="443"/>
      <c r="R40" s="443"/>
      <c r="S40" s="443"/>
      <c r="T40" s="443"/>
      <c r="U40" s="443"/>
      <c r="V40" s="443"/>
      <c r="W40" s="443"/>
      <c r="X40" s="443"/>
      <c r="Y40" s="443"/>
      <c r="Z40" s="443"/>
      <c r="AA40" s="67"/>
      <c r="AB40" s="67"/>
      <c r="AC40" s="81"/>
    </row>
    <row r="41" spans="1:68" ht="80.25" customHeight="1" x14ac:dyDescent="0.25">
      <c r="A41" s="64" t="s">
        <v>109</v>
      </c>
      <c r="B41" s="64" t="s">
        <v>110</v>
      </c>
      <c r="C41" s="37">
        <v>4301160001</v>
      </c>
      <c r="D41" s="444">
        <v>4607091388282</v>
      </c>
      <c r="E41" s="444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4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46"/>
      <c r="R41" s="446"/>
      <c r="S41" s="446"/>
      <c r="T41" s="447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x14ac:dyDescent="0.2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2"/>
      <c r="P42" s="448" t="s">
        <v>43</v>
      </c>
      <c r="Q42" s="449"/>
      <c r="R42" s="449"/>
      <c r="S42" s="449"/>
      <c r="T42" s="449"/>
      <c r="U42" s="449"/>
      <c r="V42" s="450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x14ac:dyDescent="0.2">
      <c r="A43" s="451"/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1"/>
      <c r="O43" s="452"/>
      <c r="P43" s="448" t="s">
        <v>43</v>
      </c>
      <c r="Q43" s="449"/>
      <c r="R43" s="449"/>
      <c r="S43" s="449"/>
      <c r="T43" s="449"/>
      <c r="U43" s="449"/>
      <c r="V43" s="450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customHeight="1" x14ac:dyDescent="0.25">
      <c r="A44" s="443" t="s">
        <v>112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43"/>
      <c r="AA44" s="67"/>
      <c r="AB44" s="67"/>
      <c r="AC44" s="81"/>
    </row>
    <row r="45" spans="1:68" ht="27" customHeight="1" x14ac:dyDescent="0.25">
      <c r="A45" s="64" t="s">
        <v>113</v>
      </c>
      <c r="B45" s="64" t="s">
        <v>114</v>
      </c>
      <c r="C45" s="37">
        <v>4301170002</v>
      </c>
      <c r="D45" s="444">
        <v>4607091389111</v>
      </c>
      <c r="E45" s="444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4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46"/>
      <c r="R45" s="446"/>
      <c r="S45" s="446"/>
      <c r="T45" s="447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x14ac:dyDescent="0.2">
      <c r="A46" s="451"/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2"/>
      <c r="P46" s="448" t="s">
        <v>43</v>
      </c>
      <c r="Q46" s="449"/>
      <c r="R46" s="449"/>
      <c r="S46" s="449"/>
      <c r="T46" s="449"/>
      <c r="U46" s="449"/>
      <c r="V46" s="450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x14ac:dyDescent="0.2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2"/>
      <c r="P47" s="448" t="s">
        <v>43</v>
      </c>
      <c r="Q47" s="449"/>
      <c r="R47" s="449"/>
      <c r="S47" s="449"/>
      <c r="T47" s="449"/>
      <c r="U47" s="449"/>
      <c r="V47" s="450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customHeight="1" x14ac:dyDescent="0.2">
      <c r="A48" s="441" t="s">
        <v>115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41"/>
      <c r="Z48" s="441"/>
      <c r="AA48" s="55"/>
      <c r="AB48" s="55"/>
      <c r="AC48" s="55"/>
    </row>
    <row r="49" spans="1:68" ht="16.5" customHeight="1" x14ac:dyDescent="0.25">
      <c r="A49" s="442" t="s">
        <v>116</v>
      </c>
      <c r="B49" s="442"/>
      <c r="C49" s="442"/>
      <c r="D49" s="442"/>
      <c r="E49" s="442"/>
      <c r="F49" s="442"/>
      <c r="G49" s="442"/>
      <c r="H49" s="442"/>
      <c r="I49" s="442"/>
      <c r="J49" s="442"/>
      <c r="K49" s="442"/>
      <c r="L49" s="442"/>
      <c r="M49" s="442"/>
      <c r="N49" s="442"/>
      <c r="O49" s="442"/>
      <c r="P49" s="442"/>
      <c r="Q49" s="442"/>
      <c r="R49" s="442"/>
      <c r="S49" s="442"/>
      <c r="T49" s="442"/>
      <c r="U49" s="442"/>
      <c r="V49" s="442"/>
      <c r="W49" s="442"/>
      <c r="X49" s="442"/>
      <c r="Y49" s="442"/>
      <c r="Z49" s="442"/>
      <c r="AA49" s="66"/>
      <c r="AB49" s="66"/>
      <c r="AC49" s="80"/>
    </row>
    <row r="50" spans="1:68" ht="14.25" customHeight="1" x14ac:dyDescent="0.25">
      <c r="A50" s="443" t="s">
        <v>117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67"/>
      <c r="AB50" s="67"/>
      <c r="AC50" s="81"/>
    </row>
    <row r="51" spans="1:68" ht="27" customHeight="1" x14ac:dyDescent="0.25">
      <c r="A51" s="64" t="s">
        <v>118</v>
      </c>
      <c r="B51" s="64" t="s">
        <v>119</v>
      </c>
      <c r="C51" s="37">
        <v>4301020234</v>
      </c>
      <c r="D51" s="444">
        <v>4680115881440</v>
      </c>
      <c r="E51" s="444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46"/>
      <c r="R51" s="446"/>
      <c r="S51" s="446"/>
      <c r="T51" s="447"/>
      <c r="U51" s="40" t="s">
        <v>48</v>
      </c>
      <c r="V51" s="40" t="s">
        <v>48</v>
      </c>
      <c r="W51" s="41" t="s">
        <v>0</v>
      </c>
      <c r="X51" s="59">
        <v>0</v>
      </c>
      <c r="Y51" s="56">
        <f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>IFERROR(X51*I51/H51,"0")</f>
        <v>0</v>
      </c>
      <c r="BN51" s="79">
        <f>IFERROR(Y51*I51/H51,"0")</f>
        <v>0</v>
      </c>
      <c r="BO51" s="79">
        <f>IFERROR(1/J51*(X51/H51),"0")</f>
        <v>0</v>
      </c>
      <c r="BP51" s="79">
        <f>IFERROR(1/J51*(Y51/H51),"0")</f>
        <v>0</v>
      </c>
    </row>
    <row r="52" spans="1:68" ht="27" customHeight="1" x14ac:dyDescent="0.25">
      <c r="A52" s="64" t="s">
        <v>122</v>
      </c>
      <c r="B52" s="64" t="s">
        <v>123</v>
      </c>
      <c r="C52" s="37">
        <v>4301020232</v>
      </c>
      <c r="D52" s="444">
        <v>4680115881433</v>
      </c>
      <c r="E52" s="444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87</v>
      </c>
      <c r="L52" s="38"/>
      <c r="M52" s="39" t="s">
        <v>120</v>
      </c>
      <c r="N52" s="39"/>
      <c r="O52" s="38">
        <v>50</v>
      </c>
      <c r="P52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46"/>
      <c r="R52" s="446"/>
      <c r="S52" s="446"/>
      <c r="T52" s="447"/>
      <c r="U52" s="40" t="s">
        <v>48</v>
      </c>
      <c r="V52" s="40" t="s">
        <v>48</v>
      </c>
      <c r="W52" s="41" t="s">
        <v>0</v>
      </c>
      <c r="X52" s="59">
        <v>0</v>
      </c>
      <c r="Y52" s="56">
        <f>IFERROR(IF(X52="",0,CEILING((X52/$H52),1)*$H52),"")</f>
        <v>0</v>
      </c>
      <c r="Z52" s="42" t="str">
        <f>IFERROR(IF(Y52=0,"",ROUNDUP(Y52/H52,0)*0.00753),"")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>IFERROR(X52*I52/H52,"0")</f>
        <v>0</v>
      </c>
      <c r="BN52" s="79">
        <f>IFERROR(Y52*I52/H52,"0")</f>
        <v>0</v>
      </c>
      <c r="BO52" s="79">
        <f>IFERROR(1/J52*(X52/H52),"0")</f>
        <v>0</v>
      </c>
      <c r="BP52" s="79">
        <f>IFERROR(1/J52*(Y52/H52),"0")</f>
        <v>0</v>
      </c>
    </row>
    <row r="53" spans="1:68" x14ac:dyDescent="0.2">
      <c r="A53" s="451"/>
      <c r="B53" s="451"/>
      <c r="C53" s="451"/>
      <c r="D53" s="451"/>
      <c r="E53" s="451"/>
      <c r="F53" s="451"/>
      <c r="G53" s="451"/>
      <c r="H53" s="451"/>
      <c r="I53" s="451"/>
      <c r="J53" s="451"/>
      <c r="K53" s="451"/>
      <c r="L53" s="451"/>
      <c r="M53" s="451"/>
      <c r="N53" s="451"/>
      <c r="O53" s="452"/>
      <c r="P53" s="448" t="s">
        <v>43</v>
      </c>
      <c r="Q53" s="449"/>
      <c r="R53" s="449"/>
      <c r="S53" s="449"/>
      <c r="T53" s="449"/>
      <c r="U53" s="449"/>
      <c r="V53" s="450"/>
      <c r="W53" s="43" t="s">
        <v>42</v>
      </c>
      <c r="X53" s="44">
        <f>IFERROR(X51/H51,"0")+IFERROR(X52/H52,"0")</f>
        <v>0</v>
      </c>
      <c r="Y53" s="44">
        <f>IFERROR(Y51/H51,"0")+IFERROR(Y52/H52,"0")</f>
        <v>0</v>
      </c>
      <c r="Z53" s="44">
        <f>IFERROR(IF(Z51="",0,Z51),"0")+IFERROR(IF(Z52="",0,Z52),"0")</f>
        <v>0</v>
      </c>
      <c r="AA53" s="68"/>
      <c r="AB53" s="68"/>
      <c r="AC53" s="68"/>
    </row>
    <row r="54" spans="1:68" x14ac:dyDescent="0.2">
      <c r="A54" s="451"/>
      <c r="B54" s="451"/>
      <c r="C54" s="451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1"/>
      <c r="O54" s="452"/>
      <c r="P54" s="448" t="s">
        <v>43</v>
      </c>
      <c r="Q54" s="449"/>
      <c r="R54" s="449"/>
      <c r="S54" s="449"/>
      <c r="T54" s="449"/>
      <c r="U54" s="449"/>
      <c r="V54" s="450"/>
      <c r="W54" s="43" t="s">
        <v>0</v>
      </c>
      <c r="X54" s="44">
        <f>IFERROR(SUM(X51:X52),"0")</f>
        <v>0</v>
      </c>
      <c r="Y54" s="44">
        <f>IFERROR(SUM(Y51:Y52),"0")</f>
        <v>0</v>
      </c>
      <c r="Z54" s="43"/>
      <c r="AA54" s="68"/>
      <c r="AB54" s="68"/>
      <c r="AC54" s="68"/>
    </row>
    <row r="55" spans="1:68" ht="16.5" customHeight="1" x14ac:dyDescent="0.25">
      <c r="A55" s="442" t="s">
        <v>124</v>
      </c>
      <c r="B55" s="442"/>
      <c r="C55" s="442"/>
      <c r="D55" s="442"/>
      <c r="E55" s="442"/>
      <c r="F55" s="442"/>
      <c r="G55" s="442"/>
      <c r="H55" s="442"/>
      <c r="I55" s="442"/>
      <c r="J55" s="442"/>
      <c r="K55" s="442"/>
      <c r="L55" s="442"/>
      <c r="M55" s="442"/>
      <c r="N55" s="442"/>
      <c r="O55" s="442"/>
      <c r="P55" s="442"/>
      <c r="Q55" s="442"/>
      <c r="R55" s="442"/>
      <c r="S55" s="442"/>
      <c r="T55" s="442"/>
      <c r="U55" s="442"/>
      <c r="V55" s="442"/>
      <c r="W55" s="442"/>
      <c r="X55" s="442"/>
      <c r="Y55" s="442"/>
      <c r="Z55" s="442"/>
      <c r="AA55" s="66"/>
      <c r="AB55" s="66"/>
      <c r="AC55" s="80"/>
    </row>
    <row r="56" spans="1:68" ht="14.25" customHeight="1" x14ac:dyDescent="0.25">
      <c r="A56" s="443" t="s">
        <v>125</v>
      </c>
      <c r="B56" s="443"/>
      <c r="C56" s="443"/>
      <c r="D56" s="443"/>
      <c r="E56" s="443"/>
      <c r="F56" s="443"/>
      <c r="G56" s="443"/>
      <c r="H56" s="443"/>
      <c r="I56" s="443"/>
      <c r="J56" s="443"/>
      <c r="K56" s="443"/>
      <c r="L56" s="443"/>
      <c r="M56" s="443"/>
      <c r="N56" s="443"/>
      <c r="O56" s="443"/>
      <c r="P56" s="443"/>
      <c r="Q56" s="443"/>
      <c r="R56" s="443"/>
      <c r="S56" s="443"/>
      <c r="T56" s="443"/>
      <c r="U56" s="443"/>
      <c r="V56" s="443"/>
      <c r="W56" s="443"/>
      <c r="X56" s="443"/>
      <c r="Y56" s="443"/>
      <c r="Z56" s="443"/>
      <c r="AA56" s="67"/>
      <c r="AB56" s="67"/>
      <c r="AC56" s="81"/>
    </row>
    <row r="57" spans="1:68" ht="27" customHeight="1" x14ac:dyDescent="0.25">
      <c r="A57" s="64" t="s">
        <v>126</v>
      </c>
      <c r="B57" s="64" t="s">
        <v>127</v>
      </c>
      <c r="C57" s="37">
        <v>4301011452</v>
      </c>
      <c r="D57" s="444">
        <v>4680115881426</v>
      </c>
      <c r="E57" s="444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121</v>
      </c>
      <c r="L57" s="38"/>
      <c r="M57" s="39" t="s">
        <v>120</v>
      </c>
      <c r="N57" s="39"/>
      <c r="O57" s="38">
        <v>50</v>
      </c>
      <c r="P57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46"/>
      <c r="R57" s="446"/>
      <c r="S57" s="446"/>
      <c r="T57" s="447"/>
      <c r="U57" s="40" t="s">
        <v>48</v>
      </c>
      <c r="V57" s="40" t="s">
        <v>48</v>
      </c>
      <c r="W57" s="41" t="s">
        <v>0</v>
      </c>
      <c r="X57" s="59">
        <v>0</v>
      </c>
      <c r="Y57" s="56">
        <f>IFERROR(IF(X57="",0,CEILING((X57/$H57),1)*$H57),"")</f>
        <v>0</v>
      </c>
      <c r="Z57" s="42" t="str">
        <f>IFERROR(IF(Y57=0,"",ROUNDUP(Y57/H57,0)*0.02175),"")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99" t="s">
        <v>69</v>
      </c>
      <c r="BM57" s="79">
        <f>IFERROR(X57*I57/H57,"0")</f>
        <v>0</v>
      </c>
      <c r="BN57" s="79">
        <f>IFERROR(Y57*I57/H57,"0")</f>
        <v>0</v>
      </c>
      <c r="BO57" s="79">
        <f>IFERROR(1/J57*(X57/H57),"0")</f>
        <v>0</v>
      </c>
      <c r="BP57" s="79">
        <f>IFERROR(1/J57*(Y57/H57),"0")</f>
        <v>0</v>
      </c>
    </row>
    <row r="58" spans="1:68" ht="27" customHeight="1" x14ac:dyDescent="0.25">
      <c r="A58" s="64" t="s">
        <v>126</v>
      </c>
      <c r="B58" s="64" t="s">
        <v>128</v>
      </c>
      <c r="C58" s="37">
        <v>4301011481</v>
      </c>
      <c r="D58" s="444">
        <v>4680115881426</v>
      </c>
      <c r="E58" s="444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121</v>
      </c>
      <c r="L58" s="38"/>
      <c r="M58" s="39" t="s">
        <v>129</v>
      </c>
      <c r="N58" s="39"/>
      <c r="O58" s="38">
        <v>55</v>
      </c>
      <c r="P58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46"/>
      <c r="R58" s="446"/>
      <c r="S58" s="446"/>
      <c r="T58" s="447"/>
      <c r="U58" s="40" t="s">
        <v>48</v>
      </c>
      <c r="V58" s="40" t="s">
        <v>48</v>
      </c>
      <c r="W58" s="41" t="s">
        <v>0</v>
      </c>
      <c r="X58" s="59">
        <v>0</v>
      </c>
      <c r="Y58" s="56">
        <f>IFERROR(IF(X58="",0,CEILING((X58/$H58),1)*$H58),"")</f>
        <v>0</v>
      </c>
      <c r="Z58" s="42" t="str">
        <f>IFERROR(IF(Y58=0,"",ROUNDUP(Y58/H58,0)*0.02039),"")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0" t="s">
        <v>69</v>
      </c>
      <c r="BM58" s="79">
        <f>IFERROR(X58*I58/H58,"0")</f>
        <v>0</v>
      </c>
      <c r="BN58" s="79">
        <f>IFERROR(Y58*I58/H58,"0")</f>
        <v>0</v>
      </c>
      <c r="BO58" s="79">
        <f>IFERROR(1/J58*(X58/H58),"0")</f>
        <v>0</v>
      </c>
      <c r="BP58" s="79">
        <f>IFERROR(1/J58*(Y58/H58),"0")</f>
        <v>0</v>
      </c>
    </row>
    <row r="59" spans="1:68" ht="27" customHeight="1" x14ac:dyDescent="0.25">
      <c r="A59" s="64" t="s">
        <v>130</v>
      </c>
      <c r="B59" s="64" t="s">
        <v>131</v>
      </c>
      <c r="C59" s="37">
        <v>4301011437</v>
      </c>
      <c r="D59" s="444">
        <v>4680115881419</v>
      </c>
      <c r="E59" s="444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87</v>
      </c>
      <c r="L59" s="38"/>
      <c r="M59" s="39" t="s">
        <v>120</v>
      </c>
      <c r="N59" s="39"/>
      <c r="O59" s="38">
        <v>50</v>
      </c>
      <c r="P59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46"/>
      <c r="R59" s="446"/>
      <c r="S59" s="446"/>
      <c r="T59" s="447"/>
      <c r="U59" s="40" t="s">
        <v>48</v>
      </c>
      <c r="V59" s="40" t="s">
        <v>48</v>
      </c>
      <c r="W59" s="41" t="s">
        <v>0</v>
      </c>
      <c r="X59" s="59">
        <v>0</v>
      </c>
      <c r="Y59" s="56">
        <f>IFERROR(IF(X59="",0,CEILING((X59/$H59),1)*$H59),"")</f>
        <v>0</v>
      </c>
      <c r="Z59" s="42" t="str">
        <f>IFERROR(IF(Y59=0,"",ROUNDUP(Y59/H59,0)*0.00937),"")</f>
        <v/>
      </c>
      <c r="AA59" s="69" t="s">
        <v>48</v>
      </c>
      <c r="AB59" s="70" t="s">
        <v>48</v>
      </c>
      <c r="AC59" s="82"/>
      <c r="AG59" s="79"/>
      <c r="AJ59" s="84"/>
      <c r="AK59" s="84"/>
      <c r="BB59" s="101" t="s">
        <v>69</v>
      </c>
      <c r="BM59" s="79">
        <f>IFERROR(X59*I59/H59,"0")</f>
        <v>0</v>
      </c>
      <c r="BN59" s="79">
        <f>IFERROR(Y59*I59/H59,"0")</f>
        <v>0</v>
      </c>
      <c r="BO59" s="79">
        <f>IFERROR(1/J59*(X59/H59),"0")</f>
        <v>0</v>
      </c>
      <c r="BP59" s="79">
        <f>IFERROR(1/J59*(Y59/H59),"0")</f>
        <v>0</v>
      </c>
    </row>
    <row r="60" spans="1:68" ht="27" customHeight="1" x14ac:dyDescent="0.25">
      <c r="A60" s="64" t="s">
        <v>132</v>
      </c>
      <c r="B60" s="64" t="s">
        <v>133</v>
      </c>
      <c r="C60" s="37">
        <v>4301012008</v>
      </c>
      <c r="D60" s="444">
        <v>4680115881525</v>
      </c>
      <c r="E60" s="444"/>
      <c r="F60" s="63">
        <v>0.4</v>
      </c>
      <c r="G60" s="38">
        <v>10</v>
      </c>
      <c r="H60" s="63">
        <v>4</v>
      </c>
      <c r="I60" s="63">
        <v>4.21</v>
      </c>
      <c r="J60" s="38">
        <v>120</v>
      </c>
      <c r="K60" s="38" t="s">
        <v>87</v>
      </c>
      <c r="L60" s="38"/>
      <c r="M60" s="39" t="s">
        <v>135</v>
      </c>
      <c r="N60" s="39"/>
      <c r="O60" s="38">
        <v>50</v>
      </c>
      <c r="P60" s="481" t="s">
        <v>134</v>
      </c>
      <c r="Q60" s="446"/>
      <c r="R60" s="446"/>
      <c r="S60" s="446"/>
      <c r="T60" s="447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IFERROR(IF(Y60=0,"",ROUNDUP(Y60/H60,0)*0.00937),"")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2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x14ac:dyDescent="0.2">
      <c r="A61" s="451"/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452"/>
      <c r="P61" s="448" t="s">
        <v>43</v>
      </c>
      <c r="Q61" s="449"/>
      <c r="R61" s="449"/>
      <c r="S61" s="449"/>
      <c r="T61" s="449"/>
      <c r="U61" s="449"/>
      <c r="V61" s="450"/>
      <c r="W61" s="43" t="s">
        <v>42</v>
      </c>
      <c r="X61" s="44">
        <f>IFERROR(X57/H57,"0")+IFERROR(X58/H58,"0")+IFERROR(X59/H59,"0")+IFERROR(X60/H60,"0")</f>
        <v>0</v>
      </c>
      <c r="Y61" s="44">
        <f>IFERROR(Y57/H57,"0")+IFERROR(Y58/H58,"0")+IFERROR(Y59/H59,"0")+IFERROR(Y60/H60,"0")</f>
        <v>0</v>
      </c>
      <c r="Z61" s="44">
        <f>IFERROR(IF(Z57="",0,Z57),"0")+IFERROR(IF(Z58="",0,Z58),"0")+IFERROR(IF(Z59="",0,Z59),"0")+IFERROR(IF(Z60="",0,Z60),"0")</f>
        <v>0</v>
      </c>
      <c r="AA61" s="68"/>
      <c r="AB61" s="68"/>
      <c r="AC61" s="68"/>
    </row>
    <row r="62" spans="1:68" x14ac:dyDescent="0.2">
      <c r="A62" s="451"/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1"/>
      <c r="O62" s="452"/>
      <c r="P62" s="448" t="s">
        <v>43</v>
      </c>
      <c r="Q62" s="449"/>
      <c r="R62" s="449"/>
      <c r="S62" s="449"/>
      <c r="T62" s="449"/>
      <c r="U62" s="449"/>
      <c r="V62" s="450"/>
      <c r="W62" s="43" t="s">
        <v>0</v>
      </c>
      <c r="X62" s="44">
        <f>IFERROR(SUM(X57:X60),"0")</f>
        <v>0</v>
      </c>
      <c r="Y62" s="44">
        <f>IFERROR(SUM(Y57:Y60),"0")</f>
        <v>0</v>
      </c>
      <c r="Z62" s="43"/>
      <c r="AA62" s="68"/>
      <c r="AB62" s="68"/>
      <c r="AC62" s="68"/>
    </row>
    <row r="63" spans="1:68" ht="16.5" customHeight="1" x14ac:dyDescent="0.25">
      <c r="A63" s="442" t="s">
        <v>115</v>
      </c>
      <c r="B63" s="442"/>
      <c r="C63" s="442"/>
      <c r="D63" s="442"/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  <c r="P63" s="442"/>
      <c r="Q63" s="442"/>
      <c r="R63" s="442"/>
      <c r="S63" s="442"/>
      <c r="T63" s="442"/>
      <c r="U63" s="442"/>
      <c r="V63" s="442"/>
      <c r="W63" s="442"/>
      <c r="X63" s="442"/>
      <c r="Y63" s="442"/>
      <c r="Z63" s="442"/>
      <c r="AA63" s="66"/>
      <c r="AB63" s="66"/>
      <c r="AC63" s="80"/>
    </row>
    <row r="64" spans="1:68" ht="14.25" customHeight="1" x14ac:dyDescent="0.25">
      <c r="A64" s="443" t="s">
        <v>125</v>
      </c>
      <c r="B64" s="443"/>
      <c r="C64" s="443"/>
      <c r="D64" s="443"/>
      <c r="E64" s="443"/>
      <c r="F64" s="443"/>
      <c r="G64" s="443"/>
      <c r="H64" s="443"/>
      <c r="I64" s="443"/>
      <c r="J64" s="443"/>
      <c r="K64" s="443"/>
      <c r="L64" s="443"/>
      <c r="M64" s="443"/>
      <c r="N64" s="443"/>
      <c r="O64" s="443"/>
      <c r="P64" s="443"/>
      <c r="Q64" s="443"/>
      <c r="R64" s="443"/>
      <c r="S64" s="443"/>
      <c r="T64" s="443"/>
      <c r="U64" s="443"/>
      <c r="V64" s="443"/>
      <c r="W64" s="443"/>
      <c r="X64" s="443"/>
      <c r="Y64" s="443"/>
      <c r="Z64" s="443"/>
      <c r="AA64" s="67"/>
      <c r="AB64" s="67"/>
      <c r="AC64" s="81"/>
    </row>
    <row r="65" spans="1:68" ht="27" customHeight="1" x14ac:dyDescent="0.25">
      <c r="A65" s="64" t="s">
        <v>136</v>
      </c>
      <c r="B65" s="64" t="s">
        <v>137</v>
      </c>
      <c r="C65" s="37">
        <v>4301011623</v>
      </c>
      <c r="D65" s="444">
        <v>4607091382945</v>
      </c>
      <c r="E65" s="44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121</v>
      </c>
      <c r="L65" s="38"/>
      <c r="M65" s="39" t="s">
        <v>120</v>
      </c>
      <c r="N65" s="39"/>
      <c r="O65" s="38">
        <v>50</v>
      </c>
      <c r="P65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46"/>
      <c r="R65" s="446"/>
      <c r="S65" s="446"/>
      <c r="T65" s="447"/>
      <c r="U65" s="40" t="s">
        <v>48</v>
      </c>
      <c r="V65" s="40" t="s">
        <v>48</v>
      </c>
      <c r="W65" s="41" t="s">
        <v>0</v>
      </c>
      <c r="X65" s="59">
        <v>0</v>
      </c>
      <c r="Y65" s="56">
        <f t="shared" ref="Y65:Y85" si="6">IFERROR(IF(X65="",0,CEILING((X65/$H65),1)*$H65),"")</f>
        <v>0</v>
      </c>
      <c r="Z65" s="42" t="str">
        <f t="shared" ref="Z65:Z71" si="7">IFERROR(IF(Y65=0,"",ROUNDUP(Y65/H65,0)*0.02175),"")</f>
        <v/>
      </c>
      <c r="AA65" s="69" t="s">
        <v>48</v>
      </c>
      <c r="AB65" s="70" t="s">
        <v>48</v>
      </c>
      <c r="AC65" s="82"/>
      <c r="AG65" s="79"/>
      <c r="AJ65" s="84"/>
      <c r="AK65" s="84"/>
      <c r="BB65" s="103" t="s">
        <v>69</v>
      </c>
      <c r="BM65" s="79">
        <f t="shared" ref="BM65:BM85" si="8">IFERROR(X65*I65/H65,"0")</f>
        <v>0</v>
      </c>
      <c r="BN65" s="79">
        <f t="shared" ref="BN65:BN85" si="9">IFERROR(Y65*I65/H65,"0")</f>
        <v>0</v>
      </c>
      <c r="BO65" s="79">
        <f t="shared" ref="BO65:BO85" si="10">IFERROR(1/J65*(X65/H65),"0")</f>
        <v>0</v>
      </c>
      <c r="BP65" s="79">
        <f t="shared" ref="BP65:BP85" si="11">IFERROR(1/J65*(Y65/H65),"0")</f>
        <v>0</v>
      </c>
    </row>
    <row r="66" spans="1:68" ht="27" customHeight="1" x14ac:dyDescent="0.25">
      <c r="A66" s="64" t="s">
        <v>138</v>
      </c>
      <c r="B66" s="64" t="s">
        <v>139</v>
      </c>
      <c r="C66" s="37">
        <v>4301011380</v>
      </c>
      <c r="D66" s="444">
        <v>4607091385670</v>
      </c>
      <c r="E66" s="44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121</v>
      </c>
      <c r="L66" s="38"/>
      <c r="M66" s="39" t="s">
        <v>120</v>
      </c>
      <c r="N66" s="39"/>
      <c r="O66" s="38">
        <v>50</v>
      </c>
      <c r="P66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46"/>
      <c r="R66" s="446"/>
      <c r="S66" s="446"/>
      <c r="T66" s="447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si="6"/>
        <v>0</v>
      </c>
      <c r="Z66" s="42" t="str">
        <f t="shared" si="7"/>
        <v/>
      </c>
      <c r="AA66" s="69" t="s">
        <v>48</v>
      </c>
      <c r="AB66" s="70" t="s">
        <v>48</v>
      </c>
      <c r="AC66" s="82"/>
      <c r="AG66" s="79"/>
      <c r="AJ66" s="84"/>
      <c r="AK66" s="84"/>
      <c r="BB66" s="104" t="s">
        <v>69</v>
      </c>
      <c r="BM66" s="79">
        <f t="shared" si="8"/>
        <v>0</v>
      </c>
      <c r="BN66" s="79">
        <f t="shared" si="9"/>
        <v>0</v>
      </c>
      <c r="BO66" s="79">
        <f t="shared" si="10"/>
        <v>0</v>
      </c>
      <c r="BP66" s="79">
        <f t="shared" si="11"/>
        <v>0</v>
      </c>
    </row>
    <row r="67" spans="1:68" ht="27" customHeight="1" x14ac:dyDescent="0.25">
      <c r="A67" s="64" t="s">
        <v>138</v>
      </c>
      <c r="B67" s="64" t="s">
        <v>140</v>
      </c>
      <c r="C67" s="37">
        <v>4301011540</v>
      </c>
      <c r="D67" s="444">
        <v>4607091385670</v>
      </c>
      <c r="E67" s="44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121</v>
      </c>
      <c r="L67" s="38"/>
      <c r="M67" s="39" t="s">
        <v>141</v>
      </c>
      <c r="N67" s="39"/>
      <c r="O67" s="38">
        <v>50</v>
      </c>
      <c r="P67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46"/>
      <c r="R67" s="446"/>
      <c r="S67" s="446"/>
      <c r="T67" s="447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6"/>
        <v>0</v>
      </c>
      <c r="Z67" s="42" t="str">
        <f t="shared" si="7"/>
        <v/>
      </c>
      <c r="AA67" s="69" t="s">
        <v>48</v>
      </c>
      <c r="AB67" s="70" t="s">
        <v>48</v>
      </c>
      <c r="AC67" s="82"/>
      <c r="AG67" s="79"/>
      <c r="AJ67" s="84"/>
      <c r="AK67" s="84"/>
      <c r="BB67" s="105" t="s">
        <v>69</v>
      </c>
      <c r="BM67" s="79">
        <f t="shared" si="8"/>
        <v>0</v>
      </c>
      <c r="BN67" s="79">
        <f t="shared" si="9"/>
        <v>0</v>
      </c>
      <c r="BO67" s="79">
        <f t="shared" si="10"/>
        <v>0</v>
      </c>
      <c r="BP67" s="79">
        <f t="shared" si="11"/>
        <v>0</v>
      </c>
    </row>
    <row r="68" spans="1:68" ht="27" customHeight="1" x14ac:dyDescent="0.25">
      <c r="A68" s="64" t="s">
        <v>142</v>
      </c>
      <c r="B68" s="64" t="s">
        <v>143</v>
      </c>
      <c r="C68" s="37">
        <v>4301011625</v>
      </c>
      <c r="D68" s="444">
        <v>4680115883956</v>
      </c>
      <c r="E68" s="444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121</v>
      </c>
      <c r="L68" s="38"/>
      <c r="M68" s="39" t="s">
        <v>120</v>
      </c>
      <c r="N68" s="39"/>
      <c r="O68" s="38">
        <v>50</v>
      </c>
      <c r="P68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46"/>
      <c r="R68" s="446"/>
      <c r="S68" s="446"/>
      <c r="T68" s="447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6"/>
        <v>0</v>
      </c>
      <c r="Z68" s="42" t="str">
        <f t="shared" si="7"/>
        <v/>
      </c>
      <c r="AA68" s="69" t="s">
        <v>48</v>
      </c>
      <c r="AB68" s="70" t="s">
        <v>48</v>
      </c>
      <c r="AC68" s="82"/>
      <c r="AG68" s="79"/>
      <c r="AJ68" s="84"/>
      <c r="AK68" s="84"/>
      <c r="BB68" s="106" t="s">
        <v>69</v>
      </c>
      <c r="BM68" s="79">
        <f t="shared" si="8"/>
        <v>0</v>
      </c>
      <c r="BN68" s="79">
        <f t="shared" si="9"/>
        <v>0</v>
      </c>
      <c r="BO68" s="79">
        <f t="shared" si="10"/>
        <v>0</v>
      </c>
      <c r="BP68" s="79">
        <f t="shared" si="11"/>
        <v>0</v>
      </c>
    </row>
    <row r="69" spans="1:68" ht="27" customHeight="1" x14ac:dyDescent="0.25">
      <c r="A69" s="64" t="s">
        <v>144</v>
      </c>
      <c r="B69" s="64" t="s">
        <v>145</v>
      </c>
      <c r="C69" s="37">
        <v>4301011468</v>
      </c>
      <c r="D69" s="444">
        <v>4680115881327</v>
      </c>
      <c r="E69" s="44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121</v>
      </c>
      <c r="L69" s="38"/>
      <c r="M69" s="39" t="s">
        <v>135</v>
      </c>
      <c r="N69" s="39"/>
      <c r="O69" s="38">
        <v>50</v>
      </c>
      <c r="P69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46"/>
      <c r="R69" s="446"/>
      <c r="S69" s="446"/>
      <c r="T69" s="447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6"/>
        <v>0</v>
      </c>
      <c r="Z69" s="42" t="str">
        <f t="shared" si="7"/>
        <v/>
      </c>
      <c r="AA69" s="69" t="s">
        <v>48</v>
      </c>
      <c r="AB69" s="70" t="s">
        <v>48</v>
      </c>
      <c r="AC69" s="82"/>
      <c r="AG69" s="79"/>
      <c r="AJ69" s="84"/>
      <c r="AK69" s="84"/>
      <c r="BB69" s="107" t="s">
        <v>69</v>
      </c>
      <c r="BM69" s="79">
        <f t="shared" si="8"/>
        <v>0</v>
      </c>
      <c r="BN69" s="79">
        <f t="shared" si="9"/>
        <v>0</v>
      </c>
      <c r="BO69" s="79">
        <f t="shared" si="10"/>
        <v>0</v>
      </c>
      <c r="BP69" s="79">
        <f t="shared" si="11"/>
        <v>0</v>
      </c>
    </row>
    <row r="70" spans="1:68" ht="16.5" customHeight="1" x14ac:dyDescent="0.25">
      <c r="A70" s="64" t="s">
        <v>146</v>
      </c>
      <c r="B70" s="64" t="s">
        <v>147</v>
      </c>
      <c r="C70" s="37">
        <v>4301011514</v>
      </c>
      <c r="D70" s="444">
        <v>4680115882133</v>
      </c>
      <c r="E70" s="444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121</v>
      </c>
      <c r="L70" s="38"/>
      <c r="M70" s="39" t="s">
        <v>120</v>
      </c>
      <c r="N70" s="39"/>
      <c r="O70" s="38">
        <v>50</v>
      </c>
      <c r="P70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46"/>
      <c r="R70" s="446"/>
      <c r="S70" s="446"/>
      <c r="T70" s="447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6"/>
        <v>0</v>
      </c>
      <c r="Z70" s="42" t="str">
        <f t="shared" si="7"/>
        <v/>
      </c>
      <c r="AA70" s="69" t="s">
        <v>48</v>
      </c>
      <c r="AB70" s="70" t="s">
        <v>48</v>
      </c>
      <c r="AC70" s="82"/>
      <c r="AG70" s="79"/>
      <c r="AJ70" s="84"/>
      <c r="AK70" s="84"/>
      <c r="BB70" s="108" t="s">
        <v>69</v>
      </c>
      <c r="BM70" s="79">
        <f t="shared" si="8"/>
        <v>0</v>
      </c>
      <c r="BN70" s="79">
        <f t="shared" si="9"/>
        <v>0</v>
      </c>
      <c r="BO70" s="79">
        <f t="shared" si="10"/>
        <v>0</v>
      </c>
      <c r="BP70" s="79">
        <f t="shared" si="11"/>
        <v>0</v>
      </c>
    </row>
    <row r="71" spans="1:68" ht="16.5" customHeight="1" x14ac:dyDescent="0.25">
      <c r="A71" s="64" t="s">
        <v>146</v>
      </c>
      <c r="B71" s="64" t="s">
        <v>148</v>
      </c>
      <c r="C71" s="37">
        <v>4301011703</v>
      </c>
      <c r="D71" s="444">
        <v>4680115882133</v>
      </c>
      <c r="E71" s="444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121</v>
      </c>
      <c r="L71" s="38"/>
      <c r="M71" s="39" t="s">
        <v>120</v>
      </c>
      <c r="N71" s="39"/>
      <c r="O71" s="38">
        <v>50</v>
      </c>
      <c r="P71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46"/>
      <c r="R71" s="446"/>
      <c r="S71" s="446"/>
      <c r="T71" s="447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6"/>
        <v>0</v>
      </c>
      <c r="Z71" s="42" t="str">
        <f t="shared" si="7"/>
        <v/>
      </c>
      <c r="AA71" s="69" t="s">
        <v>48</v>
      </c>
      <c r="AB71" s="70" t="s">
        <v>48</v>
      </c>
      <c r="AC71" s="82"/>
      <c r="AG71" s="79"/>
      <c r="AJ71" s="84"/>
      <c r="AK71" s="84"/>
      <c r="BB71" s="109" t="s">
        <v>69</v>
      </c>
      <c r="BM71" s="79">
        <f t="shared" si="8"/>
        <v>0</v>
      </c>
      <c r="BN71" s="79">
        <f t="shared" si="9"/>
        <v>0</v>
      </c>
      <c r="BO71" s="79">
        <f t="shared" si="10"/>
        <v>0</v>
      </c>
      <c r="BP71" s="79">
        <f t="shared" si="11"/>
        <v>0</v>
      </c>
    </row>
    <row r="72" spans="1:68" ht="27" customHeight="1" x14ac:dyDescent="0.25">
      <c r="A72" s="64" t="s">
        <v>149</v>
      </c>
      <c r="B72" s="64" t="s">
        <v>150</v>
      </c>
      <c r="C72" s="37">
        <v>4301011192</v>
      </c>
      <c r="D72" s="444">
        <v>4607091382952</v>
      </c>
      <c r="E72" s="444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87</v>
      </c>
      <c r="L72" s="38"/>
      <c r="M72" s="39" t="s">
        <v>120</v>
      </c>
      <c r="N72" s="39"/>
      <c r="O72" s="38">
        <v>50</v>
      </c>
      <c r="P72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46"/>
      <c r="R72" s="446"/>
      <c r="S72" s="446"/>
      <c r="T72" s="447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6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0" t="s">
        <v>69</v>
      </c>
      <c r="BM72" s="79">
        <f t="shared" si="8"/>
        <v>0</v>
      </c>
      <c r="BN72" s="79">
        <f t="shared" si="9"/>
        <v>0</v>
      </c>
      <c r="BO72" s="79">
        <f t="shared" si="10"/>
        <v>0</v>
      </c>
      <c r="BP72" s="79">
        <f t="shared" si="11"/>
        <v>0</v>
      </c>
    </row>
    <row r="73" spans="1:68" ht="27" customHeight="1" x14ac:dyDescent="0.25">
      <c r="A73" s="64" t="s">
        <v>151</v>
      </c>
      <c r="B73" s="64" t="s">
        <v>152</v>
      </c>
      <c r="C73" s="37">
        <v>4301011382</v>
      </c>
      <c r="D73" s="444">
        <v>4607091385687</v>
      </c>
      <c r="E73" s="44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87</v>
      </c>
      <c r="L73" s="38"/>
      <c r="M73" s="39" t="s">
        <v>141</v>
      </c>
      <c r="N73" s="39"/>
      <c r="O73" s="38">
        <v>50</v>
      </c>
      <c r="P73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46"/>
      <c r="R73" s="446"/>
      <c r="S73" s="446"/>
      <c r="T73" s="447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6"/>
        <v>0</v>
      </c>
      <c r="Z73" s="42" t="str">
        <f t="shared" ref="Z73:Z79" si="12"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1" t="s">
        <v>69</v>
      </c>
      <c r="BM73" s="79">
        <f t="shared" si="8"/>
        <v>0</v>
      </c>
      <c r="BN73" s="79">
        <f t="shared" si="9"/>
        <v>0</v>
      </c>
      <c r="BO73" s="79">
        <f t="shared" si="10"/>
        <v>0</v>
      </c>
      <c r="BP73" s="79">
        <f t="shared" si="11"/>
        <v>0</v>
      </c>
    </row>
    <row r="74" spans="1:68" ht="27" customHeight="1" x14ac:dyDescent="0.25">
      <c r="A74" s="64" t="s">
        <v>153</v>
      </c>
      <c r="B74" s="64" t="s">
        <v>154</v>
      </c>
      <c r="C74" s="37">
        <v>4301011565</v>
      </c>
      <c r="D74" s="444">
        <v>4680115882539</v>
      </c>
      <c r="E74" s="444"/>
      <c r="F74" s="63">
        <v>0.37</v>
      </c>
      <c r="G74" s="38">
        <v>10</v>
      </c>
      <c r="H74" s="63">
        <v>3.7</v>
      </c>
      <c r="I74" s="63">
        <v>3.91</v>
      </c>
      <c r="J74" s="38">
        <v>120</v>
      </c>
      <c r="K74" s="38" t="s">
        <v>87</v>
      </c>
      <c r="L74" s="38"/>
      <c r="M74" s="39" t="s">
        <v>141</v>
      </c>
      <c r="N74" s="39"/>
      <c r="O74" s="38">
        <v>50</v>
      </c>
      <c r="P74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46"/>
      <c r="R74" s="446"/>
      <c r="S74" s="446"/>
      <c r="T74" s="447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6"/>
        <v>0</v>
      </c>
      <c r="Z74" s="42" t="str">
        <f t="shared" si="12"/>
        <v/>
      </c>
      <c r="AA74" s="69" t="s">
        <v>48</v>
      </c>
      <c r="AB74" s="70" t="s">
        <v>48</v>
      </c>
      <c r="AC74" s="82"/>
      <c r="AG74" s="79"/>
      <c r="AJ74" s="84"/>
      <c r="AK74" s="84"/>
      <c r="BB74" s="112" t="s">
        <v>69</v>
      </c>
      <c r="BM74" s="79">
        <f t="shared" si="8"/>
        <v>0</v>
      </c>
      <c r="BN74" s="79">
        <f t="shared" si="9"/>
        <v>0</v>
      </c>
      <c r="BO74" s="79">
        <f t="shared" si="10"/>
        <v>0</v>
      </c>
      <c r="BP74" s="79">
        <f t="shared" si="11"/>
        <v>0</v>
      </c>
    </row>
    <row r="75" spans="1:68" ht="27" customHeight="1" x14ac:dyDescent="0.25">
      <c r="A75" s="64" t="s">
        <v>155</v>
      </c>
      <c r="B75" s="64" t="s">
        <v>156</v>
      </c>
      <c r="C75" s="37">
        <v>4301011705</v>
      </c>
      <c r="D75" s="444">
        <v>4607091384604</v>
      </c>
      <c r="E75" s="44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87</v>
      </c>
      <c r="L75" s="38"/>
      <c r="M75" s="39" t="s">
        <v>120</v>
      </c>
      <c r="N75" s="39"/>
      <c r="O75" s="38">
        <v>50</v>
      </c>
      <c r="P75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46"/>
      <c r="R75" s="446"/>
      <c r="S75" s="446"/>
      <c r="T75" s="447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6"/>
        <v>0</v>
      </c>
      <c r="Z75" s="42" t="str">
        <f t="shared" si="12"/>
        <v/>
      </c>
      <c r="AA75" s="69" t="s">
        <v>48</v>
      </c>
      <c r="AB75" s="70" t="s">
        <v>48</v>
      </c>
      <c r="AC75" s="82"/>
      <c r="AG75" s="79"/>
      <c r="AJ75" s="84"/>
      <c r="AK75" s="84"/>
      <c r="BB75" s="113" t="s">
        <v>69</v>
      </c>
      <c r="BM75" s="79">
        <f t="shared" si="8"/>
        <v>0</v>
      </c>
      <c r="BN75" s="79">
        <f t="shared" si="9"/>
        <v>0</v>
      </c>
      <c r="BO75" s="79">
        <f t="shared" si="10"/>
        <v>0</v>
      </c>
      <c r="BP75" s="79">
        <f t="shared" si="11"/>
        <v>0</v>
      </c>
    </row>
    <row r="76" spans="1:68" ht="27" customHeight="1" x14ac:dyDescent="0.25">
      <c r="A76" s="64" t="s">
        <v>157</v>
      </c>
      <c r="B76" s="64" t="s">
        <v>158</v>
      </c>
      <c r="C76" s="37">
        <v>4301011386</v>
      </c>
      <c r="D76" s="444">
        <v>4680115880283</v>
      </c>
      <c r="E76" s="444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87</v>
      </c>
      <c r="L76" s="38"/>
      <c r="M76" s="39" t="s">
        <v>120</v>
      </c>
      <c r="N76" s="39"/>
      <c r="O76" s="38">
        <v>45</v>
      </c>
      <c r="P76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46"/>
      <c r="R76" s="446"/>
      <c r="S76" s="446"/>
      <c r="T76" s="447"/>
      <c r="U76" s="40" t="s">
        <v>48</v>
      </c>
      <c r="V76" s="40" t="s">
        <v>48</v>
      </c>
      <c r="W76" s="41" t="s">
        <v>0</v>
      </c>
      <c r="X76" s="59">
        <v>0</v>
      </c>
      <c r="Y76" s="56">
        <f t="shared" si="6"/>
        <v>0</v>
      </c>
      <c r="Z76" s="42" t="str">
        <f t="shared" si="12"/>
        <v/>
      </c>
      <c r="AA76" s="69" t="s">
        <v>48</v>
      </c>
      <c r="AB76" s="70" t="s">
        <v>48</v>
      </c>
      <c r="AC76" s="82"/>
      <c r="AG76" s="79"/>
      <c r="AJ76" s="84"/>
      <c r="AK76" s="84"/>
      <c r="BB76" s="114" t="s">
        <v>69</v>
      </c>
      <c r="BM76" s="79">
        <f t="shared" si="8"/>
        <v>0</v>
      </c>
      <c r="BN76" s="79">
        <f t="shared" si="9"/>
        <v>0</v>
      </c>
      <c r="BO76" s="79">
        <f t="shared" si="10"/>
        <v>0</v>
      </c>
      <c r="BP76" s="79">
        <f t="shared" si="11"/>
        <v>0</v>
      </c>
    </row>
    <row r="77" spans="1:68" ht="27" customHeight="1" x14ac:dyDescent="0.25">
      <c r="A77" s="64" t="s">
        <v>159</v>
      </c>
      <c r="B77" s="64" t="s">
        <v>160</v>
      </c>
      <c r="C77" s="37">
        <v>4301011624</v>
      </c>
      <c r="D77" s="444">
        <v>4680115883949</v>
      </c>
      <c r="E77" s="444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87</v>
      </c>
      <c r="L77" s="38"/>
      <c r="M77" s="39" t="s">
        <v>120</v>
      </c>
      <c r="N77" s="39"/>
      <c r="O77" s="38">
        <v>50</v>
      </c>
      <c r="P77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46"/>
      <c r="R77" s="446"/>
      <c r="S77" s="446"/>
      <c r="T77" s="447"/>
      <c r="U77" s="40" t="s">
        <v>48</v>
      </c>
      <c r="V77" s="40" t="s">
        <v>48</v>
      </c>
      <c r="W77" s="41" t="s">
        <v>0</v>
      </c>
      <c r="X77" s="59">
        <v>0</v>
      </c>
      <c r="Y77" s="56">
        <f t="shared" si="6"/>
        <v>0</v>
      </c>
      <c r="Z77" s="42" t="str">
        <f t="shared" si="12"/>
        <v/>
      </c>
      <c r="AA77" s="69" t="s">
        <v>48</v>
      </c>
      <c r="AB77" s="70" t="s">
        <v>48</v>
      </c>
      <c r="AC77" s="82"/>
      <c r="AG77" s="79"/>
      <c r="AJ77" s="84"/>
      <c r="AK77" s="84"/>
      <c r="BB77" s="115" t="s">
        <v>69</v>
      </c>
      <c r="BM77" s="79">
        <f t="shared" si="8"/>
        <v>0</v>
      </c>
      <c r="BN77" s="79">
        <f t="shared" si="9"/>
        <v>0</v>
      </c>
      <c r="BO77" s="79">
        <f t="shared" si="10"/>
        <v>0</v>
      </c>
      <c r="BP77" s="79">
        <f t="shared" si="11"/>
        <v>0</v>
      </c>
    </row>
    <row r="78" spans="1:68" ht="16.5" customHeight="1" x14ac:dyDescent="0.25">
      <c r="A78" s="64" t="s">
        <v>161</v>
      </c>
      <c r="B78" s="64" t="s">
        <v>162</v>
      </c>
      <c r="C78" s="37">
        <v>4301012006</v>
      </c>
      <c r="D78" s="444">
        <v>4680115881518</v>
      </c>
      <c r="E78" s="444"/>
      <c r="F78" s="63">
        <v>0.4</v>
      </c>
      <c r="G78" s="38">
        <v>10</v>
      </c>
      <c r="H78" s="63">
        <v>4</v>
      </c>
      <c r="I78" s="63">
        <v>4.21</v>
      </c>
      <c r="J78" s="38">
        <v>120</v>
      </c>
      <c r="K78" s="38" t="s">
        <v>87</v>
      </c>
      <c r="L78" s="38"/>
      <c r="M78" s="39" t="s">
        <v>135</v>
      </c>
      <c r="N78" s="39"/>
      <c r="O78" s="38">
        <v>50</v>
      </c>
      <c r="P78" s="495" t="s">
        <v>163</v>
      </c>
      <c r="Q78" s="446"/>
      <c r="R78" s="446"/>
      <c r="S78" s="446"/>
      <c r="T78" s="447"/>
      <c r="U78" s="40" t="s">
        <v>48</v>
      </c>
      <c r="V78" s="40" t="s">
        <v>48</v>
      </c>
      <c r="W78" s="41" t="s">
        <v>0</v>
      </c>
      <c r="X78" s="59">
        <v>0</v>
      </c>
      <c r="Y78" s="56">
        <f t="shared" si="6"/>
        <v>0</v>
      </c>
      <c r="Z78" s="42" t="str">
        <f t="shared" si="12"/>
        <v/>
      </c>
      <c r="AA78" s="69" t="s">
        <v>48</v>
      </c>
      <c r="AB78" s="70" t="s">
        <v>48</v>
      </c>
      <c r="AC78" s="82"/>
      <c r="AG78" s="79"/>
      <c r="AJ78" s="84"/>
      <c r="AK78" s="84"/>
      <c r="BB78" s="116" t="s">
        <v>69</v>
      </c>
      <c r="BM78" s="79">
        <f t="shared" si="8"/>
        <v>0</v>
      </c>
      <c r="BN78" s="79">
        <f t="shared" si="9"/>
        <v>0</v>
      </c>
      <c r="BO78" s="79">
        <f t="shared" si="10"/>
        <v>0</v>
      </c>
      <c r="BP78" s="79">
        <f t="shared" si="11"/>
        <v>0</v>
      </c>
    </row>
    <row r="79" spans="1:68" ht="27" customHeight="1" x14ac:dyDescent="0.25">
      <c r="A79" s="64" t="s">
        <v>164</v>
      </c>
      <c r="B79" s="64" t="s">
        <v>165</v>
      </c>
      <c r="C79" s="37">
        <v>4301012007</v>
      </c>
      <c r="D79" s="444">
        <v>4680115881303</v>
      </c>
      <c r="E79" s="444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87</v>
      </c>
      <c r="L79" s="38"/>
      <c r="M79" s="39" t="s">
        <v>135</v>
      </c>
      <c r="N79" s="39"/>
      <c r="O79" s="38">
        <v>50</v>
      </c>
      <c r="P79" s="496" t="s">
        <v>166</v>
      </c>
      <c r="Q79" s="446"/>
      <c r="R79" s="446"/>
      <c r="S79" s="446"/>
      <c r="T79" s="447"/>
      <c r="U79" s="40" t="s">
        <v>48</v>
      </c>
      <c r="V79" s="40" t="s">
        <v>48</v>
      </c>
      <c r="W79" s="41" t="s">
        <v>0</v>
      </c>
      <c r="X79" s="59">
        <v>0</v>
      </c>
      <c r="Y79" s="56">
        <f t="shared" si="6"/>
        <v>0</v>
      </c>
      <c r="Z79" s="42" t="str">
        <f t="shared" si="12"/>
        <v/>
      </c>
      <c r="AA79" s="69" t="s">
        <v>48</v>
      </c>
      <c r="AB79" s="70" t="s">
        <v>48</v>
      </c>
      <c r="AC79" s="82"/>
      <c r="AG79" s="79"/>
      <c r="AJ79" s="84"/>
      <c r="AK79" s="84"/>
      <c r="BB79" s="117" t="s">
        <v>69</v>
      </c>
      <c r="BM79" s="79">
        <f t="shared" si="8"/>
        <v>0</v>
      </c>
      <c r="BN79" s="79">
        <f t="shared" si="9"/>
        <v>0</v>
      </c>
      <c r="BO79" s="79">
        <f t="shared" si="10"/>
        <v>0</v>
      </c>
      <c r="BP79" s="79">
        <f t="shared" si="11"/>
        <v>0</v>
      </c>
    </row>
    <row r="80" spans="1:68" ht="27" customHeight="1" x14ac:dyDescent="0.25">
      <c r="A80" s="64" t="s">
        <v>167</v>
      </c>
      <c r="B80" s="64" t="s">
        <v>168</v>
      </c>
      <c r="C80" s="37">
        <v>4301011562</v>
      </c>
      <c r="D80" s="444">
        <v>4680115882577</v>
      </c>
      <c r="E80" s="444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87</v>
      </c>
      <c r="L80" s="38"/>
      <c r="M80" s="39" t="s">
        <v>107</v>
      </c>
      <c r="N80" s="39"/>
      <c r="O80" s="38">
        <v>90</v>
      </c>
      <c r="P80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46"/>
      <c r="R80" s="446"/>
      <c r="S80" s="446"/>
      <c r="T80" s="447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si="6"/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8" t="s">
        <v>69</v>
      </c>
      <c r="BM80" s="79">
        <f t="shared" si="8"/>
        <v>0</v>
      </c>
      <c r="BN80" s="79">
        <f t="shared" si="9"/>
        <v>0</v>
      </c>
      <c r="BO80" s="79">
        <f t="shared" si="10"/>
        <v>0</v>
      </c>
      <c r="BP80" s="79">
        <f t="shared" si="11"/>
        <v>0</v>
      </c>
    </row>
    <row r="81" spans="1:68" ht="27" customHeight="1" x14ac:dyDescent="0.25">
      <c r="A81" s="64" t="s">
        <v>167</v>
      </c>
      <c r="B81" s="64" t="s">
        <v>169</v>
      </c>
      <c r="C81" s="37">
        <v>4301011564</v>
      </c>
      <c r="D81" s="444">
        <v>4680115882577</v>
      </c>
      <c r="E81" s="44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87</v>
      </c>
      <c r="L81" s="38"/>
      <c r="M81" s="39" t="s">
        <v>107</v>
      </c>
      <c r="N81" s="39"/>
      <c r="O81" s="38">
        <v>90</v>
      </c>
      <c r="P81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46"/>
      <c r="R81" s="446"/>
      <c r="S81" s="446"/>
      <c r="T81" s="447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6"/>
        <v>0</v>
      </c>
      <c r="Z81" s="42" t="str">
        <f>IFERROR(IF(Y81=0,"",ROUNDUP(Y81/H81,0)*0.00753),"")</f>
        <v/>
      </c>
      <c r="AA81" s="69" t="s">
        <v>48</v>
      </c>
      <c r="AB81" s="70" t="s">
        <v>48</v>
      </c>
      <c r="AC81" s="82"/>
      <c r="AG81" s="79"/>
      <c r="AJ81" s="84"/>
      <c r="AK81" s="84"/>
      <c r="BB81" s="119" t="s">
        <v>69</v>
      </c>
      <c r="BM81" s="79">
        <f t="shared" si="8"/>
        <v>0</v>
      </c>
      <c r="BN81" s="79">
        <f t="shared" si="9"/>
        <v>0</v>
      </c>
      <c r="BO81" s="79">
        <f t="shared" si="10"/>
        <v>0</v>
      </c>
      <c r="BP81" s="79">
        <f t="shared" si="11"/>
        <v>0</v>
      </c>
    </row>
    <row r="82" spans="1:68" ht="27" customHeight="1" x14ac:dyDescent="0.25">
      <c r="A82" s="64" t="s">
        <v>170</v>
      </c>
      <c r="B82" s="64" t="s">
        <v>171</v>
      </c>
      <c r="C82" s="37">
        <v>4301011432</v>
      </c>
      <c r="D82" s="444">
        <v>4680115882720</v>
      </c>
      <c r="E82" s="444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87</v>
      </c>
      <c r="L82" s="38"/>
      <c r="M82" s="39" t="s">
        <v>120</v>
      </c>
      <c r="N82" s="39"/>
      <c r="O82" s="38">
        <v>90</v>
      </c>
      <c r="P82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46"/>
      <c r="R82" s="446"/>
      <c r="S82" s="446"/>
      <c r="T82" s="447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6"/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20" t="s">
        <v>69</v>
      </c>
      <c r="BM82" s="79">
        <f t="shared" si="8"/>
        <v>0</v>
      </c>
      <c r="BN82" s="79">
        <f t="shared" si="9"/>
        <v>0</v>
      </c>
      <c r="BO82" s="79">
        <f t="shared" si="10"/>
        <v>0</v>
      </c>
      <c r="BP82" s="79">
        <f t="shared" si="11"/>
        <v>0</v>
      </c>
    </row>
    <row r="83" spans="1:68" ht="27" customHeight="1" x14ac:dyDescent="0.25">
      <c r="A83" s="64" t="s">
        <v>172</v>
      </c>
      <c r="B83" s="64" t="s">
        <v>173</v>
      </c>
      <c r="C83" s="37">
        <v>4301011417</v>
      </c>
      <c r="D83" s="444">
        <v>4680115880269</v>
      </c>
      <c r="E83" s="444"/>
      <c r="F83" s="63">
        <v>0.375</v>
      </c>
      <c r="G83" s="38">
        <v>10</v>
      </c>
      <c r="H83" s="63">
        <v>3.75</v>
      </c>
      <c r="I83" s="63">
        <v>3.96</v>
      </c>
      <c r="J83" s="38">
        <v>120</v>
      </c>
      <c r="K83" s="38" t="s">
        <v>87</v>
      </c>
      <c r="L83" s="38"/>
      <c r="M83" s="39" t="s">
        <v>141</v>
      </c>
      <c r="N83" s="39"/>
      <c r="O83" s="38">
        <v>50</v>
      </c>
      <c r="P83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46"/>
      <c r="R83" s="446"/>
      <c r="S83" s="446"/>
      <c r="T83" s="447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21" t="s">
        <v>69</v>
      </c>
      <c r="BM83" s="79">
        <f t="shared" si="8"/>
        <v>0</v>
      </c>
      <c r="BN83" s="79">
        <f t="shared" si="9"/>
        <v>0</v>
      </c>
      <c r="BO83" s="79">
        <f t="shared" si="10"/>
        <v>0</v>
      </c>
      <c r="BP83" s="79">
        <f t="shared" si="11"/>
        <v>0</v>
      </c>
    </row>
    <row r="84" spans="1:68" ht="16.5" customHeight="1" x14ac:dyDescent="0.25">
      <c r="A84" s="64" t="s">
        <v>174</v>
      </c>
      <c r="B84" s="64" t="s">
        <v>175</v>
      </c>
      <c r="C84" s="37">
        <v>4301011995</v>
      </c>
      <c r="D84" s="444">
        <v>4680115880429</v>
      </c>
      <c r="E84" s="44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87</v>
      </c>
      <c r="L84" s="38"/>
      <c r="M84" s="39" t="s">
        <v>120</v>
      </c>
      <c r="N84" s="39"/>
      <c r="O84" s="38">
        <v>50</v>
      </c>
      <c r="P84" s="501" t="s">
        <v>176</v>
      </c>
      <c r="Q84" s="446"/>
      <c r="R84" s="446"/>
      <c r="S84" s="446"/>
      <c r="T84" s="447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22" t="s">
        <v>69</v>
      </c>
      <c r="BM84" s="79">
        <f t="shared" si="8"/>
        <v>0</v>
      </c>
      <c r="BN84" s="79">
        <f t="shared" si="9"/>
        <v>0</v>
      </c>
      <c r="BO84" s="79">
        <f t="shared" si="10"/>
        <v>0</v>
      </c>
      <c r="BP84" s="79">
        <f t="shared" si="11"/>
        <v>0</v>
      </c>
    </row>
    <row r="85" spans="1:68" ht="16.5" customHeight="1" x14ac:dyDescent="0.25">
      <c r="A85" s="64" t="s">
        <v>177</v>
      </c>
      <c r="B85" s="64" t="s">
        <v>178</v>
      </c>
      <c r="C85" s="37">
        <v>4301011462</v>
      </c>
      <c r="D85" s="444">
        <v>4680115881457</v>
      </c>
      <c r="E85" s="444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87</v>
      </c>
      <c r="L85" s="38"/>
      <c r="M85" s="39" t="s">
        <v>141</v>
      </c>
      <c r="N85" s="39"/>
      <c r="O85" s="38">
        <v>50</v>
      </c>
      <c r="P85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46"/>
      <c r="R85" s="446"/>
      <c r="S85" s="446"/>
      <c r="T85" s="447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23" t="s">
        <v>69</v>
      </c>
      <c r="BM85" s="79">
        <f t="shared" si="8"/>
        <v>0</v>
      </c>
      <c r="BN85" s="79">
        <f t="shared" si="9"/>
        <v>0</v>
      </c>
      <c r="BO85" s="79">
        <f t="shared" si="10"/>
        <v>0</v>
      </c>
      <c r="BP85" s="79">
        <f t="shared" si="11"/>
        <v>0</v>
      </c>
    </row>
    <row r="86" spans="1:68" x14ac:dyDescent="0.2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1"/>
      <c r="O86" s="452"/>
      <c r="P86" s="448" t="s">
        <v>43</v>
      </c>
      <c r="Q86" s="449"/>
      <c r="R86" s="449"/>
      <c r="S86" s="449"/>
      <c r="T86" s="449"/>
      <c r="U86" s="449"/>
      <c r="V86" s="450"/>
      <c r="W86" s="43" t="s">
        <v>42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2"/>
      <c r="P87" s="448" t="s">
        <v>43</v>
      </c>
      <c r="Q87" s="449"/>
      <c r="R87" s="449"/>
      <c r="S87" s="449"/>
      <c r="T87" s="449"/>
      <c r="U87" s="449"/>
      <c r="V87" s="450"/>
      <c r="W87" s="43" t="s">
        <v>0</v>
      </c>
      <c r="X87" s="44">
        <f>IFERROR(SUM(X65:X85),"0")</f>
        <v>0</v>
      </c>
      <c r="Y87" s="44">
        <f>IFERROR(SUM(Y65:Y85),"0")</f>
        <v>0</v>
      </c>
      <c r="Z87" s="43"/>
      <c r="AA87" s="68"/>
      <c r="AB87" s="68"/>
      <c r="AC87" s="68"/>
    </row>
    <row r="88" spans="1:68" ht="14.25" customHeight="1" x14ac:dyDescent="0.25">
      <c r="A88" s="443" t="s">
        <v>117</v>
      </c>
      <c r="B88" s="443"/>
      <c r="C88" s="443"/>
      <c r="D88" s="443"/>
      <c r="E88" s="443"/>
      <c r="F88" s="443"/>
      <c r="G88" s="443"/>
      <c r="H88" s="443"/>
      <c r="I88" s="443"/>
      <c r="J88" s="443"/>
      <c r="K88" s="443"/>
      <c r="L88" s="443"/>
      <c r="M88" s="443"/>
      <c r="N88" s="443"/>
      <c r="O88" s="443"/>
      <c r="P88" s="443"/>
      <c r="Q88" s="443"/>
      <c r="R88" s="443"/>
      <c r="S88" s="443"/>
      <c r="T88" s="443"/>
      <c r="U88" s="443"/>
      <c r="V88" s="443"/>
      <c r="W88" s="443"/>
      <c r="X88" s="443"/>
      <c r="Y88" s="443"/>
      <c r="Z88" s="443"/>
      <c r="AA88" s="67"/>
      <c r="AB88" s="67"/>
      <c r="AC88" s="81"/>
    </row>
    <row r="89" spans="1:68" ht="16.5" customHeight="1" x14ac:dyDescent="0.25">
      <c r="A89" s="64" t="s">
        <v>179</v>
      </c>
      <c r="B89" s="64" t="s">
        <v>180</v>
      </c>
      <c r="C89" s="37">
        <v>4301020235</v>
      </c>
      <c r="D89" s="444">
        <v>4680115881488</v>
      </c>
      <c r="E89" s="444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121</v>
      </c>
      <c r="L89" s="38"/>
      <c r="M89" s="39" t="s">
        <v>120</v>
      </c>
      <c r="N89" s="39"/>
      <c r="O89" s="38">
        <v>50</v>
      </c>
      <c r="P89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46"/>
      <c r="R89" s="446"/>
      <c r="S89" s="446"/>
      <c r="T89" s="447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IFERROR(IF(Y89=0,"",ROUNDUP(Y89/H89,0)*0.02175),"")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4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27" customHeight="1" x14ac:dyDescent="0.25">
      <c r="A90" s="64" t="s">
        <v>181</v>
      </c>
      <c r="B90" s="64" t="s">
        <v>182</v>
      </c>
      <c r="C90" s="37">
        <v>4301020258</v>
      </c>
      <c r="D90" s="444">
        <v>4680115882775</v>
      </c>
      <c r="E90" s="444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83</v>
      </c>
      <c r="L90" s="38"/>
      <c r="M90" s="39" t="s">
        <v>141</v>
      </c>
      <c r="N90" s="39"/>
      <c r="O90" s="38">
        <v>50</v>
      </c>
      <c r="P90" s="5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46"/>
      <c r="R90" s="446"/>
      <c r="S90" s="446"/>
      <c r="T90" s="447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IFERROR(IF(Y90=0,"",ROUNDUP(Y90/H90,0)*0.00502),"")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5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t="27" customHeight="1" x14ac:dyDescent="0.25">
      <c r="A91" s="64" t="s">
        <v>183</v>
      </c>
      <c r="B91" s="64" t="s">
        <v>184</v>
      </c>
      <c r="C91" s="37">
        <v>4301020339</v>
      </c>
      <c r="D91" s="444">
        <v>4680115880658</v>
      </c>
      <c r="E91" s="444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87</v>
      </c>
      <c r="L91" s="38"/>
      <c r="M91" s="39" t="s">
        <v>120</v>
      </c>
      <c r="N91" s="39"/>
      <c r="O91" s="38">
        <v>50</v>
      </c>
      <c r="P91" s="505" t="s">
        <v>185</v>
      </c>
      <c r="Q91" s="446"/>
      <c r="R91" s="446"/>
      <c r="S91" s="446"/>
      <c r="T91" s="447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6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x14ac:dyDescent="0.2">
      <c r="A92" s="451"/>
      <c r="B92" s="451"/>
      <c r="C92" s="451"/>
      <c r="D92" s="451"/>
      <c r="E92" s="451"/>
      <c r="F92" s="451"/>
      <c r="G92" s="451"/>
      <c r="H92" s="451"/>
      <c r="I92" s="451"/>
      <c r="J92" s="451"/>
      <c r="K92" s="451"/>
      <c r="L92" s="451"/>
      <c r="M92" s="451"/>
      <c r="N92" s="451"/>
      <c r="O92" s="452"/>
      <c r="P92" s="448" t="s">
        <v>43</v>
      </c>
      <c r="Q92" s="449"/>
      <c r="R92" s="449"/>
      <c r="S92" s="449"/>
      <c r="T92" s="449"/>
      <c r="U92" s="449"/>
      <c r="V92" s="450"/>
      <c r="W92" s="43" t="s">
        <v>42</v>
      </c>
      <c r="X92" s="44">
        <f>IFERROR(X89/H89,"0")+IFERROR(X90/H90,"0")+IFERROR(X91/H91,"0")</f>
        <v>0</v>
      </c>
      <c r="Y92" s="44">
        <f>IFERROR(Y89/H89,"0")+IFERROR(Y90/H90,"0")+IFERROR(Y91/H91,"0")</f>
        <v>0</v>
      </c>
      <c r="Z92" s="44">
        <f>IFERROR(IF(Z89="",0,Z89),"0")+IFERROR(IF(Z90="",0,Z90),"0")+IFERROR(IF(Z91="",0,Z91),"0")</f>
        <v>0</v>
      </c>
      <c r="AA92" s="68"/>
      <c r="AB92" s="68"/>
      <c r="AC92" s="68"/>
    </row>
    <row r="93" spans="1:68" x14ac:dyDescent="0.2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1"/>
      <c r="O93" s="452"/>
      <c r="P93" s="448" t="s">
        <v>43</v>
      </c>
      <c r="Q93" s="449"/>
      <c r="R93" s="449"/>
      <c r="S93" s="449"/>
      <c r="T93" s="449"/>
      <c r="U93" s="449"/>
      <c r="V93" s="450"/>
      <c r="W93" s="43" t="s">
        <v>0</v>
      </c>
      <c r="X93" s="44">
        <f>IFERROR(SUM(X89:X91),"0")</f>
        <v>0</v>
      </c>
      <c r="Y93" s="44">
        <f>IFERROR(SUM(Y89:Y91),"0")</f>
        <v>0</v>
      </c>
      <c r="Z93" s="43"/>
      <c r="AA93" s="68"/>
      <c r="AB93" s="68"/>
      <c r="AC93" s="68"/>
    </row>
    <row r="94" spans="1:68" ht="14.25" customHeight="1" x14ac:dyDescent="0.25">
      <c r="A94" s="443" t="s">
        <v>79</v>
      </c>
      <c r="B94" s="443"/>
      <c r="C94" s="443"/>
      <c r="D94" s="443"/>
      <c r="E94" s="443"/>
      <c r="F94" s="443"/>
      <c r="G94" s="443"/>
      <c r="H94" s="443"/>
      <c r="I94" s="443"/>
      <c r="J94" s="443"/>
      <c r="K94" s="443"/>
      <c r="L94" s="443"/>
      <c r="M94" s="443"/>
      <c r="N94" s="443"/>
      <c r="O94" s="443"/>
      <c r="P94" s="443"/>
      <c r="Q94" s="443"/>
      <c r="R94" s="443"/>
      <c r="S94" s="443"/>
      <c r="T94" s="443"/>
      <c r="U94" s="443"/>
      <c r="V94" s="443"/>
      <c r="W94" s="443"/>
      <c r="X94" s="443"/>
      <c r="Y94" s="443"/>
      <c r="Z94" s="443"/>
      <c r="AA94" s="67"/>
      <c r="AB94" s="67"/>
      <c r="AC94" s="81"/>
    </row>
    <row r="95" spans="1:68" ht="27" customHeight="1" x14ac:dyDescent="0.25">
      <c r="A95" s="64" t="s">
        <v>186</v>
      </c>
      <c r="B95" s="64" t="s">
        <v>187</v>
      </c>
      <c r="C95" s="37">
        <v>4301031242</v>
      </c>
      <c r="D95" s="444">
        <v>4680115885066</v>
      </c>
      <c r="E95" s="444"/>
      <c r="F95" s="63">
        <v>0.8</v>
      </c>
      <c r="G95" s="38">
        <v>6</v>
      </c>
      <c r="H95" s="63">
        <v>4.8</v>
      </c>
      <c r="I95" s="63">
        <v>5.01</v>
      </c>
      <c r="J95" s="38">
        <v>120</v>
      </c>
      <c r="K95" s="38" t="s">
        <v>87</v>
      </c>
      <c r="L95" s="38"/>
      <c r="M95" s="39" t="s">
        <v>82</v>
      </c>
      <c r="N95" s="39"/>
      <c r="O95" s="38">
        <v>40</v>
      </c>
      <c r="P95" s="506" t="s">
        <v>188</v>
      </c>
      <c r="Q95" s="446"/>
      <c r="R95" s="446"/>
      <c r="S95" s="446"/>
      <c r="T95" s="447"/>
      <c r="U95" s="40" t="s">
        <v>48</v>
      </c>
      <c r="V95" s="40" t="s">
        <v>48</v>
      </c>
      <c r="W95" s="41" t="s">
        <v>0</v>
      </c>
      <c r="X95" s="59">
        <v>0</v>
      </c>
      <c r="Y95" s="56">
        <f t="shared" ref="Y95:Y107" si="13">IFERROR(IF(X95="",0,CEILING((X95/$H95),1)*$H95),"")</f>
        <v>0</v>
      </c>
      <c r="Z95" s="42" t="str">
        <f>IFERROR(IF(Y95=0,"",ROUNDUP(Y95/H95,0)*0.00937),"")</f>
        <v/>
      </c>
      <c r="AA95" s="69" t="s">
        <v>48</v>
      </c>
      <c r="AB95" s="70" t="s">
        <v>189</v>
      </c>
      <c r="AC95" s="82"/>
      <c r="AG95" s="79"/>
      <c r="AJ95" s="84"/>
      <c r="AK95" s="84"/>
      <c r="BB95" s="127" t="s">
        <v>69</v>
      </c>
      <c r="BM95" s="79">
        <f t="shared" ref="BM95:BM107" si="14">IFERROR(X95*I95/H95,"0")</f>
        <v>0</v>
      </c>
      <c r="BN95" s="79">
        <f t="shared" ref="BN95:BN107" si="15">IFERROR(Y95*I95/H95,"0")</f>
        <v>0</v>
      </c>
      <c r="BO95" s="79">
        <f t="shared" ref="BO95:BO107" si="16">IFERROR(1/J95*(X95/H95),"0")</f>
        <v>0</v>
      </c>
      <c r="BP95" s="79">
        <f t="shared" ref="BP95:BP107" si="17">IFERROR(1/J95*(Y95/H95),"0")</f>
        <v>0</v>
      </c>
    </row>
    <row r="96" spans="1:68" ht="27" customHeight="1" x14ac:dyDescent="0.25">
      <c r="A96" s="64" t="s">
        <v>190</v>
      </c>
      <c r="B96" s="64" t="s">
        <v>191</v>
      </c>
      <c r="C96" s="37">
        <v>4301031243</v>
      </c>
      <c r="D96" s="444">
        <v>4680115885073</v>
      </c>
      <c r="E96" s="444"/>
      <c r="F96" s="63">
        <v>0.3</v>
      </c>
      <c r="G96" s="38">
        <v>6</v>
      </c>
      <c r="H96" s="63">
        <v>1.8</v>
      </c>
      <c r="I96" s="63">
        <v>1.9</v>
      </c>
      <c r="J96" s="38">
        <v>234</v>
      </c>
      <c r="K96" s="38" t="s">
        <v>83</v>
      </c>
      <c r="L96" s="38"/>
      <c r="M96" s="39" t="s">
        <v>82</v>
      </c>
      <c r="N96" s="39"/>
      <c r="O96" s="38">
        <v>40</v>
      </c>
      <c r="P96" s="507" t="s">
        <v>192</v>
      </c>
      <c r="Q96" s="446"/>
      <c r="R96" s="446"/>
      <c r="S96" s="446"/>
      <c r="T96" s="447"/>
      <c r="U96" s="40" t="s">
        <v>48</v>
      </c>
      <c r="V96" s="40" t="s">
        <v>48</v>
      </c>
      <c r="W96" s="41" t="s">
        <v>0</v>
      </c>
      <c r="X96" s="59">
        <v>0</v>
      </c>
      <c r="Y96" s="56">
        <f t="shared" si="13"/>
        <v>0</v>
      </c>
      <c r="Z96" s="42" t="str">
        <f>IFERROR(IF(Y96=0,"",ROUNDUP(Y96/H96,0)*0.00502),"")</f>
        <v/>
      </c>
      <c r="AA96" s="69" t="s">
        <v>48</v>
      </c>
      <c r="AB96" s="70" t="s">
        <v>189</v>
      </c>
      <c r="AC96" s="82"/>
      <c r="AG96" s="79"/>
      <c r="AJ96" s="84"/>
      <c r="AK96" s="84"/>
      <c r="BB96" s="128" t="s">
        <v>69</v>
      </c>
      <c r="BM96" s="79">
        <f t="shared" si="14"/>
        <v>0</v>
      </c>
      <c r="BN96" s="79">
        <f t="shared" si="15"/>
        <v>0</v>
      </c>
      <c r="BO96" s="79">
        <f t="shared" si="16"/>
        <v>0</v>
      </c>
      <c r="BP96" s="79">
        <f t="shared" si="17"/>
        <v>0</v>
      </c>
    </row>
    <row r="97" spans="1:68" ht="27" customHeight="1" x14ac:dyDescent="0.25">
      <c r="A97" s="64" t="s">
        <v>193</v>
      </c>
      <c r="B97" s="64" t="s">
        <v>194</v>
      </c>
      <c r="C97" s="37">
        <v>4301031240</v>
      </c>
      <c r="D97" s="444">
        <v>4680115885042</v>
      </c>
      <c r="E97" s="444"/>
      <c r="F97" s="63">
        <v>0.8</v>
      </c>
      <c r="G97" s="38">
        <v>6</v>
      </c>
      <c r="H97" s="63">
        <v>4.8</v>
      </c>
      <c r="I97" s="63">
        <v>5.01</v>
      </c>
      <c r="J97" s="38">
        <v>120</v>
      </c>
      <c r="K97" s="38" t="s">
        <v>87</v>
      </c>
      <c r="L97" s="38"/>
      <c r="M97" s="39" t="s">
        <v>82</v>
      </c>
      <c r="N97" s="39"/>
      <c r="O97" s="38">
        <v>40</v>
      </c>
      <c r="P97" s="508" t="s">
        <v>195</v>
      </c>
      <c r="Q97" s="446"/>
      <c r="R97" s="446"/>
      <c r="S97" s="446"/>
      <c r="T97" s="447"/>
      <c r="U97" s="40" t="s">
        <v>48</v>
      </c>
      <c r="V97" s="40" t="s">
        <v>48</v>
      </c>
      <c r="W97" s="41" t="s">
        <v>0</v>
      </c>
      <c r="X97" s="59">
        <v>0</v>
      </c>
      <c r="Y97" s="56">
        <f t="shared" si="13"/>
        <v>0</v>
      </c>
      <c r="Z97" s="42" t="str">
        <f>IFERROR(IF(Y97=0,"",ROUNDUP(Y97/H97,0)*0.00937),"")</f>
        <v/>
      </c>
      <c r="AA97" s="69" t="s">
        <v>48</v>
      </c>
      <c r="AB97" s="70" t="s">
        <v>189</v>
      </c>
      <c r="AC97" s="82"/>
      <c r="AG97" s="79"/>
      <c r="AJ97" s="84"/>
      <c r="AK97" s="84"/>
      <c r="BB97" s="129" t="s">
        <v>69</v>
      </c>
      <c r="BM97" s="79">
        <f t="shared" si="14"/>
        <v>0</v>
      </c>
      <c r="BN97" s="79">
        <f t="shared" si="15"/>
        <v>0</v>
      </c>
      <c r="BO97" s="79">
        <f t="shared" si="16"/>
        <v>0</v>
      </c>
      <c r="BP97" s="79">
        <f t="shared" si="17"/>
        <v>0</v>
      </c>
    </row>
    <row r="98" spans="1:68" ht="27" customHeight="1" x14ac:dyDescent="0.25">
      <c r="A98" s="64" t="s">
        <v>196</v>
      </c>
      <c r="B98" s="64" t="s">
        <v>197</v>
      </c>
      <c r="C98" s="37">
        <v>4301031241</v>
      </c>
      <c r="D98" s="444">
        <v>4680115885059</v>
      </c>
      <c r="E98" s="444"/>
      <c r="F98" s="63">
        <v>0.3</v>
      </c>
      <c r="G98" s="38">
        <v>6</v>
      </c>
      <c r="H98" s="63">
        <v>1.8</v>
      </c>
      <c r="I98" s="63">
        <v>1.9</v>
      </c>
      <c r="J98" s="38">
        <v>234</v>
      </c>
      <c r="K98" s="38" t="s">
        <v>83</v>
      </c>
      <c r="L98" s="38"/>
      <c r="M98" s="39" t="s">
        <v>82</v>
      </c>
      <c r="N98" s="39"/>
      <c r="O98" s="38">
        <v>40</v>
      </c>
      <c r="P98" s="509" t="s">
        <v>198</v>
      </c>
      <c r="Q98" s="446"/>
      <c r="R98" s="446"/>
      <c r="S98" s="446"/>
      <c r="T98" s="447"/>
      <c r="U98" s="40" t="s">
        <v>48</v>
      </c>
      <c r="V98" s="40" t="s">
        <v>48</v>
      </c>
      <c r="W98" s="41" t="s">
        <v>0</v>
      </c>
      <c r="X98" s="59">
        <v>0</v>
      </c>
      <c r="Y98" s="56">
        <f t="shared" si="13"/>
        <v>0</v>
      </c>
      <c r="Z98" s="42" t="str">
        <f>IFERROR(IF(Y98=0,"",ROUNDUP(Y98/H98,0)*0.00502),"")</f>
        <v/>
      </c>
      <c r="AA98" s="69" t="s">
        <v>48</v>
      </c>
      <c r="AB98" s="70" t="s">
        <v>189</v>
      </c>
      <c r="AC98" s="82"/>
      <c r="AG98" s="79"/>
      <c r="AJ98" s="84"/>
      <c r="AK98" s="84"/>
      <c r="BB98" s="130" t="s">
        <v>69</v>
      </c>
      <c r="BM98" s="79">
        <f t="shared" si="14"/>
        <v>0</v>
      </c>
      <c r="BN98" s="79">
        <f t="shared" si="15"/>
        <v>0</v>
      </c>
      <c r="BO98" s="79">
        <f t="shared" si="16"/>
        <v>0</v>
      </c>
      <c r="BP98" s="79">
        <f t="shared" si="17"/>
        <v>0</v>
      </c>
    </row>
    <row r="99" spans="1:68" ht="27" customHeight="1" x14ac:dyDescent="0.25">
      <c r="A99" s="64" t="s">
        <v>199</v>
      </c>
      <c r="B99" s="64" t="s">
        <v>200</v>
      </c>
      <c r="C99" s="37">
        <v>4301031315</v>
      </c>
      <c r="D99" s="444">
        <v>4680115885080</v>
      </c>
      <c r="E99" s="444"/>
      <c r="F99" s="63">
        <v>0.8</v>
      </c>
      <c r="G99" s="38">
        <v>6</v>
      </c>
      <c r="H99" s="63">
        <v>4.8</v>
      </c>
      <c r="I99" s="63">
        <v>5.01</v>
      </c>
      <c r="J99" s="38">
        <v>120</v>
      </c>
      <c r="K99" s="38" t="s">
        <v>87</v>
      </c>
      <c r="L99" s="38"/>
      <c r="M99" s="39" t="s">
        <v>82</v>
      </c>
      <c r="N99" s="39"/>
      <c r="O99" s="38">
        <v>40</v>
      </c>
      <c r="P99" s="510" t="s">
        <v>201</v>
      </c>
      <c r="Q99" s="446"/>
      <c r="R99" s="446"/>
      <c r="S99" s="446"/>
      <c r="T99" s="447"/>
      <c r="U99" s="40" t="s">
        <v>48</v>
      </c>
      <c r="V99" s="40" t="s">
        <v>48</v>
      </c>
      <c r="W99" s="41" t="s">
        <v>0</v>
      </c>
      <c r="X99" s="59">
        <v>0</v>
      </c>
      <c r="Y99" s="56">
        <f t="shared" si="13"/>
        <v>0</v>
      </c>
      <c r="Z99" s="42" t="str">
        <f>IFERROR(IF(Y99=0,"",ROUNDUP(Y99/H99,0)*0.00937),"")</f>
        <v/>
      </c>
      <c r="AA99" s="69" t="s">
        <v>48</v>
      </c>
      <c r="AB99" s="70" t="s">
        <v>189</v>
      </c>
      <c r="AC99" s="82"/>
      <c r="AG99" s="79"/>
      <c r="AJ99" s="84"/>
      <c r="AK99" s="84"/>
      <c r="BB99" s="131" t="s">
        <v>69</v>
      </c>
      <c r="BM99" s="79">
        <f t="shared" si="14"/>
        <v>0</v>
      </c>
      <c r="BN99" s="79">
        <f t="shared" si="15"/>
        <v>0</v>
      </c>
      <c r="BO99" s="79">
        <f t="shared" si="16"/>
        <v>0</v>
      </c>
      <c r="BP99" s="79">
        <f t="shared" si="17"/>
        <v>0</v>
      </c>
    </row>
    <row r="100" spans="1:68" ht="27" customHeight="1" x14ac:dyDescent="0.25">
      <c r="A100" s="64" t="s">
        <v>202</v>
      </c>
      <c r="B100" s="64" t="s">
        <v>203</v>
      </c>
      <c r="C100" s="37">
        <v>4301031316</v>
      </c>
      <c r="D100" s="444">
        <v>4680115885097</v>
      </c>
      <c r="E100" s="444"/>
      <c r="F100" s="63">
        <v>0.3</v>
      </c>
      <c r="G100" s="38">
        <v>6</v>
      </c>
      <c r="H100" s="63">
        <v>1.8</v>
      </c>
      <c r="I100" s="63">
        <v>1.9</v>
      </c>
      <c r="J100" s="38">
        <v>234</v>
      </c>
      <c r="K100" s="38" t="s">
        <v>83</v>
      </c>
      <c r="L100" s="38"/>
      <c r="M100" s="39" t="s">
        <v>82</v>
      </c>
      <c r="N100" s="39"/>
      <c r="O100" s="38">
        <v>40</v>
      </c>
      <c r="P100" s="511" t="s">
        <v>204</v>
      </c>
      <c r="Q100" s="446"/>
      <c r="R100" s="446"/>
      <c r="S100" s="446"/>
      <c r="T100" s="447"/>
      <c r="U100" s="40" t="s">
        <v>48</v>
      </c>
      <c r="V100" s="40" t="s">
        <v>48</v>
      </c>
      <c r="W100" s="41" t="s">
        <v>0</v>
      </c>
      <c r="X100" s="59">
        <v>0</v>
      </c>
      <c r="Y100" s="56">
        <f t="shared" si="13"/>
        <v>0</v>
      </c>
      <c r="Z100" s="42" t="str">
        <f>IFERROR(IF(Y100=0,"",ROUNDUP(Y100/H100,0)*0.00502),"")</f>
        <v/>
      </c>
      <c r="AA100" s="69" t="s">
        <v>48</v>
      </c>
      <c r="AB100" s="70" t="s">
        <v>189</v>
      </c>
      <c r="AC100" s="82"/>
      <c r="AG100" s="79"/>
      <c r="AJ100" s="84"/>
      <c r="AK100" s="84"/>
      <c r="BB100" s="132" t="s">
        <v>69</v>
      </c>
      <c r="BM100" s="79">
        <f t="shared" si="14"/>
        <v>0</v>
      </c>
      <c r="BN100" s="79">
        <f t="shared" si="15"/>
        <v>0</v>
      </c>
      <c r="BO100" s="79">
        <f t="shared" si="16"/>
        <v>0</v>
      </c>
      <c r="BP100" s="79">
        <f t="shared" si="17"/>
        <v>0</v>
      </c>
    </row>
    <row r="101" spans="1:68" ht="16.5" customHeight="1" x14ac:dyDescent="0.25">
      <c r="A101" s="64" t="s">
        <v>205</v>
      </c>
      <c r="B101" s="64" t="s">
        <v>206</v>
      </c>
      <c r="C101" s="37">
        <v>4301030895</v>
      </c>
      <c r="D101" s="444">
        <v>4607091387667</v>
      </c>
      <c r="E101" s="444"/>
      <c r="F101" s="63">
        <v>0.9</v>
      </c>
      <c r="G101" s="38">
        <v>10</v>
      </c>
      <c r="H101" s="63">
        <v>9</v>
      </c>
      <c r="I101" s="63">
        <v>9.6300000000000008</v>
      </c>
      <c r="J101" s="38">
        <v>56</v>
      </c>
      <c r="K101" s="38" t="s">
        <v>121</v>
      </c>
      <c r="L101" s="38"/>
      <c r="M101" s="39" t="s">
        <v>120</v>
      </c>
      <c r="N101" s="39"/>
      <c r="O101" s="38">
        <v>40</v>
      </c>
      <c r="P101" s="5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46"/>
      <c r="R101" s="446"/>
      <c r="S101" s="446"/>
      <c r="T101" s="447"/>
      <c r="U101" s="40" t="s">
        <v>48</v>
      </c>
      <c r="V101" s="40" t="s">
        <v>48</v>
      </c>
      <c r="W101" s="41" t="s">
        <v>0</v>
      </c>
      <c r="X101" s="59">
        <v>0</v>
      </c>
      <c r="Y101" s="56">
        <f t="shared" si="13"/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33" t="s">
        <v>69</v>
      </c>
      <c r="BM101" s="79">
        <f t="shared" si="14"/>
        <v>0</v>
      </c>
      <c r="BN101" s="79">
        <f t="shared" si="15"/>
        <v>0</v>
      </c>
      <c r="BO101" s="79">
        <f t="shared" si="16"/>
        <v>0</v>
      </c>
      <c r="BP101" s="79">
        <f t="shared" si="17"/>
        <v>0</v>
      </c>
    </row>
    <row r="102" spans="1:68" ht="27" customHeight="1" x14ac:dyDescent="0.25">
      <c r="A102" s="64" t="s">
        <v>207</v>
      </c>
      <c r="B102" s="64" t="s">
        <v>208</v>
      </c>
      <c r="C102" s="37">
        <v>4301030961</v>
      </c>
      <c r="D102" s="444">
        <v>4607091387636</v>
      </c>
      <c r="E102" s="444"/>
      <c r="F102" s="63">
        <v>0.7</v>
      </c>
      <c r="G102" s="38">
        <v>6</v>
      </c>
      <c r="H102" s="63">
        <v>4.2</v>
      </c>
      <c r="I102" s="63">
        <v>4.5</v>
      </c>
      <c r="J102" s="38">
        <v>120</v>
      </c>
      <c r="K102" s="38" t="s">
        <v>87</v>
      </c>
      <c r="L102" s="38"/>
      <c r="M102" s="39" t="s">
        <v>82</v>
      </c>
      <c r="N102" s="39"/>
      <c r="O102" s="38">
        <v>40</v>
      </c>
      <c r="P102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46"/>
      <c r="R102" s="446"/>
      <c r="S102" s="446"/>
      <c r="T102" s="447"/>
      <c r="U102" s="40" t="s">
        <v>48</v>
      </c>
      <c r="V102" s="40" t="s">
        <v>48</v>
      </c>
      <c r="W102" s="41" t="s">
        <v>0</v>
      </c>
      <c r="X102" s="59">
        <v>0</v>
      </c>
      <c r="Y102" s="56">
        <f t="shared" si="13"/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34" t="s">
        <v>69</v>
      </c>
      <c r="BM102" s="79">
        <f t="shared" si="14"/>
        <v>0</v>
      </c>
      <c r="BN102" s="79">
        <f t="shared" si="15"/>
        <v>0</v>
      </c>
      <c r="BO102" s="79">
        <f t="shared" si="16"/>
        <v>0</v>
      </c>
      <c r="BP102" s="79">
        <f t="shared" si="17"/>
        <v>0</v>
      </c>
    </row>
    <row r="103" spans="1:68" ht="16.5" customHeight="1" x14ac:dyDescent="0.25">
      <c r="A103" s="64" t="s">
        <v>209</v>
      </c>
      <c r="B103" s="64" t="s">
        <v>210</v>
      </c>
      <c r="C103" s="37">
        <v>4301030963</v>
      </c>
      <c r="D103" s="444">
        <v>4607091382426</v>
      </c>
      <c r="E103" s="444"/>
      <c r="F103" s="63">
        <v>0.9</v>
      </c>
      <c r="G103" s="38">
        <v>10</v>
      </c>
      <c r="H103" s="63">
        <v>9</v>
      </c>
      <c r="I103" s="63">
        <v>9.6300000000000008</v>
      </c>
      <c r="J103" s="38">
        <v>56</v>
      </c>
      <c r="K103" s="38" t="s">
        <v>121</v>
      </c>
      <c r="L103" s="38"/>
      <c r="M103" s="39" t="s">
        <v>82</v>
      </c>
      <c r="N103" s="39"/>
      <c r="O103" s="38">
        <v>40</v>
      </c>
      <c r="P103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46"/>
      <c r="R103" s="446"/>
      <c r="S103" s="446"/>
      <c r="T103" s="447"/>
      <c r="U103" s="40" t="s">
        <v>48</v>
      </c>
      <c r="V103" s="40" t="s">
        <v>48</v>
      </c>
      <c r="W103" s="41" t="s">
        <v>0</v>
      </c>
      <c r="X103" s="59">
        <v>0</v>
      </c>
      <c r="Y103" s="56">
        <f t="shared" si="13"/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5" t="s">
        <v>69</v>
      </c>
      <c r="BM103" s="79">
        <f t="shared" si="14"/>
        <v>0</v>
      </c>
      <c r="BN103" s="79">
        <f t="shared" si="15"/>
        <v>0</v>
      </c>
      <c r="BO103" s="79">
        <f t="shared" si="16"/>
        <v>0</v>
      </c>
      <c r="BP103" s="79">
        <f t="shared" si="17"/>
        <v>0</v>
      </c>
    </row>
    <row r="104" spans="1:68" ht="27" customHeight="1" x14ac:dyDescent="0.25">
      <c r="A104" s="64" t="s">
        <v>211</v>
      </c>
      <c r="B104" s="64" t="s">
        <v>212</v>
      </c>
      <c r="C104" s="37">
        <v>4301030962</v>
      </c>
      <c r="D104" s="444">
        <v>4607091386547</v>
      </c>
      <c r="E104" s="444"/>
      <c r="F104" s="63">
        <v>0.35</v>
      </c>
      <c r="G104" s="38">
        <v>8</v>
      </c>
      <c r="H104" s="63">
        <v>2.8</v>
      </c>
      <c r="I104" s="63">
        <v>2.94</v>
      </c>
      <c r="J104" s="38">
        <v>234</v>
      </c>
      <c r="K104" s="38" t="s">
        <v>83</v>
      </c>
      <c r="L104" s="38"/>
      <c r="M104" s="39" t="s">
        <v>82</v>
      </c>
      <c r="N104" s="39"/>
      <c r="O104" s="38">
        <v>40</v>
      </c>
      <c r="P104" s="5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46"/>
      <c r="R104" s="446"/>
      <c r="S104" s="446"/>
      <c r="T104" s="447"/>
      <c r="U104" s="40" t="s">
        <v>48</v>
      </c>
      <c r="V104" s="40" t="s">
        <v>48</v>
      </c>
      <c r="W104" s="41" t="s">
        <v>0</v>
      </c>
      <c r="X104" s="59">
        <v>0</v>
      </c>
      <c r="Y104" s="56">
        <f t="shared" si="13"/>
        <v>0</v>
      </c>
      <c r="Z104" s="42" t="str">
        <f>IFERROR(IF(Y104=0,"",ROUNDUP(Y104/H104,0)*0.00502),"")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36" t="s">
        <v>69</v>
      </c>
      <c r="BM104" s="79">
        <f t="shared" si="14"/>
        <v>0</v>
      </c>
      <c r="BN104" s="79">
        <f t="shared" si="15"/>
        <v>0</v>
      </c>
      <c r="BO104" s="79">
        <f t="shared" si="16"/>
        <v>0</v>
      </c>
      <c r="BP104" s="79">
        <f t="shared" si="17"/>
        <v>0</v>
      </c>
    </row>
    <row r="105" spans="1:68" ht="27" customHeight="1" x14ac:dyDescent="0.25">
      <c r="A105" s="64" t="s">
        <v>213</v>
      </c>
      <c r="B105" s="64" t="s">
        <v>214</v>
      </c>
      <c r="C105" s="37">
        <v>4301030964</v>
      </c>
      <c r="D105" s="444">
        <v>4607091382464</v>
      </c>
      <c r="E105" s="444"/>
      <c r="F105" s="63">
        <v>0.35</v>
      </c>
      <c r="G105" s="38">
        <v>8</v>
      </c>
      <c r="H105" s="63">
        <v>2.8</v>
      </c>
      <c r="I105" s="63">
        <v>2.964</v>
      </c>
      <c r="J105" s="38">
        <v>234</v>
      </c>
      <c r="K105" s="38" t="s">
        <v>83</v>
      </c>
      <c r="L105" s="38"/>
      <c r="M105" s="39" t="s">
        <v>82</v>
      </c>
      <c r="N105" s="39"/>
      <c r="O105" s="38">
        <v>40</v>
      </c>
      <c r="P105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46"/>
      <c r="R105" s="446"/>
      <c r="S105" s="446"/>
      <c r="T105" s="447"/>
      <c r="U105" s="40" t="s">
        <v>48</v>
      </c>
      <c r="V105" s="40" t="s">
        <v>48</v>
      </c>
      <c r="W105" s="41" t="s">
        <v>0</v>
      </c>
      <c r="X105" s="59">
        <v>0</v>
      </c>
      <c r="Y105" s="56">
        <f t="shared" si="13"/>
        <v>0</v>
      </c>
      <c r="Z105" s="42" t="str">
        <f>IFERROR(IF(Y105=0,"",ROUNDUP(Y105/H105,0)*0.00502),"")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37" t="s">
        <v>69</v>
      </c>
      <c r="BM105" s="79">
        <f t="shared" si="14"/>
        <v>0</v>
      </c>
      <c r="BN105" s="79">
        <f t="shared" si="15"/>
        <v>0</v>
      </c>
      <c r="BO105" s="79">
        <f t="shared" si="16"/>
        <v>0</v>
      </c>
      <c r="BP105" s="79">
        <f t="shared" si="17"/>
        <v>0</v>
      </c>
    </row>
    <row r="106" spans="1:68" ht="27" customHeight="1" x14ac:dyDescent="0.25">
      <c r="A106" s="64" t="s">
        <v>215</v>
      </c>
      <c r="B106" s="64" t="s">
        <v>216</v>
      </c>
      <c r="C106" s="37">
        <v>4301031235</v>
      </c>
      <c r="D106" s="444">
        <v>4680115883444</v>
      </c>
      <c r="E106" s="444"/>
      <c r="F106" s="63">
        <v>0.35</v>
      </c>
      <c r="G106" s="38">
        <v>8</v>
      </c>
      <c r="H106" s="63">
        <v>2.8</v>
      </c>
      <c r="I106" s="63">
        <v>3.0880000000000001</v>
      </c>
      <c r="J106" s="38">
        <v>156</v>
      </c>
      <c r="K106" s="38" t="s">
        <v>87</v>
      </c>
      <c r="L106" s="38"/>
      <c r="M106" s="39" t="s">
        <v>107</v>
      </c>
      <c r="N106" s="39"/>
      <c r="O106" s="38">
        <v>90</v>
      </c>
      <c r="P106" s="5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46"/>
      <c r="R106" s="446"/>
      <c r="S106" s="446"/>
      <c r="T106" s="447"/>
      <c r="U106" s="40" t="s">
        <v>48</v>
      </c>
      <c r="V106" s="40" t="s">
        <v>48</v>
      </c>
      <c r="W106" s="41" t="s">
        <v>0</v>
      </c>
      <c r="X106" s="59">
        <v>0</v>
      </c>
      <c r="Y106" s="56">
        <f t="shared" si="13"/>
        <v>0</v>
      </c>
      <c r="Z106" s="42" t="str">
        <f>IFERROR(IF(Y106=0,"",ROUNDUP(Y106/H106,0)*0.00753),"")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38" t="s">
        <v>69</v>
      </c>
      <c r="BM106" s="79">
        <f t="shared" si="14"/>
        <v>0</v>
      </c>
      <c r="BN106" s="79">
        <f t="shared" si="15"/>
        <v>0</v>
      </c>
      <c r="BO106" s="79">
        <f t="shared" si="16"/>
        <v>0</v>
      </c>
      <c r="BP106" s="79">
        <f t="shared" si="17"/>
        <v>0</v>
      </c>
    </row>
    <row r="107" spans="1:68" ht="27" customHeight="1" x14ac:dyDescent="0.25">
      <c r="A107" s="64" t="s">
        <v>215</v>
      </c>
      <c r="B107" s="64" t="s">
        <v>217</v>
      </c>
      <c r="C107" s="37">
        <v>4301031234</v>
      </c>
      <c r="D107" s="444">
        <v>4680115883444</v>
      </c>
      <c r="E107" s="444"/>
      <c r="F107" s="63">
        <v>0.35</v>
      </c>
      <c r="G107" s="38">
        <v>8</v>
      </c>
      <c r="H107" s="63">
        <v>2.8</v>
      </c>
      <c r="I107" s="63">
        <v>3.0880000000000001</v>
      </c>
      <c r="J107" s="38">
        <v>156</v>
      </c>
      <c r="K107" s="38" t="s">
        <v>87</v>
      </c>
      <c r="L107" s="38"/>
      <c r="M107" s="39" t="s">
        <v>107</v>
      </c>
      <c r="N107" s="39"/>
      <c r="O107" s="38">
        <v>90</v>
      </c>
      <c r="P107" s="5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46"/>
      <c r="R107" s="446"/>
      <c r="S107" s="446"/>
      <c r="T107" s="447"/>
      <c r="U107" s="40" t="s">
        <v>48</v>
      </c>
      <c r="V107" s="40" t="s">
        <v>48</v>
      </c>
      <c r="W107" s="41" t="s">
        <v>0</v>
      </c>
      <c r="X107" s="59">
        <v>0</v>
      </c>
      <c r="Y107" s="56">
        <f t="shared" si="13"/>
        <v>0</v>
      </c>
      <c r="Z107" s="42" t="str">
        <f>IFERROR(IF(Y107=0,"",ROUNDUP(Y107/H107,0)*0.00753),"")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39" t="s">
        <v>69</v>
      </c>
      <c r="BM107" s="79">
        <f t="shared" si="14"/>
        <v>0</v>
      </c>
      <c r="BN107" s="79">
        <f t="shared" si="15"/>
        <v>0</v>
      </c>
      <c r="BO107" s="79">
        <f t="shared" si="16"/>
        <v>0</v>
      </c>
      <c r="BP107" s="79">
        <f t="shared" si="17"/>
        <v>0</v>
      </c>
    </row>
    <row r="108" spans="1:68" x14ac:dyDescent="0.2">
      <c r="A108" s="451"/>
      <c r="B108" s="451"/>
      <c r="C108" s="451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2"/>
      <c r="P108" s="448" t="s">
        <v>43</v>
      </c>
      <c r="Q108" s="449"/>
      <c r="R108" s="449"/>
      <c r="S108" s="449"/>
      <c r="T108" s="449"/>
      <c r="U108" s="449"/>
      <c r="V108" s="450"/>
      <c r="W108" s="43" t="s">
        <v>42</v>
      </c>
      <c r="X108" s="4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8"/>
      <c r="AB108" s="68"/>
      <c r="AC108" s="68"/>
    </row>
    <row r="109" spans="1:68" x14ac:dyDescent="0.2">
      <c r="A109" s="451"/>
      <c r="B109" s="451"/>
      <c r="C109" s="451"/>
      <c r="D109" s="451"/>
      <c r="E109" s="451"/>
      <c r="F109" s="451"/>
      <c r="G109" s="451"/>
      <c r="H109" s="451"/>
      <c r="I109" s="451"/>
      <c r="J109" s="451"/>
      <c r="K109" s="451"/>
      <c r="L109" s="451"/>
      <c r="M109" s="451"/>
      <c r="N109" s="451"/>
      <c r="O109" s="452"/>
      <c r="P109" s="448" t="s">
        <v>43</v>
      </c>
      <c r="Q109" s="449"/>
      <c r="R109" s="449"/>
      <c r="S109" s="449"/>
      <c r="T109" s="449"/>
      <c r="U109" s="449"/>
      <c r="V109" s="450"/>
      <c r="W109" s="43" t="s">
        <v>0</v>
      </c>
      <c r="X109" s="44">
        <f>IFERROR(SUM(X95:X107),"0")</f>
        <v>0</v>
      </c>
      <c r="Y109" s="44">
        <f>IFERROR(SUM(Y95:Y107),"0")</f>
        <v>0</v>
      </c>
      <c r="Z109" s="43"/>
      <c r="AA109" s="68"/>
      <c r="AB109" s="68"/>
      <c r="AC109" s="68"/>
    </row>
    <row r="110" spans="1:68" ht="14.25" customHeight="1" x14ac:dyDescent="0.25">
      <c r="A110" s="443" t="s">
        <v>84</v>
      </c>
      <c r="B110" s="443"/>
      <c r="C110" s="443"/>
      <c r="D110" s="443"/>
      <c r="E110" s="443"/>
      <c r="F110" s="443"/>
      <c r="G110" s="443"/>
      <c r="H110" s="443"/>
      <c r="I110" s="443"/>
      <c r="J110" s="443"/>
      <c r="K110" s="443"/>
      <c r="L110" s="443"/>
      <c r="M110" s="443"/>
      <c r="N110" s="443"/>
      <c r="O110" s="443"/>
      <c r="P110" s="443"/>
      <c r="Q110" s="443"/>
      <c r="R110" s="443"/>
      <c r="S110" s="443"/>
      <c r="T110" s="443"/>
      <c r="U110" s="443"/>
      <c r="V110" s="443"/>
      <c r="W110" s="443"/>
      <c r="X110" s="443"/>
      <c r="Y110" s="443"/>
      <c r="Z110" s="443"/>
      <c r="AA110" s="67"/>
      <c r="AB110" s="67"/>
      <c r="AC110" s="81"/>
    </row>
    <row r="111" spans="1:68" ht="27" customHeight="1" x14ac:dyDescent="0.25">
      <c r="A111" s="64" t="s">
        <v>218</v>
      </c>
      <c r="B111" s="64" t="s">
        <v>219</v>
      </c>
      <c r="C111" s="37">
        <v>4301051437</v>
      </c>
      <c r="D111" s="444">
        <v>4607091386967</v>
      </c>
      <c r="E111" s="444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121</v>
      </c>
      <c r="L111" s="38"/>
      <c r="M111" s="39" t="s">
        <v>141</v>
      </c>
      <c r="N111" s="39"/>
      <c r="O111" s="38">
        <v>45</v>
      </c>
      <c r="P111" s="5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46"/>
      <c r="R111" s="446"/>
      <c r="S111" s="446"/>
      <c r="T111" s="447"/>
      <c r="U111" s="40" t="s">
        <v>48</v>
      </c>
      <c r="V111" s="40" t="s">
        <v>48</v>
      </c>
      <c r="W111" s="41" t="s">
        <v>0</v>
      </c>
      <c r="X111" s="59">
        <v>0</v>
      </c>
      <c r="Y111" s="56">
        <f t="shared" ref="Y111:Y125" si="18"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40" t="s">
        <v>69</v>
      </c>
      <c r="BM111" s="79">
        <f t="shared" ref="BM111:BM125" si="19">IFERROR(X111*I111/H111,"0")</f>
        <v>0</v>
      </c>
      <c r="BN111" s="79">
        <f t="shared" ref="BN111:BN125" si="20">IFERROR(Y111*I111/H111,"0")</f>
        <v>0</v>
      </c>
      <c r="BO111" s="79">
        <f t="shared" ref="BO111:BO125" si="21">IFERROR(1/J111*(X111/H111),"0")</f>
        <v>0</v>
      </c>
      <c r="BP111" s="79">
        <f t="shared" ref="BP111:BP125" si="22">IFERROR(1/J111*(Y111/H111),"0")</f>
        <v>0</v>
      </c>
    </row>
    <row r="112" spans="1:68" ht="27" customHeight="1" x14ac:dyDescent="0.25">
      <c r="A112" s="64" t="s">
        <v>218</v>
      </c>
      <c r="B112" s="64" t="s">
        <v>220</v>
      </c>
      <c r="C112" s="37">
        <v>4301051543</v>
      </c>
      <c r="D112" s="444">
        <v>4607091386967</v>
      </c>
      <c r="E112" s="444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121</v>
      </c>
      <c r="L112" s="38"/>
      <c r="M112" s="39" t="s">
        <v>82</v>
      </c>
      <c r="N112" s="39"/>
      <c r="O112" s="38">
        <v>45</v>
      </c>
      <c r="P112" s="5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46"/>
      <c r="R112" s="446"/>
      <c r="S112" s="446"/>
      <c r="T112" s="447"/>
      <c r="U112" s="40" t="s">
        <v>48</v>
      </c>
      <c r="V112" s="40" t="s">
        <v>48</v>
      </c>
      <c r="W112" s="41" t="s">
        <v>0</v>
      </c>
      <c r="X112" s="59">
        <v>0</v>
      </c>
      <c r="Y112" s="56">
        <f t="shared" si="18"/>
        <v>0</v>
      </c>
      <c r="Z112" s="42" t="str">
        <f>IFERROR(IF(Y112=0,"",ROUNDUP(Y112/H112,0)*0.02175),"")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41" t="s">
        <v>69</v>
      </c>
      <c r="BM112" s="79">
        <f t="shared" si="19"/>
        <v>0</v>
      </c>
      <c r="BN112" s="79">
        <f t="shared" si="20"/>
        <v>0</v>
      </c>
      <c r="BO112" s="79">
        <f t="shared" si="21"/>
        <v>0</v>
      </c>
      <c r="BP112" s="79">
        <f t="shared" si="22"/>
        <v>0</v>
      </c>
    </row>
    <row r="113" spans="1:68" ht="16.5" customHeight="1" x14ac:dyDescent="0.25">
      <c r="A113" s="64" t="s">
        <v>221</v>
      </c>
      <c r="B113" s="64" t="s">
        <v>222</v>
      </c>
      <c r="C113" s="37">
        <v>4301051611</v>
      </c>
      <c r="D113" s="444">
        <v>4607091385304</v>
      </c>
      <c r="E113" s="444"/>
      <c r="F113" s="63">
        <v>1.4</v>
      </c>
      <c r="G113" s="38">
        <v>6</v>
      </c>
      <c r="H113" s="63">
        <v>8.4</v>
      </c>
      <c r="I113" s="63">
        <v>8.9640000000000004</v>
      </c>
      <c r="J113" s="38">
        <v>56</v>
      </c>
      <c r="K113" s="38" t="s">
        <v>121</v>
      </c>
      <c r="L113" s="38"/>
      <c r="M113" s="39" t="s">
        <v>82</v>
      </c>
      <c r="N113" s="39"/>
      <c r="O113" s="38">
        <v>40</v>
      </c>
      <c r="P113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46"/>
      <c r="R113" s="446"/>
      <c r="S113" s="446"/>
      <c r="T113" s="447"/>
      <c r="U113" s="40" t="s">
        <v>48</v>
      </c>
      <c r="V113" s="40" t="s">
        <v>48</v>
      </c>
      <c r="W113" s="41" t="s">
        <v>0</v>
      </c>
      <c r="X113" s="59">
        <v>0</v>
      </c>
      <c r="Y113" s="56">
        <f t="shared" si="18"/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42" t="s">
        <v>69</v>
      </c>
      <c r="BM113" s="79">
        <f t="shared" si="19"/>
        <v>0</v>
      </c>
      <c r="BN113" s="79">
        <f t="shared" si="20"/>
        <v>0</v>
      </c>
      <c r="BO113" s="79">
        <f t="shared" si="21"/>
        <v>0</v>
      </c>
      <c r="BP113" s="79">
        <f t="shared" si="22"/>
        <v>0</v>
      </c>
    </row>
    <row r="114" spans="1:68" ht="16.5" customHeight="1" x14ac:dyDescent="0.25">
      <c r="A114" s="64" t="s">
        <v>223</v>
      </c>
      <c r="B114" s="64" t="s">
        <v>224</v>
      </c>
      <c r="C114" s="37">
        <v>4301051648</v>
      </c>
      <c r="D114" s="444">
        <v>4607091386264</v>
      </c>
      <c r="E114" s="444"/>
      <c r="F114" s="63">
        <v>0.5</v>
      </c>
      <c r="G114" s="38">
        <v>6</v>
      </c>
      <c r="H114" s="63">
        <v>3</v>
      </c>
      <c r="I114" s="63">
        <v>3.278</v>
      </c>
      <c r="J114" s="38">
        <v>156</v>
      </c>
      <c r="K114" s="38" t="s">
        <v>87</v>
      </c>
      <c r="L114" s="38"/>
      <c r="M114" s="39" t="s">
        <v>82</v>
      </c>
      <c r="N114" s="39"/>
      <c r="O114" s="38">
        <v>31</v>
      </c>
      <c r="P114" s="5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46"/>
      <c r="R114" s="446"/>
      <c r="S114" s="446"/>
      <c r="T114" s="447"/>
      <c r="U114" s="40" t="s">
        <v>48</v>
      </c>
      <c r="V114" s="40" t="s">
        <v>48</v>
      </c>
      <c r="W114" s="41" t="s">
        <v>0</v>
      </c>
      <c r="X114" s="59">
        <v>0</v>
      </c>
      <c r="Y114" s="56">
        <f t="shared" si="18"/>
        <v>0</v>
      </c>
      <c r="Z114" s="42" t="str">
        <f>IFERROR(IF(Y114=0,"",ROUNDUP(Y114/H114,0)*0.00753),"")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43" t="s">
        <v>69</v>
      </c>
      <c r="BM114" s="79">
        <f t="shared" si="19"/>
        <v>0</v>
      </c>
      <c r="BN114" s="79">
        <f t="shared" si="20"/>
        <v>0</v>
      </c>
      <c r="BO114" s="79">
        <f t="shared" si="21"/>
        <v>0</v>
      </c>
      <c r="BP114" s="79">
        <f t="shared" si="22"/>
        <v>0</v>
      </c>
    </row>
    <row r="115" spans="1:68" ht="16.5" customHeight="1" x14ac:dyDescent="0.25">
      <c r="A115" s="64" t="s">
        <v>225</v>
      </c>
      <c r="B115" s="64" t="s">
        <v>226</v>
      </c>
      <c r="C115" s="37">
        <v>4301051477</v>
      </c>
      <c r="D115" s="444">
        <v>4680115882584</v>
      </c>
      <c r="E115" s="444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87</v>
      </c>
      <c r="L115" s="38"/>
      <c r="M115" s="39" t="s">
        <v>107</v>
      </c>
      <c r="N115" s="39"/>
      <c r="O115" s="38">
        <v>60</v>
      </c>
      <c r="P115" s="5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46"/>
      <c r="R115" s="446"/>
      <c r="S115" s="446"/>
      <c r="T115" s="447"/>
      <c r="U115" s="40" t="s">
        <v>48</v>
      </c>
      <c r="V115" s="40" t="s">
        <v>48</v>
      </c>
      <c r="W115" s="41" t="s">
        <v>0</v>
      </c>
      <c r="X115" s="59">
        <v>0</v>
      </c>
      <c r="Y115" s="56">
        <f t="shared" si="18"/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44" t="s">
        <v>69</v>
      </c>
      <c r="BM115" s="79">
        <f t="shared" si="19"/>
        <v>0</v>
      </c>
      <c r="BN115" s="79">
        <f t="shared" si="20"/>
        <v>0</v>
      </c>
      <c r="BO115" s="79">
        <f t="shared" si="21"/>
        <v>0</v>
      </c>
      <c r="BP115" s="79">
        <f t="shared" si="22"/>
        <v>0</v>
      </c>
    </row>
    <row r="116" spans="1:68" ht="16.5" customHeight="1" x14ac:dyDescent="0.25">
      <c r="A116" s="64" t="s">
        <v>225</v>
      </c>
      <c r="B116" s="64" t="s">
        <v>227</v>
      </c>
      <c r="C116" s="37">
        <v>4301051476</v>
      </c>
      <c r="D116" s="444">
        <v>4680115882584</v>
      </c>
      <c r="E116" s="444"/>
      <c r="F116" s="63">
        <v>0.33</v>
      </c>
      <c r="G116" s="38">
        <v>8</v>
      </c>
      <c r="H116" s="63">
        <v>2.64</v>
      </c>
      <c r="I116" s="63">
        <v>2.9279999999999999</v>
      </c>
      <c r="J116" s="38">
        <v>156</v>
      </c>
      <c r="K116" s="38" t="s">
        <v>87</v>
      </c>
      <c r="L116" s="38"/>
      <c r="M116" s="39" t="s">
        <v>107</v>
      </c>
      <c r="N116" s="39"/>
      <c r="O116" s="38">
        <v>60</v>
      </c>
      <c r="P116" s="5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46"/>
      <c r="R116" s="446"/>
      <c r="S116" s="446"/>
      <c r="T116" s="447"/>
      <c r="U116" s="40" t="s">
        <v>48</v>
      </c>
      <c r="V116" s="40" t="s">
        <v>48</v>
      </c>
      <c r="W116" s="41" t="s">
        <v>0</v>
      </c>
      <c r="X116" s="59">
        <v>0</v>
      </c>
      <c r="Y116" s="56">
        <f t="shared" si="18"/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45" t="s">
        <v>69</v>
      </c>
      <c r="BM116" s="79">
        <f t="shared" si="19"/>
        <v>0</v>
      </c>
      <c r="BN116" s="79">
        <f t="shared" si="20"/>
        <v>0</v>
      </c>
      <c r="BO116" s="79">
        <f t="shared" si="21"/>
        <v>0</v>
      </c>
      <c r="BP116" s="79">
        <f t="shared" si="22"/>
        <v>0</v>
      </c>
    </row>
    <row r="117" spans="1:68" ht="27" customHeight="1" x14ac:dyDescent="0.25">
      <c r="A117" s="64" t="s">
        <v>228</v>
      </c>
      <c r="B117" s="64" t="s">
        <v>229</v>
      </c>
      <c r="C117" s="37">
        <v>4301051436</v>
      </c>
      <c r="D117" s="444">
        <v>4607091385731</v>
      </c>
      <c r="E117" s="444"/>
      <c r="F117" s="63">
        <v>0.45</v>
      </c>
      <c r="G117" s="38">
        <v>6</v>
      </c>
      <c r="H117" s="63">
        <v>2.7</v>
      </c>
      <c r="I117" s="63">
        <v>2.972</v>
      </c>
      <c r="J117" s="38">
        <v>156</v>
      </c>
      <c r="K117" s="38" t="s">
        <v>87</v>
      </c>
      <c r="L117" s="38"/>
      <c r="M117" s="39" t="s">
        <v>141</v>
      </c>
      <c r="N117" s="39"/>
      <c r="O117" s="38">
        <v>45</v>
      </c>
      <c r="P117" s="5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46"/>
      <c r="R117" s="446"/>
      <c r="S117" s="446"/>
      <c r="T117" s="447"/>
      <c r="U117" s="40" t="s">
        <v>48</v>
      </c>
      <c r="V117" s="40" t="s">
        <v>48</v>
      </c>
      <c r="W117" s="41" t="s">
        <v>0</v>
      </c>
      <c r="X117" s="59">
        <v>0</v>
      </c>
      <c r="Y117" s="56">
        <f t="shared" si="18"/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46" t="s">
        <v>69</v>
      </c>
      <c r="BM117" s="79">
        <f t="shared" si="19"/>
        <v>0</v>
      </c>
      <c r="BN117" s="79">
        <f t="shared" si="20"/>
        <v>0</v>
      </c>
      <c r="BO117" s="79">
        <f t="shared" si="21"/>
        <v>0</v>
      </c>
      <c r="BP117" s="79">
        <f t="shared" si="22"/>
        <v>0</v>
      </c>
    </row>
    <row r="118" spans="1:68" ht="27" customHeight="1" x14ac:dyDescent="0.25">
      <c r="A118" s="64" t="s">
        <v>230</v>
      </c>
      <c r="B118" s="64" t="s">
        <v>231</v>
      </c>
      <c r="C118" s="37">
        <v>4301051438</v>
      </c>
      <c r="D118" s="444">
        <v>4680115880894</v>
      </c>
      <c r="E118" s="444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87</v>
      </c>
      <c r="L118" s="38"/>
      <c r="M118" s="39" t="s">
        <v>141</v>
      </c>
      <c r="N118" s="39"/>
      <c r="O118" s="38">
        <v>45</v>
      </c>
      <c r="P118" s="52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46"/>
      <c r="R118" s="446"/>
      <c r="S118" s="446"/>
      <c r="T118" s="447"/>
      <c r="U118" s="40" t="s">
        <v>48</v>
      </c>
      <c r="V118" s="40" t="s">
        <v>48</v>
      </c>
      <c r="W118" s="41" t="s">
        <v>0</v>
      </c>
      <c r="X118" s="59">
        <v>0</v>
      </c>
      <c r="Y118" s="56">
        <f t="shared" si="18"/>
        <v>0</v>
      </c>
      <c r="Z118" s="42" t="str">
        <f>IFERROR(IF(Y118=0,"",ROUNDUP(Y118/H118,0)*0.00753),"")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47" t="s">
        <v>69</v>
      </c>
      <c r="BM118" s="79">
        <f t="shared" si="19"/>
        <v>0</v>
      </c>
      <c r="BN118" s="79">
        <f t="shared" si="20"/>
        <v>0</v>
      </c>
      <c r="BO118" s="79">
        <f t="shared" si="21"/>
        <v>0</v>
      </c>
      <c r="BP118" s="79">
        <f t="shared" si="22"/>
        <v>0</v>
      </c>
    </row>
    <row r="119" spans="1:68" ht="27" customHeight="1" x14ac:dyDescent="0.25">
      <c r="A119" s="64" t="s">
        <v>232</v>
      </c>
      <c r="B119" s="64" t="s">
        <v>233</v>
      </c>
      <c r="C119" s="37">
        <v>4301051439</v>
      </c>
      <c r="D119" s="444">
        <v>4680115880214</v>
      </c>
      <c r="E119" s="444"/>
      <c r="F119" s="63">
        <v>0.45</v>
      </c>
      <c r="G119" s="38">
        <v>6</v>
      </c>
      <c r="H119" s="63">
        <v>2.7</v>
      </c>
      <c r="I119" s="63">
        <v>2.988</v>
      </c>
      <c r="J119" s="38">
        <v>120</v>
      </c>
      <c r="K119" s="38" t="s">
        <v>87</v>
      </c>
      <c r="L119" s="38"/>
      <c r="M119" s="39" t="s">
        <v>141</v>
      </c>
      <c r="N119" s="39"/>
      <c r="O119" s="38">
        <v>45</v>
      </c>
      <c r="P119" s="5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46"/>
      <c r="R119" s="446"/>
      <c r="S119" s="446"/>
      <c r="T119" s="447"/>
      <c r="U119" s="40" t="s">
        <v>48</v>
      </c>
      <c r="V119" s="40" t="s">
        <v>48</v>
      </c>
      <c r="W119" s="41" t="s">
        <v>0</v>
      </c>
      <c r="X119" s="59">
        <v>0</v>
      </c>
      <c r="Y119" s="56">
        <f t="shared" si="18"/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48" t="s">
        <v>69</v>
      </c>
      <c r="BM119" s="79">
        <f t="shared" si="19"/>
        <v>0</v>
      </c>
      <c r="BN119" s="79">
        <f t="shared" si="20"/>
        <v>0</v>
      </c>
      <c r="BO119" s="79">
        <f t="shared" si="21"/>
        <v>0</v>
      </c>
      <c r="BP119" s="79">
        <f t="shared" si="22"/>
        <v>0</v>
      </c>
    </row>
    <row r="120" spans="1:68" ht="16.5" customHeight="1" x14ac:dyDescent="0.25">
      <c r="A120" s="64" t="s">
        <v>234</v>
      </c>
      <c r="B120" s="64" t="s">
        <v>235</v>
      </c>
      <c r="C120" s="37">
        <v>4301051842</v>
      </c>
      <c r="D120" s="444">
        <v>4680115885233</v>
      </c>
      <c r="E120" s="444"/>
      <c r="F120" s="63">
        <v>0.2</v>
      </c>
      <c r="G120" s="38">
        <v>6</v>
      </c>
      <c r="H120" s="63">
        <v>1.2</v>
      </c>
      <c r="I120" s="63">
        <v>1.3</v>
      </c>
      <c r="J120" s="38">
        <v>234</v>
      </c>
      <c r="K120" s="38" t="s">
        <v>83</v>
      </c>
      <c r="L120" s="38"/>
      <c r="M120" s="39" t="s">
        <v>141</v>
      </c>
      <c r="N120" s="39"/>
      <c r="O120" s="38">
        <v>40</v>
      </c>
      <c r="P120" s="528" t="s">
        <v>236</v>
      </c>
      <c r="Q120" s="446"/>
      <c r="R120" s="446"/>
      <c r="S120" s="446"/>
      <c r="T120" s="447"/>
      <c r="U120" s="40" t="s">
        <v>48</v>
      </c>
      <c r="V120" s="40" t="s">
        <v>48</v>
      </c>
      <c r="W120" s="41" t="s">
        <v>0</v>
      </c>
      <c r="X120" s="59">
        <v>0</v>
      </c>
      <c r="Y120" s="56">
        <f t="shared" si="18"/>
        <v>0</v>
      </c>
      <c r="Z120" s="42" t="str">
        <f>IFERROR(IF(Y120=0,"",ROUNDUP(Y120/H120,0)*0.00502),"")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49" t="s">
        <v>69</v>
      </c>
      <c r="BM120" s="79">
        <f t="shared" si="19"/>
        <v>0</v>
      </c>
      <c r="BN120" s="79">
        <f t="shared" si="20"/>
        <v>0</v>
      </c>
      <c r="BO120" s="79">
        <f t="shared" si="21"/>
        <v>0</v>
      </c>
      <c r="BP120" s="79">
        <f t="shared" si="22"/>
        <v>0</v>
      </c>
    </row>
    <row r="121" spans="1:68" ht="16.5" customHeight="1" x14ac:dyDescent="0.25">
      <c r="A121" s="64" t="s">
        <v>237</v>
      </c>
      <c r="B121" s="64" t="s">
        <v>238</v>
      </c>
      <c r="C121" s="37">
        <v>4301051820</v>
      </c>
      <c r="D121" s="444">
        <v>4680115884915</v>
      </c>
      <c r="E121" s="444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87</v>
      </c>
      <c r="L121" s="38"/>
      <c r="M121" s="39" t="s">
        <v>141</v>
      </c>
      <c r="N121" s="39"/>
      <c r="O121" s="38">
        <v>40</v>
      </c>
      <c r="P121" s="529" t="s">
        <v>239</v>
      </c>
      <c r="Q121" s="446"/>
      <c r="R121" s="446"/>
      <c r="S121" s="446"/>
      <c r="T121" s="447"/>
      <c r="U121" s="40" t="s">
        <v>48</v>
      </c>
      <c r="V121" s="40" t="s">
        <v>48</v>
      </c>
      <c r="W121" s="41" t="s">
        <v>0</v>
      </c>
      <c r="X121" s="59">
        <v>0</v>
      </c>
      <c r="Y121" s="56">
        <f t="shared" si="18"/>
        <v>0</v>
      </c>
      <c r="Z121" s="42" t="str">
        <f>IFERROR(IF(Y121=0,"",ROUNDUP(Y121/H121,0)*0.00753),"")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50" t="s">
        <v>69</v>
      </c>
      <c r="BM121" s="79">
        <f t="shared" si="19"/>
        <v>0</v>
      </c>
      <c r="BN121" s="79">
        <f t="shared" si="20"/>
        <v>0</v>
      </c>
      <c r="BO121" s="79">
        <f t="shared" si="21"/>
        <v>0</v>
      </c>
      <c r="BP121" s="79">
        <f t="shared" si="22"/>
        <v>0</v>
      </c>
    </row>
    <row r="122" spans="1:68" ht="16.5" customHeight="1" x14ac:dyDescent="0.25">
      <c r="A122" s="64" t="s">
        <v>240</v>
      </c>
      <c r="B122" s="64" t="s">
        <v>241</v>
      </c>
      <c r="C122" s="37">
        <v>4301051313</v>
      </c>
      <c r="D122" s="444">
        <v>4607091385427</v>
      </c>
      <c r="E122" s="444"/>
      <c r="F122" s="63">
        <v>0.5</v>
      </c>
      <c r="G122" s="38">
        <v>6</v>
      </c>
      <c r="H122" s="63">
        <v>3</v>
      </c>
      <c r="I122" s="63">
        <v>3.2719999999999998</v>
      </c>
      <c r="J122" s="38">
        <v>156</v>
      </c>
      <c r="K122" s="38" t="s">
        <v>87</v>
      </c>
      <c r="L122" s="38"/>
      <c r="M122" s="39" t="s">
        <v>82</v>
      </c>
      <c r="N122" s="39"/>
      <c r="O122" s="38">
        <v>40</v>
      </c>
      <c r="P122" s="5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46"/>
      <c r="R122" s="446"/>
      <c r="S122" s="446"/>
      <c r="T122" s="447"/>
      <c r="U122" s="40" t="s">
        <v>48</v>
      </c>
      <c r="V122" s="40" t="s">
        <v>48</v>
      </c>
      <c r="W122" s="41" t="s">
        <v>0</v>
      </c>
      <c r="X122" s="59">
        <v>0</v>
      </c>
      <c r="Y122" s="56">
        <f t="shared" si="18"/>
        <v>0</v>
      </c>
      <c r="Z122" s="42" t="str">
        <f>IFERROR(IF(Y122=0,"",ROUNDUP(Y122/H122,0)*0.00753),"")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51" t="s">
        <v>69</v>
      </c>
      <c r="BM122" s="79">
        <f t="shared" si="19"/>
        <v>0</v>
      </c>
      <c r="BN122" s="79">
        <f t="shared" si="20"/>
        <v>0</v>
      </c>
      <c r="BO122" s="79">
        <f t="shared" si="21"/>
        <v>0</v>
      </c>
      <c r="BP122" s="79">
        <f t="shared" si="22"/>
        <v>0</v>
      </c>
    </row>
    <row r="123" spans="1:68" ht="16.5" customHeight="1" x14ac:dyDescent="0.25">
      <c r="A123" s="64" t="s">
        <v>242</v>
      </c>
      <c r="B123" s="64" t="s">
        <v>243</v>
      </c>
      <c r="C123" s="37">
        <v>4301051480</v>
      </c>
      <c r="D123" s="444">
        <v>4680115882645</v>
      </c>
      <c r="E123" s="444"/>
      <c r="F123" s="63">
        <v>0.3</v>
      </c>
      <c r="G123" s="38">
        <v>6</v>
      </c>
      <c r="H123" s="63">
        <v>1.8</v>
      </c>
      <c r="I123" s="63">
        <v>2.66</v>
      </c>
      <c r="J123" s="38">
        <v>156</v>
      </c>
      <c r="K123" s="38" t="s">
        <v>87</v>
      </c>
      <c r="L123" s="38"/>
      <c r="M123" s="39" t="s">
        <v>82</v>
      </c>
      <c r="N123" s="39"/>
      <c r="O123" s="38">
        <v>40</v>
      </c>
      <c r="P123" s="5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46"/>
      <c r="R123" s="446"/>
      <c r="S123" s="446"/>
      <c r="T123" s="447"/>
      <c r="U123" s="40" t="s">
        <v>48</v>
      </c>
      <c r="V123" s="40" t="s">
        <v>48</v>
      </c>
      <c r="W123" s="41" t="s">
        <v>0</v>
      </c>
      <c r="X123" s="59">
        <v>0</v>
      </c>
      <c r="Y123" s="56">
        <f t="shared" si="18"/>
        <v>0</v>
      </c>
      <c r="Z123" s="42" t="str">
        <f>IFERROR(IF(Y123=0,"",ROUNDUP(Y123/H123,0)*0.00753),"")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52" t="s">
        <v>69</v>
      </c>
      <c r="BM123" s="79">
        <f t="shared" si="19"/>
        <v>0</v>
      </c>
      <c r="BN123" s="79">
        <f t="shared" si="20"/>
        <v>0</v>
      </c>
      <c r="BO123" s="79">
        <f t="shared" si="21"/>
        <v>0</v>
      </c>
      <c r="BP123" s="79">
        <f t="shared" si="22"/>
        <v>0</v>
      </c>
    </row>
    <row r="124" spans="1:68" ht="16.5" customHeight="1" x14ac:dyDescent="0.25">
      <c r="A124" s="64" t="s">
        <v>244</v>
      </c>
      <c r="B124" s="64" t="s">
        <v>245</v>
      </c>
      <c r="C124" s="37">
        <v>4301051837</v>
      </c>
      <c r="D124" s="444">
        <v>4680115884311</v>
      </c>
      <c r="E124" s="444"/>
      <c r="F124" s="63">
        <v>0.3</v>
      </c>
      <c r="G124" s="38">
        <v>6</v>
      </c>
      <c r="H124" s="63">
        <v>1.8</v>
      </c>
      <c r="I124" s="63">
        <v>2.0659999999999998</v>
      </c>
      <c r="J124" s="38">
        <v>156</v>
      </c>
      <c r="K124" s="38" t="s">
        <v>87</v>
      </c>
      <c r="L124" s="38"/>
      <c r="M124" s="39" t="s">
        <v>141</v>
      </c>
      <c r="N124" s="39"/>
      <c r="O124" s="38">
        <v>40</v>
      </c>
      <c r="P124" s="532" t="s">
        <v>246</v>
      </c>
      <c r="Q124" s="446"/>
      <c r="R124" s="446"/>
      <c r="S124" s="446"/>
      <c r="T124" s="447"/>
      <c r="U124" s="40" t="s">
        <v>48</v>
      </c>
      <c r="V124" s="40" t="s">
        <v>48</v>
      </c>
      <c r="W124" s="41" t="s">
        <v>0</v>
      </c>
      <c r="X124" s="59">
        <v>0</v>
      </c>
      <c r="Y124" s="56">
        <f t="shared" si="18"/>
        <v>0</v>
      </c>
      <c r="Z124" s="42" t="str">
        <f>IFERROR(IF(Y124=0,"",ROUNDUP(Y124/H124,0)*0.00753),"")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53" t="s">
        <v>69</v>
      </c>
      <c r="BM124" s="79">
        <f t="shared" si="19"/>
        <v>0</v>
      </c>
      <c r="BN124" s="79">
        <f t="shared" si="20"/>
        <v>0</v>
      </c>
      <c r="BO124" s="79">
        <f t="shared" si="21"/>
        <v>0</v>
      </c>
      <c r="BP124" s="79">
        <f t="shared" si="22"/>
        <v>0</v>
      </c>
    </row>
    <row r="125" spans="1:68" ht="16.5" customHeight="1" x14ac:dyDescent="0.25">
      <c r="A125" s="64" t="s">
        <v>247</v>
      </c>
      <c r="B125" s="64" t="s">
        <v>248</v>
      </c>
      <c r="C125" s="37">
        <v>4301051827</v>
      </c>
      <c r="D125" s="444">
        <v>4680115884403</v>
      </c>
      <c r="E125" s="444"/>
      <c r="F125" s="63">
        <v>0.3</v>
      </c>
      <c r="G125" s="38">
        <v>6</v>
      </c>
      <c r="H125" s="63">
        <v>1.8</v>
      </c>
      <c r="I125" s="63">
        <v>2</v>
      </c>
      <c r="J125" s="38">
        <v>156</v>
      </c>
      <c r="K125" s="38" t="s">
        <v>87</v>
      </c>
      <c r="L125" s="38"/>
      <c r="M125" s="39" t="s">
        <v>82</v>
      </c>
      <c r="N125" s="39"/>
      <c r="O125" s="38">
        <v>40</v>
      </c>
      <c r="P125" s="533" t="s">
        <v>249</v>
      </c>
      <c r="Q125" s="446"/>
      <c r="R125" s="446"/>
      <c r="S125" s="446"/>
      <c r="T125" s="447"/>
      <c r="U125" s="40" t="s">
        <v>48</v>
      </c>
      <c r="V125" s="40" t="s">
        <v>48</v>
      </c>
      <c r="W125" s="41" t="s">
        <v>0</v>
      </c>
      <c r="X125" s="59">
        <v>0</v>
      </c>
      <c r="Y125" s="56">
        <f t="shared" si="18"/>
        <v>0</v>
      </c>
      <c r="Z125" s="42" t="str">
        <f>IFERROR(IF(Y125=0,"",ROUNDUP(Y125/H125,0)*0.00753),"")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54" t="s">
        <v>69</v>
      </c>
      <c r="BM125" s="79">
        <f t="shared" si="19"/>
        <v>0</v>
      </c>
      <c r="BN125" s="79">
        <f t="shared" si="20"/>
        <v>0</v>
      </c>
      <c r="BO125" s="79">
        <f t="shared" si="21"/>
        <v>0</v>
      </c>
      <c r="BP125" s="79">
        <f t="shared" si="22"/>
        <v>0</v>
      </c>
    </row>
    <row r="126" spans="1:68" x14ac:dyDescent="0.2">
      <c r="A126" s="451"/>
      <c r="B126" s="451"/>
      <c r="C126" s="451"/>
      <c r="D126" s="451"/>
      <c r="E126" s="451"/>
      <c r="F126" s="451"/>
      <c r="G126" s="451"/>
      <c r="H126" s="451"/>
      <c r="I126" s="451"/>
      <c r="J126" s="451"/>
      <c r="K126" s="451"/>
      <c r="L126" s="451"/>
      <c r="M126" s="451"/>
      <c r="N126" s="451"/>
      <c r="O126" s="452"/>
      <c r="P126" s="448" t="s">
        <v>43</v>
      </c>
      <c r="Q126" s="449"/>
      <c r="R126" s="449"/>
      <c r="S126" s="449"/>
      <c r="T126" s="449"/>
      <c r="U126" s="449"/>
      <c r="V126" s="450"/>
      <c r="W126" s="43" t="s">
        <v>42</v>
      </c>
      <c r="X126" s="4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4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4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68"/>
      <c r="AB126" s="68"/>
      <c r="AC126" s="68"/>
    </row>
    <row r="127" spans="1:68" x14ac:dyDescent="0.2">
      <c r="A127" s="451"/>
      <c r="B127" s="451"/>
      <c r="C127" s="451"/>
      <c r="D127" s="451"/>
      <c r="E127" s="451"/>
      <c r="F127" s="451"/>
      <c r="G127" s="451"/>
      <c r="H127" s="451"/>
      <c r="I127" s="451"/>
      <c r="J127" s="451"/>
      <c r="K127" s="451"/>
      <c r="L127" s="451"/>
      <c r="M127" s="451"/>
      <c r="N127" s="451"/>
      <c r="O127" s="452"/>
      <c r="P127" s="448" t="s">
        <v>43</v>
      </c>
      <c r="Q127" s="449"/>
      <c r="R127" s="449"/>
      <c r="S127" s="449"/>
      <c r="T127" s="449"/>
      <c r="U127" s="449"/>
      <c r="V127" s="450"/>
      <c r="W127" s="43" t="s">
        <v>0</v>
      </c>
      <c r="X127" s="44">
        <f>IFERROR(SUM(X111:X125),"0")</f>
        <v>0</v>
      </c>
      <c r="Y127" s="44">
        <f>IFERROR(SUM(Y111:Y125),"0")</f>
        <v>0</v>
      </c>
      <c r="Z127" s="43"/>
      <c r="AA127" s="68"/>
      <c r="AB127" s="68"/>
      <c r="AC127" s="68"/>
    </row>
    <row r="128" spans="1:68" ht="14.25" customHeight="1" x14ac:dyDescent="0.25">
      <c r="A128" s="443" t="s">
        <v>250</v>
      </c>
      <c r="B128" s="443"/>
      <c r="C128" s="443"/>
      <c r="D128" s="443"/>
      <c r="E128" s="443"/>
      <c r="F128" s="443"/>
      <c r="G128" s="443"/>
      <c r="H128" s="443"/>
      <c r="I128" s="443"/>
      <c r="J128" s="443"/>
      <c r="K128" s="443"/>
      <c r="L128" s="443"/>
      <c r="M128" s="443"/>
      <c r="N128" s="443"/>
      <c r="O128" s="443"/>
      <c r="P128" s="443"/>
      <c r="Q128" s="443"/>
      <c r="R128" s="443"/>
      <c r="S128" s="443"/>
      <c r="T128" s="443"/>
      <c r="U128" s="443"/>
      <c r="V128" s="443"/>
      <c r="W128" s="443"/>
      <c r="X128" s="443"/>
      <c r="Y128" s="443"/>
      <c r="Z128" s="443"/>
      <c r="AA128" s="67"/>
      <c r="AB128" s="67"/>
      <c r="AC128" s="81"/>
    </row>
    <row r="129" spans="1:68" ht="27" customHeight="1" x14ac:dyDescent="0.25">
      <c r="A129" s="64" t="s">
        <v>251</v>
      </c>
      <c r="B129" s="64" t="s">
        <v>252</v>
      </c>
      <c r="C129" s="37">
        <v>4301060366</v>
      </c>
      <c r="D129" s="444">
        <v>4680115881532</v>
      </c>
      <c r="E129" s="444"/>
      <c r="F129" s="63">
        <v>1.3</v>
      </c>
      <c r="G129" s="38">
        <v>6</v>
      </c>
      <c r="H129" s="63">
        <v>7.8</v>
      </c>
      <c r="I129" s="63">
        <v>8.2799999999999994</v>
      </c>
      <c r="J129" s="38">
        <v>56</v>
      </c>
      <c r="K129" s="38" t="s">
        <v>121</v>
      </c>
      <c r="L129" s="38"/>
      <c r="M129" s="39" t="s">
        <v>82</v>
      </c>
      <c r="N129" s="39"/>
      <c r="O129" s="38">
        <v>30</v>
      </c>
      <c r="P129" s="5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46"/>
      <c r="R129" s="446"/>
      <c r="S129" s="446"/>
      <c r="T129" s="447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IFERROR(IF(Y129=0,"",ROUNDUP(Y129/H129,0)*0.02175),"")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55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27" customHeight="1" x14ac:dyDescent="0.25">
      <c r="A130" s="64" t="s">
        <v>251</v>
      </c>
      <c r="B130" s="64" t="s">
        <v>253</v>
      </c>
      <c r="C130" s="37">
        <v>4301060371</v>
      </c>
      <c r="D130" s="444">
        <v>4680115881532</v>
      </c>
      <c r="E130" s="444"/>
      <c r="F130" s="63">
        <v>1.4</v>
      </c>
      <c r="G130" s="38">
        <v>6</v>
      </c>
      <c r="H130" s="63">
        <v>8.4</v>
      </c>
      <c r="I130" s="63">
        <v>8.9640000000000004</v>
      </c>
      <c r="J130" s="38">
        <v>56</v>
      </c>
      <c r="K130" s="38" t="s">
        <v>121</v>
      </c>
      <c r="L130" s="38"/>
      <c r="M130" s="39" t="s">
        <v>82</v>
      </c>
      <c r="N130" s="39"/>
      <c r="O130" s="38">
        <v>30</v>
      </c>
      <c r="P130" s="53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46"/>
      <c r="R130" s="446"/>
      <c r="S130" s="446"/>
      <c r="T130" s="447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56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27" customHeight="1" x14ac:dyDescent="0.25">
      <c r="A131" s="64" t="s">
        <v>254</v>
      </c>
      <c r="B131" s="64" t="s">
        <v>255</v>
      </c>
      <c r="C131" s="37">
        <v>4301060356</v>
      </c>
      <c r="D131" s="444">
        <v>4680115882652</v>
      </c>
      <c r="E131" s="444"/>
      <c r="F131" s="63">
        <v>0.33</v>
      </c>
      <c r="G131" s="38">
        <v>6</v>
      </c>
      <c r="H131" s="63">
        <v>1.98</v>
      </c>
      <c r="I131" s="63">
        <v>2.84</v>
      </c>
      <c r="J131" s="38">
        <v>156</v>
      </c>
      <c r="K131" s="38" t="s">
        <v>87</v>
      </c>
      <c r="L131" s="38"/>
      <c r="M131" s="39" t="s">
        <v>82</v>
      </c>
      <c r="N131" s="39"/>
      <c r="O131" s="38">
        <v>40</v>
      </c>
      <c r="P131" s="5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46"/>
      <c r="R131" s="446"/>
      <c r="S131" s="446"/>
      <c r="T131" s="447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57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256</v>
      </c>
      <c r="B132" s="64" t="s">
        <v>257</v>
      </c>
      <c r="C132" s="37">
        <v>4301060309</v>
      </c>
      <c r="D132" s="444">
        <v>4680115880238</v>
      </c>
      <c r="E132" s="444"/>
      <c r="F132" s="63">
        <v>0.33</v>
      </c>
      <c r="G132" s="38">
        <v>6</v>
      </c>
      <c r="H132" s="63">
        <v>1.98</v>
      </c>
      <c r="I132" s="63">
        <v>2.258</v>
      </c>
      <c r="J132" s="38">
        <v>156</v>
      </c>
      <c r="K132" s="38" t="s">
        <v>87</v>
      </c>
      <c r="L132" s="38"/>
      <c r="M132" s="39" t="s">
        <v>82</v>
      </c>
      <c r="N132" s="39"/>
      <c r="O132" s="38">
        <v>40</v>
      </c>
      <c r="P132" s="5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46"/>
      <c r="R132" s="446"/>
      <c r="S132" s="446"/>
      <c r="T132" s="447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58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27" customHeight="1" x14ac:dyDescent="0.25">
      <c r="A133" s="64" t="s">
        <v>258</v>
      </c>
      <c r="B133" s="64" t="s">
        <v>259</v>
      </c>
      <c r="C133" s="37">
        <v>4301060351</v>
      </c>
      <c r="D133" s="444">
        <v>4680115881464</v>
      </c>
      <c r="E133" s="444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87</v>
      </c>
      <c r="L133" s="38"/>
      <c r="M133" s="39" t="s">
        <v>141</v>
      </c>
      <c r="N133" s="39"/>
      <c r="O133" s="38">
        <v>30</v>
      </c>
      <c r="P133" s="5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46"/>
      <c r="R133" s="446"/>
      <c r="S133" s="446"/>
      <c r="T133" s="447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59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x14ac:dyDescent="0.2">
      <c r="A134" s="451"/>
      <c r="B134" s="451"/>
      <c r="C134" s="451"/>
      <c r="D134" s="451"/>
      <c r="E134" s="451"/>
      <c r="F134" s="451"/>
      <c r="G134" s="451"/>
      <c r="H134" s="451"/>
      <c r="I134" s="451"/>
      <c r="J134" s="451"/>
      <c r="K134" s="451"/>
      <c r="L134" s="451"/>
      <c r="M134" s="451"/>
      <c r="N134" s="451"/>
      <c r="O134" s="452"/>
      <c r="P134" s="448" t="s">
        <v>43</v>
      </c>
      <c r="Q134" s="449"/>
      <c r="R134" s="449"/>
      <c r="S134" s="449"/>
      <c r="T134" s="449"/>
      <c r="U134" s="449"/>
      <c r="V134" s="450"/>
      <c r="W134" s="43" t="s">
        <v>42</v>
      </c>
      <c r="X134" s="44">
        <f>IFERROR(X129/H129,"0")+IFERROR(X130/H130,"0")+IFERROR(X131/H131,"0")+IFERROR(X132/H132,"0")+IFERROR(X133/H133,"0")</f>
        <v>0</v>
      </c>
      <c r="Y134" s="44">
        <f>IFERROR(Y129/H129,"0")+IFERROR(Y130/H130,"0")+IFERROR(Y131/H131,"0")+IFERROR(Y132/H132,"0")+IFERROR(Y133/H133,"0")</f>
        <v>0</v>
      </c>
      <c r="Z134" s="44">
        <f>IFERROR(IF(Z129="",0,Z129),"0")+IFERROR(IF(Z130="",0,Z130),"0")+IFERROR(IF(Z131="",0,Z131),"0")+IFERROR(IF(Z132="",0,Z132),"0")+IFERROR(IF(Z133="",0,Z133),"0")</f>
        <v>0</v>
      </c>
      <c r="AA134" s="68"/>
      <c r="AB134" s="68"/>
      <c r="AC134" s="68"/>
    </row>
    <row r="135" spans="1:68" x14ac:dyDescent="0.2">
      <c r="A135" s="451"/>
      <c r="B135" s="451"/>
      <c r="C135" s="451"/>
      <c r="D135" s="451"/>
      <c r="E135" s="451"/>
      <c r="F135" s="451"/>
      <c r="G135" s="451"/>
      <c r="H135" s="451"/>
      <c r="I135" s="451"/>
      <c r="J135" s="451"/>
      <c r="K135" s="451"/>
      <c r="L135" s="451"/>
      <c r="M135" s="451"/>
      <c r="N135" s="451"/>
      <c r="O135" s="452"/>
      <c r="P135" s="448" t="s">
        <v>43</v>
      </c>
      <c r="Q135" s="449"/>
      <c r="R135" s="449"/>
      <c r="S135" s="449"/>
      <c r="T135" s="449"/>
      <c r="U135" s="449"/>
      <c r="V135" s="450"/>
      <c r="W135" s="43" t="s">
        <v>0</v>
      </c>
      <c r="X135" s="44">
        <f>IFERROR(SUM(X129:X133),"0")</f>
        <v>0</v>
      </c>
      <c r="Y135" s="44">
        <f>IFERROR(SUM(Y129:Y133),"0")</f>
        <v>0</v>
      </c>
      <c r="Z135" s="43"/>
      <c r="AA135" s="68"/>
      <c r="AB135" s="68"/>
      <c r="AC135" s="68"/>
    </row>
    <row r="136" spans="1:68" ht="16.5" customHeight="1" x14ac:dyDescent="0.25">
      <c r="A136" s="442" t="s">
        <v>260</v>
      </c>
      <c r="B136" s="442"/>
      <c r="C136" s="442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  <c r="N136" s="442"/>
      <c r="O136" s="442"/>
      <c r="P136" s="442"/>
      <c r="Q136" s="442"/>
      <c r="R136" s="442"/>
      <c r="S136" s="442"/>
      <c r="T136" s="442"/>
      <c r="U136" s="442"/>
      <c r="V136" s="442"/>
      <c r="W136" s="442"/>
      <c r="X136" s="442"/>
      <c r="Y136" s="442"/>
      <c r="Z136" s="442"/>
      <c r="AA136" s="66"/>
      <c r="AB136" s="66"/>
      <c r="AC136" s="80"/>
    </row>
    <row r="137" spans="1:68" ht="14.25" customHeight="1" x14ac:dyDescent="0.25">
      <c r="A137" s="443" t="s">
        <v>84</v>
      </c>
      <c r="B137" s="443"/>
      <c r="C137" s="443"/>
      <c r="D137" s="443"/>
      <c r="E137" s="443"/>
      <c r="F137" s="443"/>
      <c r="G137" s="443"/>
      <c r="H137" s="443"/>
      <c r="I137" s="443"/>
      <c r="J137" s="443"/>
      <c r="K137" s="443"/>
      <c r="L137" s="443"/>
      <c r="M137" s="443"/>
      <c r="N137" s="443"/>
      <c r="O137" s="443"/>
      <c r="P137" s="443"/>
      <c r="Q137" s="443"/>
      <c r="R137" s="443"/>
      <c r="S137" s="443"/>
      <c r="T137" s="443"/>
      <c r="U137" s="443"/>
      <c r="V137" s="443"/>
      <c r="W137" s="443"/>
      <c r="X137" s="443"/>
      <c r="Y137" s="443"/>
      <c r="Z137" s="443"/>
      <c r="AA137" s="67"/>
      <c r="AB137" s="67"/>
      <c r="AC137" s="81"/>
    </row>
    <row r="138" spans="1:68" ht="27" customHeight="1" x14ac:dyDescent="0.25">
      <c r="A138" s="64" t="s">
        <v>261</v>
      </c>
      <c r="B138" s="64" t="s">
        <v>262</v>
      </c>
      <c r="C138" s="37">
        <v>4301051360</v>
      </c>
      <c r="D138" s="444">
        <v>4607091385168</v>
      </c>
      <c r="E138" s="444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121</v>
      </c>
      <c r="L138" s="38"/>
      <c r="M138" s="39" t="s">
        <v>141</v>
      </c>
      <c r="N138" s="39"/>
      <c r="O138" s="38">
        <v>45</v>
      </c>
      <c r="P138" s="5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6"/>
      <c r="R138" s="446"/>
      <c r="S138" s="446"/>
      <c r="T138" s="447"/>
      <c r="U138" s="40" t="s">
        <v>48</v>
      </c>
      <c r="V138" s="40" t="s">
        <v>48</v>
      </c>
      <c r="W138" s="41" t="s">
        <v>0</v>
      </c>
      <c r="X138" s="59">
        <v>0</v>
      </c>
      <c r="Y138" s="56">
        <f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60" t="s">
        <v>69</v>
      </c>
      <c r="BM138" s="79">
        <f>IFERROR(X138*I138/H138,"0")</f>
        <v>0</v>
      </c>
      <c r="BN138" s="79">
        <f>IFERROR(Y138*I138/H138,"0")</f>
        <v>0</v>
      </c>
      <c r="BO138" s="79">
        <f>IFERROR(1/J138*(X138/H138),"0")</f>
        <v>0</v>
      </c>
      <c r="BP138" s="79">
        <f>IFERROR(1/J138*(Y138/H138),"0")</f>
        <v>0</v>
      </c>
    </row>
    <row r="139" spans="1:68" ht="27" customHeight="1" x14ac:dyDescent="0.25">
      <c r="A139" s="64" t="s">
        <v>261</v>
      </c>
      <c r="B139" s="64" t="s">
        <v>263</v>
      </c>
      <c r="C139" s="37">
        <v>4301051612</v>
      </c>
      <c r="D139" s="444">
        <v>4607091385168</v>
      </c>
      <c r="E139" s="444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121</v>
      </c>
      <c r="L139" s="38"/>
      <c r="M139" s="39" t="s">
        <v>82</v>
      </c>
      <c r="N139" s="39"/>
      <c r="O139" s="38">
        <v>45</v>
      </c>
      <c r="P139" s="5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6"/>
      <c r="R139" s="446"/>
      <c r="S139" s="446"/>
      <c r="T139" s="447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61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customHeight="1" x14ac:dyDescent="0.25">
      <c r="A140" s="64" t="s">
        <v>264</v>
      </c>
      <c r="B140" s="64" t="s">
        <v>265</v>
      </c>
      <c r="C140" s="37">
        <v>4301051362</v>
      </c>
      <c r="D140" s="444">
        <v>4607091383256</v>
      </c>
      <c r="E140" s="444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87</v>
      </c>
      <c r="L140" s="38"/>
      <c r="M140" s="39" t="s">
        <v>141</v>
      </c>
      <c r="N140" s="39"/>
      <c r="O140" s="38">
        <v>45</v>
      </c>
      <c r="P140" s="5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6"/>
      <c r="R140" s="446"/>
      <c r="S140" s="446"/>
      <c r="T140" s="447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62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ht="16.5" customHeight="1" x14ac:dyDescent="0.25">
      <c r="A141" s="64" t="s">
        <v>266</v>
      </c>
      <c r="B141" s="64" t="s">
        <v>267</v>
      </c>
      <c r="C141" s="37">
        <v>4301051358</v>
      </c>
      <c r="D141" s="444">
        <v>4607091385748</v>
      </c>
      <c r="E141" s="444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87</v>
      </c>
      <c r="L141" s="38"/>
      <c r="M141" s="39" t="s">
        <v>141</v>
      </c>
      <c r="N141" s="39"/>
      <c r="O141" s="38">
        <v>45</v>
      </c>
      <c r="P141" s="5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6"/>
      <c r="R141" s="446"/>
      <c r="S141" s="446"/>
      <c r="T141" s="447"/>
      <c r="U141" s="40" t="s">
        <v>48</v>
      </c>
      <c r="V141" s="40" t="s">
        <v>48</v>
      </c>
      <c r="W141" s="41" t="s">
        <v>0</v>
      </c>
      <c r="X141" s="59">
        <v>0</v>
      </c>
      <c r="Y141" s="56">
        <f>IFERROR(IF(X141="",0,CEILING((X141/$H141),1)*$H141),"")</f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63" t="s">
        <v>69</v>
      </c>
      <c r="BM141" s="79">
        <f>IFERROR(X141*I141/H141,"0")</f>
        <v>0</v>
      </c>
      <c r="BN141" s="79">
        <f>IFERROR(Y141*I141/H141,"0")</f>
        <v>0</v>
      </c>
      <c r="BO141" s="79">
        <f>IFERROR(1/J141*(X141/H141),"0")</f>
        <v>0</v>
      </c>
      <c r="BP141" s="79">
        <f>IFERROR(1/J141*(Y141/H141),"0")</f>
        <v>0</v>
      </c>
    </row>
    <row r="142" spans="1:68" ht="27" customHeight="1" x14ac:dyDescent="0.25">
      <c r="A142" s="64" t="s">
        <v>268</v>
      </c>
      <c r="B142" s="64" t="s">
        <v>269</v>
      </c>
      <c r="C142" s="37">
        <v>4301051738</v>
      </c>
      <c r="D142" s="444">
        <v>4680115884533</v>
      </c>
      <c r="E142" s="444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87</v>
      </c>
      <c r="L142" s="38"/>
      <c r="M142" s="39" t="s">
        <v>82</v>
      </c>
      <c r="N142" s="39"/>
      <c r="O142" s="38">
        <v>45</v>
      </c>
      <c r="P142" s="54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6"/>
      <c r="R142" s="446"/>
      <c r="S142" s="446"/>
      <c r="T142" s="447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64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x14ac:dyDescent="0.2">
      <c r="A143" s="451"/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2"/>
      <c r="P143" s="448" t="s">
        <v>43</v>
      </c>
      <c r="Q143" s="449"/>
      <c r="R143" s="449"/>
      <c r="S143" s="449"/>
      <c r="T143" s="449"/>
      <c r="U143" s="449"/>
      <c r="V143" s="450"/>
      <c r="W143" s="43" t="s">
        <v>42</v>
      </c>
      <c r="X143" s="44">
        <f>IFERROR(X138/H138,"0")+IFERROR(X139/H139,"0")+IFERROR(X140/H140,"0")+IFERROR(X141/H141,"0")+IFERROR(X142/H142,"0")</f>
        <v>0</v>
      </c>
      <c r="Y143" s="44">
        <f>IFERROR(Y138/H138,"0")+IFERROR(Y139/H139,"0")+IFERROR(Y140/H140,"0")+IFERROR(Y141/H141,"0")+IFERROR(Y142/H142,"0")</f>
        <v>0</v>
      </c>
      <c r="Z143" s="44">
        <f>IFERROR(IF(Z138="",0,Z138),"0")+IFERROR(IF(Z139="",0,Z139),"0")+IFERROR(IF(Z140="",0,Z140),"0")+IFERROR(IF(Z141="",0,Z141),"0")+IFERROR(IF(Z142="",0,Z142),"0")</f>
        <v>0</v>
      </c>
      <c r="AA143" s="68"/>
      <c r="AB143" s="68"/>
      <c r="AC143" s="68"/>
    </row>
    <row r="144" spans="1:68" x14ac:dyDescent="0.2">
      <c r="A144" s="451"/>
      <c r="B144" s="451"/>
      <c r="C144" s="451"/>
      <c r="D144" s="451"/>
      <c r="E144" s="451"/>
      <c r="F144" s="451"/>
      <c r="G144" s="451"/>
      <c r="H144" s="451"/>
      <c r="I144" s="451"/>
      <c r="J144" s="451"/>
      <c r="K144" s="451"/>
      <c r="L144" s="451"/>
      <c r="M144" s="451"/>
      <c r="N144" s="451"/>
      <c r="O144" s="452"/>
      <c r="P144" s="448" t="s">
        <v>43</v>
      </c>
      <c r="Q144" s="449"/>
      <c r="R144" s="449"/>
      <c r="S144" s="449"/>
      <c r="T144" s="449"/>
      <c r="U144" s="449"/>
      <c r="V144" s="450"/>
      <c r="W144" s="43" t="s">
        <v>0</v>
      </c>
      <c r="X144" s="44">
        <f>IFERROR(SUM(X138:X142),"0")</f>
        <v>0</v>
      </c>
      <c r="Y144" s="44">
        <f>IFERROR(SUM(Y138:Y142),"0")</f>
        <v>0</v>
      </c>
      <c r="Z144" s="43"/>
      <c r="AA144" s="68"/>
      <c r="AB144" s="68"/>
      <c r="AC144" s="68"/>
    </row>
    <row r="145" spans="1:68" ht="27.75" customHeight="1" x14ac:dyDescent="0.2">
      <c r="A145" s="441" t="s">
        <v>270</v>
      </c>
      <c r="B145" s="441"/>
      <c r="C145" s="441"/>
      <c r="D145" s="441"/>
      <c r="E145" s="441"/>
      <c r="F145" s="441"/>
      <c r="G145" s="441"/>
      <c r="H145" s="441"/>
      <c r="I145" s="441"/>
      <c r="J145" s="441"/>
      <c r="K145" s="441"/>
      <c r="L145" s="441"/>
      <c r="M145" s="441"/>
      <c r="N145" s="441"/>
      <c r="O145" s="441"/>
      <c r="P145" s="441"/>
      <c r="Q145" s="441"/>
      <c r="R145" s="441"/>
      <c r="S145" s="441"/>
      <c r="T145" s="441"/>
      <c r="U145" s="441"/>
      <c r="V145" s="441"/>
      <c r="W145" s="441"/>
      <c r="X145" s="441"/>
      <c r="Y145" s="441"/>
      <c r="Z145" s="441"/>
      <c r="AA145" s="55"/>
      <c r="AB145" s="55"/>
      <c r="AC145" s="55"/>
    </row>
    <row r="146" spans="1:68" ht="16.5" customHeight="1" x14ac:dyDescent="0.25">
      <c r="A146" s="442" t="s">
        <v>271</v>
      </c>
      <c r="B146" s="442"/>
      <c r="C146" s="442"/>
      <c r="D146" s="442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  <c r="R146" s="442"/>
      <c r="S146" s="442"/>
      <c r="T146" s="442"/>
      <c r="U146" s="442"/>
      <c r="V146" s="442"/>
      <c r="W146" s="442"/>
      <c r="X146" s="442"/>
      <c r="Y146" s="442"/>
      <c r="Z146" s="442"/>
      <c r="AA146" s="66"/>
      <c r="AB146" s="66"/>
      <c r="AC146" s="80"/>
    </row>
    <row r="147" spans="1:68" ht="14.25" customHeight="1" x14ac:dyDescent="0.25">
      <c r="A147" s="443" t="s">
        <v>125</v>
      </c>
      <c r="B147" s="443"/>
      <c r="C147" s="443"/>
      <c r="D147" s="443"/>
      <c r="E147" s="443"/>
      <c r="F147" s="443"/>
      <c r="G147" s="443"/>
      <c r="H147" s="443"/>
      <c r="I147" s="443"/>
      <c r="J147" s="443"/>
      <c r="K147" s="443"/>
      <c r="L147" s="443"/>
      <c r="M147" s="443"/>
      <c r="N147" s="443"/>
      <c r="O147" s="443"/>
      <c r="P147" s="443"/>
      <c r="Q147" s="443"/>
      <c r="R147" s="443"/>
      <c r="S147" s="443"/>
      <c r="T147" s="443"/>
      <c r="U147" s="443"/>
      <c r="V147" s="443"/>
      <c r="W147" s="443"/>
      <c r="X147" s="443"/>
      <c r="Y147" s="443"/>
      <c r="Z147" s="443"/>
      <c r="AA147" s="67"/>
      <c r="AB147" s="67"/>
      <c r="AC147" s="81"/>
    </row>
    <row r="148" spans="1:68" ht="27" customHeight="1" x14ac:dyDescent="0.25">
      <c r="A148" s="64" t="s">
        <v>272</v>
      </c>
      <c r="B148" s="64" t="s">
        <v>273</v>
      </c>
      <c r="C148" s="37">
        <v>4301011223</v>
      </c>
      <c r="D148" s="444">
        <v>4607091383423</v>
      </c>
      <c r="E148" s="444"/>
      <c r="F148" s="63">
        <v>1.35</v>
      </c>
      <c r="G148" s="38">
        <v>8</v>
      </c>
      <c r="H148" s="63">
        <v>10.8</v>
      </c>
      <c r="I148" s="63">
        <v>11.375999999999999</v>
      </c>
      <c r="J148" s="38">
        <v>56</v>
      </c>
      <c r="K148" s="38" t="s">
        <v>121</v>
      </c>
      <c r="L148" s="38"/>
      <c r="M148" s="39" t="s">
        <v>141</v>
      </c>
      <c r="N148" s="39"/>
      <c r="O148" s="38">
        <v>35</v>
      </c>
      <c r="P148" s="5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46"/>
      <c r="R148" s="446"/>
      <c r="S148" s="446"/>
      <c r="T148" s="447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IFERROR(IF(Y148=0,"",ROUNDUP(Y148/H148,0)*0.02175),"")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6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274</v>
      </c>
      <c r="B149" s="64" t="s">
        <v>275</v>
      </c>
      <c r="C149" s="37">
        <v>4301011876</v>
      </c>
      <c r="D149" s="444">
        <v>4680115885707</v>
      </c>
      <c r="E149" s="444"/>
      <c r="F149" s="63">
        <v>0.9</v>
      </c>
      <c r="G149" s="38">
        <v>10</v>
      </c>
      <c r="H149" s="63">
        <v>9</v>
      </c>
      <c r="I149" s="63">
        <v>9.48</v>
      </c>
      <c r="J149" s="38">
        <v>56</v>
      </c>
      <c r="K149" s="38" t="s">
        <v>121</v>
      </c>
      <c r="L149" s="38"/>
      <c r="M149" s="39" t="s">
        <v>120</v>
      </c>
      <c r="N149" s="39"/>
      <c r="O149" s="38">
        <v>31</v>
      </c>
      <c r="P149" s="545" t="s">
        <v>276</v>
      </c>
      <c r="Q149" s="446"/>
      <c r="R149" s="446"/>
      <c r="S149" s="446"/>
      <c r="T149" s="447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IFERROR(IF(Y149=0,"",ROUNDUP(Y149/H149,0)*0.02175),"")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6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27" customHeight="1" x14ac:dyDescent="0.25">
      <c r="A150" s="64" t="s">
        <v>277</v>
      </c>
      <c r="B150" s="64" t="s">
        <v>278</v>
      </c>
      <c r="C150" s="37">
        <v>4301011878</v>
      </c>
      <c r="D150" s="444">
        <v>4680115885660</v>
      </c>
      <c r="E150" s="444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121</v>
      </c>
      <c r="L150" s="38"/>
      <c r="M150" s="39" t="s">
        <v>82</v>
      </c>
      <c r="N150" s="39"/>
      <c r="O150" s="38">
        <v>35</v>
      </c>
      <c r="P150" s="546" t="s">
        <v>279</v>
      </c>
      <c r="Q150" s="446"/>
      <c r="R150" s="446"/>
      <c r="S150" s="446"/>
      <c r="T150" s="447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IFERROR(IF(Y150=0,"",ROUNDUP(Y150/H150,0)*0.02175),"")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6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37.5" customHeight="1" x14ac:dyDescent="0.25">
      <c r="A151" s="64" t="s">
        <v>280</v>
      </c>
      <c r="B151" s="64" t="s">
        <v>281</v>
      </c>
      <c r="C151" s="37">
        <v>4301011879</v>
      </c>
      <c r="D151" s="444">
        <v>4680115885691</v>
      </c>
      <c r="E151" s="444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8" t="s">
        <v>121</v>
      </c>
      <c r="L151" s="38"/>
      <c r="M151" s="39" t="s">
        <v>82</v>
      </c>
      <c r="N151" s="39"/>
      <c r="O151" s="38">
        <v>30</v>
      </c>
      <c r="P151" s="547" t="s">
        <v>282</v>
      </c>
      <c r="Q151" s="446"/>
      <c r="R151" s="446"/>
      <c r="S151" s="446"/>
      <c r="T151" s="447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IFERROR(IF(Y151=0,"",ROUNDUP(Y151/H151,0)*0.02175),"")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68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51"/>
      <c r="B152" s="451"/>
      <c r="C152" s="451"/>
      <c r="D152" s="451"/>
      <c r="E152" s="451"/>
      <c r="F152" s="451"/>
      <c r="G152" s="451"/>
      <c r="H152" s="451"/>
      <c r="I152" s="451"/>
      <c r="J152" s="451"/>
      <c r="K152" s="451"/>
      <c r="L152" s="451"/>
      <c r="M152" s="451"/>
      <c r="N152" s="451"/>
      <c r="O152" s="452"/>
      <c r="P152" s="448" t="s">
        <v>43</v>
      </c>
      <c r="Q152" s="449"/>
      <c r="R152" s="449"/>
      <c r="S152" s="449"/>
      <c r="T152" s="449"/>
      <c r="U152" s="449"/>
      <c r="V152" s="450"/>
      <c r="W152" s="43" t="s">
        <v>42</v>
      </c>
      <c r="X152" s="44">
        <f>IFERROR(X148/H148,"0")+IFERROR(X149/H149,"0")+IFERROR(X150/H150,"0")+IFERROR(X151/H151,"0")</f>
        <v>0</v>
      </c>
      <c r="Y152" s="44">
        <f>IFERROR(Y148/H148,"0")+IFERROR(Y149/H149,"0")+IFERROR(Y150/H150,"0")+IFERROR(Y151/H151,"0")</f>
        <v>0</v>
      </c>
      <c r="Z152" s="44">
        <f>IFERROR(IF(Z148="",0,Z148),"0")+IFERROR(IF(Z149="",0,Z149),"0")+IFERROR(IF(Z150="",0,Z150),"0")+IFERROR(IF(Z151="",0,Z151),"0")</f>
        <v>0</v>
      </c>
      <c r="AA152" s="68"/>
      <c r="AB152" s="68"/>
      <c r="AC152" s="68"/>
    </row>
    <row r="153" spans="1:68" x14ac:dyDescent="0.2">
      <c r="A153" s="451"/>
      <c r="B153" s="451"/>
      <c r="C153" s="451"/>
      <c r="D153" s="451"/>
      <c r="E153" s="451"/>
      <c r="F153" s="451"/>
      <c r="G153" s="451"/>
      <c r="H153" s="451"/>
      <c r="I153" s="451"/>
      <c r="J153" s="451"/>
      <c r="K153" s="451"/>
      <c r="L153" s="451"/>
      <c r="M153" s="451"/>
      <c r="N153" s="451"/>
      <c r="O153" s="452"/>
      <c r="P153" s="448" t="s">
        <v>43</v>
      </c>
      <c r="Q153" s="449"/>
      <c r="R153" s="449"/>
      <c r="S153" s="449"/>
      <c r="T153" s="449"/>
      <c r="U153" s="449"/>
      <c r="V153" s="450"/>
      <c r="W153" s="43" t="s">
        <v>0</v>
      </c>
      <c r="X153" s="44">
        <f>IFERROR(SUM(X148:X151),"0")</f>
        <v>0</v>
      </c>
      <c r="Y153" s="44">
        <f>IFERROR(SUM(Y148:Y151),"0")</f>
        <v>0</v>
      </c>
      <c r="Z153" s="43"/>
      <c r="AA153" s="68"/>
      <c r="AB153" s="68"/>
      <c r="AC153" s="68"/>
    </row>
    <row r="154" spans="1:68" ht="16.5" customHeight="1" x14ac:dyDescent="0.25">
      <c r="A154" s="442" t="s">
        <v>283</v>
      </c>
      <c r="B154" s="442"/>
      <c r="C154" s="442"/>
      <c r="D154" s="442"/>
      <c r="E154" s="442"/>
      <c r="F154" s="442"/>
      <c r="G154" s="442"/>
      <c r="H154" s="442"/>
      <c r="I154" s="442"/>
      <c r="J154" s="442"/>
      <c r="K154" s="442"/>
      <c r="L154" s="442"/>
      <c r="M154" s="442"/>
      <c r="N154" s="442"/>
      <c r="O154" s="442"/>
      <c r="P154" s="442"/>
      <c r="Q154" s="442"/>
      <c r="R154" s="442"/>
      <c r="S154" s="442"/>
      <c r="T154" s="442"/>
      <c r="U154" s="442"/>
      <c r="V154" s="442"/>
      <c r="W154" s="442"/>
      <c r="X154" s="442"/>
      <c r="Y154" s="442"/>
      <c r="Z154" s="442"/>
      <c r="AA154" s="66"/>
      <c r="AB154" s="66"/>
      <c r="AC154" s="80"/>
    </row>
    <row r="155" spans="1:68" ht="14.25" customHeight="1" x14ac:dyDescent="0.25">
      <c r="A155" s="443" t="s">
        <v>79</v>
      </c>
      <c r="B155" s="443"/>
      <c r="C155" s="443"/>
      <c r="D155" s="443"/>
      <c r="E155" s="443"/>
      <c r="F155" s="443"/>
      <c r="G155" s="443"/>
      <c r="H155" s="443"/>
      <c r="I155" s="443"/>
      <c r="J155" s="443"/>
      <c r="K155" s="443"/>
      <c r="L155" s="443"/>
      <c r="M155" s="443"/>
      <c r="N155" s="443"/>
      <c r="O155" s="443"/>
      <c r="P155" s="443"/>
      <c r="Q155" s="443"/>
      <c r="R155" s="443"/>
      <c r="S155" s="443"/>
      <c r="T155" s="443"/>
      <c r="U155" s="443"/>
      <c r="V155" s="443"/>
      <c r="W155" s="443"/>
      <c r="X155" s="443"/>
      <c r="Y155" s="443"/>
      <c r="Z155" s="443"/>
      <c r="AA155" s="67"/>
      <c r="AB155" s="67"/>
      <c r="AC155" s="81"/>
    </row>
    <row r="156" spans="1:68" ht="27" customHeight="1" x14ac:dyDescent="0.25">
      <c r="A156" s="64" t="s">
        <v>284</v>
      </c>
      <c r="B156" s="64" t="s">
        <v>285</v>
      </c>
      <c r="C156" s="37">
        <v>4301031191</v>
      </c>
      <c r="D156" s="444">
        <v>4680115880993</v>
      </c>
      <c r="E156" s="444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87</v>
      </c>
      <c r="L156" s="38"/>
      <c r="M156" s="39" t="s">
        <v>82</v>
      </c>
      <c r="N156" s="39"/>
      <c r="O156" s="38">
        <v>40</v>
      </c>
      <c r="P156" s="5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46"/>
      <c r="R156" s="446"/>
      <c r="S156" s="446"/>
      <c r="T156" s="447"/>
      <c r="U156" s="40" t="s">
        <v>48</v>
      </c>
      <c r="V156" s="40" t="s">
        <v>48</v>
      </c>
      <c r="W156" s="41" t="s">
        <v>0</v>
      </c>
      <c r="X156" s="59">
        <v>0</v>
      </c>
      <c r="Y156" s="56">
        <f t="shared" ref="Y156:Y163" si="23"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69" t="s">
        <v>69</v>
      </c>
      <c r="BM156" s="79">
        <f t="shared" ref="BM156:BM163" si="24">IFERROR(X156*I156/H156,"0")</f>
        <v>0</v>
      </c>
      <c r="BN156" s="79">
        <f t="shared" ref="BN156:BN163" si="25">IFERROR(Y156*I156/H156,"0")</f>
        <v>0</v>
      </c>
      <c r="BO156" s="79">
        <f t="shared" ref="BO156:BO163" si="26">IFERROR(1/J156*(X156/H156),"0")</f>
        <v>0</v>
      </c>
      <c r="BP156" s="79">
        <f t="shared" ref="BP156:BP163" si="27">IFERROR(1/J156*(Y156/H156),"0")</f>
        <v>0</v>
      </c>
    </row>
    <row r="157" spans="1:68" ht="27" customHeight="1" x14ac:dyDescent="0.25">
      <c r="A157" s="64" t="s">
        <v>286</v>
      </c>
      <c r="B157" s="64" t="s">
        <v>287</v>
      </c>
      <c r="C157" s="37">
        <v>4301031204</v>
      </c>
      <c r="D157" s="444">
        <v>4680115881761</v>
      </c>
      <c r="E157" s="444"/>
      <c r="F157" s="63">
        <v>0.7</v>
      </c>
      <c r="G157" s="38">
        <v>6</v>
      </c>
      <c r="H157" s="63">
        <v>4.2</v>
      </c>
      <c r="I157" s="63">
        <v>4.46</v>
      </c>
      <c r="J157" s="38">
        <v>156</v>
      </c>
      <c r="K157" s="38" t="s">
        <v>87</v>
      </c>
      <c r="L157" s="38"/>
      <c r="M157" s="39" t="s">
        <v>82</v>
      </c>
      <c r="N157" s="39"/>
      <c r="O157" s="38">
        <v>40</v>
      </c>
      <c r="P15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46"/>
      <c r="R157" s="446"/>
      <c r="S157" s="446"/>
      <c r="T157" s="447"/>
      <c r="U157" s="40" t="s">
        <v>48</v>
      </c>
      <c r="V157" s="40" t="s">
        <v>48</v>
      </c>
      <c r="W157" s="41" t="s">
        <v>0</v>
      </c>
      <c r="X157" s="59">
        <v>0</v>
      </c>
      <c r="Y157" s="56">
        <f t="shared" si="23"/>
        <v>0</v>
      </c>
      <c r="Z157" s="42" t="str">
        <f>IFERROR(IF(Y157=0,"",ROUNDUP(Y157/H157,0)*0.00753),"")</f>
        <v/>
      </c>
      <c r="AA157" s="69" t="s">
        <v>48</v>
      </c>
      <c r="AB157" s="70" t="s">
        <v>48</v>
      </c>
      <c r="AC157" s="82"/>
      <c r="AG157" s="79"/>
      <c r="AJ157" s="84"/>
      <c r="AK157" s="84"/>
      <c r="BB157" s="170" t="s">
        <v>69</v>
      </c>
      <c r="BM157" s="79">
        <f t="shared" si="24"/>
        <v>0</v>
      </c>
      <c r="BN157" s="79">
        <f t="shared" si="25"/>
        <v>0</v>
      </c>
      <c r="BO157" s="79">
        <f t="shared" si="26"/>
        <v>0</v>
      </c>
      <c r="BP157" s="79">
        <f t="shared" si="27"/>
        <v>0</v>
      </c>
    </row>
    <row r="158" spans="1:68" ht="27" customHeight="1" x14ac:dyDescent="0.25">
      <c r="A158" s="64" t="s">
        <v>288</v>
      </c>
      <c r="B158" s="64" t="s">
        <v>289</v>
      </c>
      <c r="C158" s="37">
        <v>4301031201</v>
      </c>
      <c r="D158" s="444">
        <v>4680115881563</v>
      </c>
      <c r="E158" s="444"/>
      <c r="F158" s="63">
        <v>0.7</v>
      </c>
      <c r="G158" s="38">
        <v>6</v>
      </c>
      <c r="H158" s="63">
        <v>4.2</v>
      </c>
      <c r="I158" s="63">
        <v>4.4000000000000004</v>
      </c>
      <c r="J158" s="38">
        <v>156</v>
      </c>
      <c r="K158" s="38" t="s">
        <v>87</v>
      </c>
      <c r="L158" s="38"/>
      <c r="M158" s="39" t="s">
        <v>82</v>
      </c>
      <c r="N158" s="39"/>
      <c r="O158" s="38">
        <v>40</v>
      </c>
      <c r="P158" s="5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46"/>
      <c r="R158" s="446"/>
      <c r="S158" s="446"/>
      <c r="T158" s="447"/>
      <c r="U158" s="40" t="s">
        <v>48</v>
      </c>
      <c r="V158" s="40" t="s">
        <v>48</v>
      </c>
      <c r="W158" s="41" t="s">
        <v>0</v>
      </c>
      <c r="X158" s="59">
        <v>0</v>
      </c>
      <c r="Y158" s="56">
        <f t="shared" si="23"/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71" t="s">
        <v>69</v>
      </c>
      <c r="BM158" s="79">
        <f t="shared" si="24"/>
        <v>0</v>
      </c>
      <c r="BN158" s="79">
        <f t="shared" si="25"/>
        <v>0</v>
      </c>
      <c r="BO158" s="79">
        <f t="shared" si="26"/>
        <v>0</v>
      </c>
      <c r="BP158" s="79">
        <f t="shared" si="27"/>
        <v>0</v>
      </c>
    </row>
    <row r="159" spans="1:68" ht="27" customHeight="1" x14ac:dyDescent="0.25">
      <c r="A159" s="64" t="s">
        <v>290</v>
      </c>
      <c r="B159" s="64" t="s">
        <v>291</v>
      </c>
      <c r="C159" s="37">
        <v>4301031199</v>
      </c>
      <c r="D159" s="444">
        <v>4680115880986</v>
      </c>
      <c r="E159" s="444"/>
      <c r="F159" s="63">
        <v>0.35</v>
      </c>
      <c r="G159" s="38">
        <v>6</v>
      </c>
      <c r="H159" s="63">
        <v>2.1</v>
      </c>
      <c r="I159" s="63">
        <v>2.23</v>
      </c>
      <c r="J159" s="38">
        <v>234</v>
      </c>
      <c r="K159" s="38" t="s">
        <v>83</v>
      </c>
      <c r="L159" s="38"/>
      <c r="M159" s="39" t="s">
        <v>82</v>
      </c>
      <c r="N159" s="39"/>
      <c r="O159" s="38">
        <v>40</v>
      </c>
      <c r="P159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46"/>
      <c r="R159" s="446"/>
      <c r="S159" s="446"/>
      <c r="T159" s="447"/>
      <c r="U159" s="40" t="s">
        <v>48</v>
      </c>
      <c r="V159" s="40" t="s">
        <v>48</v>
      </c>
      <c r="W159" s="41" t="s">
        <v>0</v>
      </c>
      <c r="X159" s="59">
        <v>0</v>
      </c>
      <c r="Y159" s="56">
        <f t="shared" si="23"/>
        <v>0</v>
      </c>
      <c r="Z159" s="42" t="str">
        <f>IFERROR(IF(Y159=0,"",ROUNDUP(Y159/H159,0)*0.00502),"")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72" t="s">
        <v>69</v>
      </c>
      <c r="BM159" s="79">
        <f t="shared" si="24"/>
        <v>0</v>
      </c>
      <c r="BN159" s="79">
        <f t="shared" si="25"/>
        <v>0</v>
      </c>
      <c r="BO159" s="79">
        <f t="shared" si="26"/>
        <v>0</v>
      </c>
      <c r="BP159" s="79">
        <f t="shared" si="27"/>
        <v>0</v>
      </c>
    </row>
    <row r="160" spans="1:68" ht="27" customHeight="1" x14ac:dyDescent="0.25">
      <c r="A160" s="64" t="s">
        <v>292</v>
      </c>
      <c r="B160" s="64" t="s">
        <v>293</v>
      </c>
      <c r="C160" s="37">
        <v>4301031205</v>
      </c>
      <c r="D160" s="444">
        <v>4680115881785</v>
      </c>
      <c r="E160" s="444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83</v>
      </c>
      <c r="L160" s="38"/>
      <c r="M160" s="39" t="s">
        <v>82</v>
      </c>
      <c r="N160" s="39"/>
      <c r="O160" s="38">
        <v>40</v>
      </c>
      <c r="P160" s="5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46"/>
      <c r="R160" s="446"/>
      <c r="S160" s="446"/>
      <c r="T160" s="447"/>
      <c r="U160" s="40" t="s">
        <v>48</v>
      </c>
      <c r="V160" s="40" t="s">
        <v>48</v>
      </c>
      <c r="W160" s="41" t="s">
        <v>0</v>
      </c>
      <c r="X160" s="59">
        <v>0</v>
      </c>
      <c r="Y160" s="56">
        <f t="shared" si="23"/>
        <v>0</v>
      </c>
      <c r="Z160" s="42" t="str">
        <f>IFERROR(IF(Y160=0,"",ROUNDUP(Y160/H160,0)*0.00502),"")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73" t="s">
        <v>69</v>
      </c>
      <c r="BM160" s="79">
        <f t="shared" si="24"/>
        <v>0</v>
      </c>
      <c r="BN160" s="79">
        <f t="shared" si="25"/>
        <v>0</v>
      </c>
      <c r="BO160" s="79">
        <f t="shared" si="26"/>
        <v>0</v>
      </c>
      <c r="BP160" s="79">
        <f t="shared" si="27"/>
        <v>0</v>
      </c>
    </row>
    <row r="161" spans="1:68" ht="27" customHeight="1" x14ac:dyDescent="0.25">
      <c r="A161" s="64" t="s">
        <v>294</v>
      </c>
      <c r="B161" s="64" t="s">
        <v>295</v>
      </c>
      <c r="C161" s="37">
        <v>4301031202</v>
      </c>
      <c r="D161" s="444">
        <v>4680115881679</v>
      </c>
      <c r="E161" s="444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83</v>
      </c>
      <c r="L161" s="38"/>
      <c r="M161" s="39" t="s">
        <v>82</v>
      </c>
      <c r="N161" s="39"/>
      <c r="O161" s="38">
        <v>40</v>
      </c>
      <c r="P161" s="5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46"/>
      <c r="R161" s="446"/>
      <c r="S161" s="446"/>
      <c r="T161" s="447"/>
      <c r="U161" s="40" t="s">
        <v>48</v>
      </c>
      <c r="V161" s="40" t="s">
        <v>48</v>
      </c>
      <c r="W161" s="41" t="s">
        <v>0</v>
      </c>
      <c r="X161" s="59">
        <v>0</v>
      </c>
      <c r="Y161" s="56">
        <f t="shared" si="23"/>
        <v>0</v>
      </c>
      <c r="Z161" s="42" t="str">
        <f>IFERROR(IF(Y161=0,"",ROUNDUP(Y161/H161,0)*0.00502),"")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74" t="s">
        <v>69</v>
      </c>
      <c r="BM161" s="79">
        <f t="shared" si="24"/>
        <v>0</v>
      </c>
      <c r="BN161" s="79">
        <f t="shared" si="25"/>
        <v>0</v>
      </c>
      <c r="BO161" s="79">
        <f t="shared" si="26"/>
        <v>0</v>
      </c>
      <c r="BP161" s="79">
        <f t="shared" si="27"/>
        <v>0</v>
      </c>
    </row>
    <row r="162" spans="1:68" ht="27" customHeight="1" x14ac:dyDescent="0.25">
      <c r="A162" s="64" t="s">
        <v>296</v>
      </c>
      <c r="B162" s="64" t="s">
        <v>297</v>
      </c>
      <c r="C162" s="37">
        <v>4301031158</v>
      </c>
      <c r="D162" s="444">
        <v>4680115880191</v>
      </c>
      <c r="E162" s="444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87</v>
      </c>
      <c r="L162" s="38"/>
      <c r="M162" s="39" t="s">
        <v>82</v>
      </c>
      <c r="N162" s="39"/>
      <c r="O162" s="38">
        <v>40</v>
      </c>
      <c r="P162" s="5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46"/>
      <c r="R162" s="446"/>
      <c r="S162" s="446"/>
      <c r="T162" s="447"/>
      <c r="U162" s="40" t="s">
        <v>48</v>
      </c>
      <c r="V162" s="40" t="s">
        <v>48</v>
      </c>
      <c r="W162" s="41" t="s">
        <v>0</v>
      </c>
      <c r="X162" s="59">
        <v>0</v>
      </c>
      <c r="Y162" s="56">
        <f t="shared" si="23"/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75" t="s">
        <v>69</v>
      </c>
      <c r="BM162" s="79">
        <f t="shared" si="24"/>
        <v>0</v>
      </c>
      <c r="BN162" s="79">
        <f t="shared" si="25"/>
        <v>0</v>
      </c>
      <c r="BO162" s="79">
        <f t="shared" si="26"/>
        <v>0</v>
      </c>
      <c r="BP162" s="79">
        <f t="shared" si="27"/>
        <v>0</v>
      </c>
    </row>
    <row r="163" spans="1:68" ht="27" customHeight="1" x14ac:dyDescent="0.25">
      <c r="A163" s="64" t="s">
        <v>298</v>
      </c>
      <c r="B163" s="64" t="s">
        <v>299</v>
      </c>
      <c r="C163" s="37">
        <v>4301031245</v>
      </c>
      <c r="D163" s="444">
        <v>4680115883963</v>
      </c>
      <c r="E163" s="444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83</v>
      </c>
      <c r="L163" s="38"/>
      <c r="M163" s="39" t="s">
        <v>82</v>
      </c>
      <c r="N163" s="39"/>
      <c r="O163" s="38">
        <v>40</v>
      </c>
      <c r="P163" s="5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46"/>
      <c r="R163" s="446"/>
      <c r="S163" s="446"/>
      <c r="T163" s="447"/>
      <c r="U163" s="40" t="s">
        <v>48</v>
      </c>
      <c r="V163" s="40" t="s">
        <v>48</v>
      </c>
      <c r="W163" s="41" t="s">
        <v>0</v>
      </c>
      <c r="X163" s="59">
        <v>0</v>
      </c>
      <c r="Y163" s="56">
        <f t="shared" si="23"/>
        <v>0</v>
      </c>
      <c r="Z163" s="42" t="str">
        <f>IFERROR(IF(Y163=0,"",ROUNDUP(Y163/H163,0)*0.00502),"")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76" t="s">
        <v>69</v>
      </c>
      <c r="BM163" s="79">
        <f t="shared" si="24"/>
        <v>0</v>
      </c>
      <c r="BN163" s="79">
        <f t="shared" si="25"/>
        <v>0</v>
      </c>
      <c r="BO163" s="79">
        <f t="shared" si="26"/>
        <v>0</v>
      </c>
      <c r="BP163" s="79">
        <f t="shared" si="27"/>
        <v>0</v>
      </c>
    </row>
    <row r="164" spans="1:68" x14ac:dyDescent="0.2">
      <c r="A164" s="451"/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2"/>
      <c r="P164" s="448" t="s">
        <v>43</v>
      </c>
      <c r="Q164" s="449"/>
      <c r="R164" s="449"/>
      <c r="S164" s="449"/>
      <c r="T164" s="449"/>
      <c r="U164" s="449"/>
      <c r="V164" s="450"/>
      <c r="W164" s="43" t="s">
        <v>42</v>
      </c>
      <c r="X164" s="44">
        <f>IFERROR(X156/H156,"0")+IFERROR(X157/H157,"0")+IFERROR(X158/H158,"0")+IFERROR(X159/H159,"0")+IFERROR(X160/H160,"0")+IFERROR(X161/H161,"0")+IFERROR(X162/H162,"0")+IFERROR(X163/H163,"0")</f>
        <v>0</v>
      </c>
      <c r="Y164" s="44">
        <f>IFERROR(Y156/H156,"0")+IFERROR(Y157/H157,"0")+IFERROR(Y158/H158,"0")+IFERROR(Y159/H159,"0")+IFERROR(Y160/H160,"0")+IFERROR(Y161/H161,"0")+IFERROR(Y162/H162,"0")+IFERROR(Y163/H163,"0")</f>
        <v>0</v>
      </c>
      <c r="Z164" s="4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51"/>
      <c r="B165" s="451"/>
      <c r="C165" s="451"/>
      <c r="D165" s="451"/>
      <c r="E165" s="451"/>
      <c r="F165" s="451"/>
      <c r="G165" s="451"/>
      <c r="H165" s="451"/>
      <c r="I165" s="451"/>
      <c r="J165" s="451"/>
      <c r="K165" s="451"/>
      <c r="L165" s="451"/>
      <c r="M165" s="451"/>
      <c r="N165" s="451"/>
      <c r="O165" s="452"/>
      <c r="P165" s="448" t="s">
        <v>43</v>
      </c>
      <c r="Q165" s="449"/>
      <c r="R165" s="449"/>
      <c r="S165" s="449"/>
      <c r="T165" s="449"/>
      <c r="U165" s="449"/>
      <c r="V165" s="450"/>
      <c r="W165" s="43" t="s">
        <v>0</v>
      </c>
      <c r="X165" s="44">
        <f>IFERROR(SUM(X156:X163),"0")</f>
        <v>0</v>
      </c>
      <c r="Y165" s="44">
        <f>IFERROR(SUM(Y156:Y163),"0")</f>
        <v>0</v>
      </c>
      <c r="Z165" s="43"/>
      <c r="AA165" s="68"/>
      <c r="AB165" s="68"/>
      <c r="AC165" s="68"/>
    </row>
    <row r="166" spans="1:68" ht="16.5" customHeight="1" x14ac:dyDescent="0.25">
      <c r="A166" s="442" t="s">
        <v>300</v>
      </c>
      <c r="B166" s="442"/>
      <c r="C166" s="442"/>
      <c r="D166" s="442"/>
      <c r="E166" s="442"/>
      <c r="F166" s="442"/>
      <c r="G166" s="442"/>
      <c r="H166" s="442"/>
      <c r="I166" s="442"/>
      <c r="J166" s="442"/>
      <c r="K166" s="442"/>
      <c r="L166" s="442"/>
      <c r="M166" s="442"/>
      <c r="N166" s="442"/>
      <c r="O166" s="442"/>
      <c r="P166" s="442"/>
      <c r="Q166" s="442"/>
      <c r="R166" s="442"/>
      <c r="S166" s="442"/>
      <c r="T166" s="442"/>
      <c r="U166" s="442"/>
      <c r="V166" s="442"/>
      <c r="W166" s="442"/>
      <c r="X166" s="442"/>
      <c r="Y166" s="442"/>
      <c r="Z166" s="442"/>
      <c r="AA166" s="66"/>
      <c r="AB166" s="66"/>
      <c r="AC166" s="80"/>
    </row>
    <row r="167" spans="1:68" ht="14.25" customHeight="1" x14ac:dyDescent="0.25">
      <c r="A167" s="443" t="s">
        <v>125</v>
      </c>
      <c r="B167" s="443"/>
      <c r="C167" s="443"/>
      <c r="D167" s="443"/>
      <c r="E167" s="443"/>
      <c r="F167" s="443"/>
      <c r="G167" s="443"/>
      <c r="H167" s="443"/>
      <c r="I167" s="443"/>
      <c r="J167" s="443"/>
      <c r="K167" s="443"/>
      <c r="L167" s="443"/>
      <c r="M167" s="443"/>
      <c r="N167" s="443"/>
      <c r="O167" s="443"/>
      <c r="P167" s="443"/>
      <c r="Q167" s="443"/>
      <c r="R167" s="443"/>
      <c r="S167" s="443"/>
      <c r="T167" s="443"/>
      <c r="U167" s="443"/>
      <c r="V167" s="443"/>
      <c r="W167" s="443"/>
      <c r="X167" s="443"/>
      <c r="Y167" s="443"/>
      <c r="Z167" s="443"/>
      <c r="AA167" s="67"/>
      <c r="AB167" s="67"/>
      <c r="AC167" s="81"/>
    </row>
    <row r="168" spans="1:68" ht="16.5" customHeight="1" x14ac:dyDescent="0.25">
      <c r="A168" s="64" t="s">
        <v>301</v>
      </c>
      <c r="B168" s="64" t="s">
        <v>302</v>
      </c>
      <c r="C168" s="37">
        <v>4301011450</v>
      </c>
      <c r="D168" s="444">
        <v>4680115881402</v>
      </c>
      <c r="E168" s="444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121</v>
      </c>
      <c r="L168" s="38"/>
      <c r="M168" s="39" t="s">
        <v>120</v>
      </c>
      <c r="N168" s="39"/>
      <c r="O168" s="38">
        <v>55</v>
      </c>
      <c r="P168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46"/>
      <c r="R168" s="446"/>
      <c r="S168" s="446"/>
      <c r="T168" s="447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IFERROR(IF(Y168=0,"",ROUNDUP(Y168/H168,0)*0.02175),"")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77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27" customHeight="1" x14ac:dyDescent="0.25">
      <c r="A169" s="64" t="s">
        <v>303</v>
      </c>
      <c r="B169" s="64" t="s">
        <v>304</v>
      </c>
      <c r="C169" s="37">
        <v>4301011454</v>
      </c>
      <c r="D169" s="444">
        <v>4680115881396</v>
      </c>
      <c r="E169" s="444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87</v>
      </c>
      <c r="L169" s="38"/>
      <c r="M169" s="39" t="s">
        <v>82</v>
      </c>
      <c r="N169" s="39"/>
      <c r="O169" s="38">
        <v>55</v>
      </c>
      <c r="P169" s="5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46"/>
      <c r="R169" s="446"/>
      <c r="S169" s="446"/>
      <c r="T169" s="447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IFERROR(IF(Y169=0,"",ROUNDUP(Y169/H169,0)*0.00753),"")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78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x14ac:dyDescent="0.2">
      <c r="A170" s="451"/>
      <c r="B170" s="451"/>
      <c r="C170" s="451"/>
      <c r="D170" s="451"/>
      <c r="E170" s="451"/>
      <c r="F170" s="451"/>
      <c r="G170" s="451"/>
      <c r="H170" s="451"/>
      <c r="I170" s="451"/>
      <c r="J170" s="451"/>
      <c r="K170" s="451"/>
      <c r="L170" s="451"/>
      <c r="M170" s="451"/>
      <c r="N170" s="451"/>
      <c r="O170" s="452"/>
      <c r="P170" s="448" t="s">
        <v>43</v>
      </c>
      <c r="Q170" s="449"/>
      <c r="R170" s="449"/>
      <c r="S170" s="449"/>
      <c r="T170" s="449"/>
      <c r="U170" s="449"/>
      <c r="V170" s="450"/>
      <c r="W170" s="43" t="s">
        <v>42</v>
      </c>
      <c r="X170" s="44">
        <f>IFERROR(X168/H168,"0")+IFERROR(X169/H169,"0")</f>
        <v>0</v>
      </c>
      <c r="Y170" s="44">
        <f>IFERROR(Y168/H168,"0")+IFERROR(Y169/H169,"0")</f>
        <v>0</v>
      </c>
      <c r="Z170" s="44">
        <f>IFERROR(IF(Z168="",0,Z168),"0")+IFERROR(IF(Z169="",0,Z169),"0")</f>
        <v>0</v>
      </c>
      <c r="AA170" s="68"/>
      <c r="AB170" s="68"/>
      <c r="AC170" s="68"/>
    </row>
    <row r="171" spans="1:68" x14ac:dyDescent="0.2">
      <c r="A171" s="451"/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1"/>
      <c r="O171" s="452"/>
      <c r="P171" s="448" t="s">
        <v>43</v>
      </c>
      <c r="Q171" s="449"/>
      <c r="R171" s="449"/>
      <c r="S171" s="449"/>
      <c r="T171" s="449"/>
      <c r="U171" s="449"/>
      <c r="V171" s="450"/>
      <c r="W171" s="43" t="s">
        <v>0</v>
      </c>
      <c r="X171" s="44">
        <f>IFERROR(SUM(X168:X169),"0")</f>
        <v>0</v>
      </c>
      <c r="Y171" s="44">
        <f>IFERROR(SUM(Y168:Y169),"0")</f>
        <v>0</v>
      </c>
      <c r="Z171" s="43"/>
      <c r="AA171" s="68"/>
      <c r="AB171" s="68"/>
      <c r="AC171" s="68"/>
    </row>
    <row r="172" spans="1:68" ht="14.25" customHeight="1" x14ac:dyDescent="0.25">
      <c r="A172" s="443" t="s">
        <v>117</v>
      </c>
      <c r="B172" s="443"/>
      <c r="C172" s="443"/>
      <c r="D172" s="443"/>
      <c r="E172" s="443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443"/>
      <c r="T172" s="443"/>
      <c r="U172" s="443"/>
      <c r="V172" s="443"/>
      <c r="W172" s="443"/>
      <c r="X172" s="443"/>
      <c r="Y172" s="443"/>
      <c r="Z172" s="443"/>
      <c r="AA172" s="67"/>
      <c r="AB172" s="67"/>
      <c r="AC172" s="81"/>
    </row>
    <row r="173" spans="1:68" ht="16.5" customHeight="1" x14ac:dyDescent="0.25">
      <c r="A173" s="64" t="s">
        <v>305</v>
      </c>
      <c r="B173" s="64" t="s">
        <v>306</v>
      </c>
      <c r="C173" s="37">
        <v>4301020262</v>
      </c>
      <c r="D173" s="444">
        <v>4680115882935</v>
      </c>
      <c r="E173" s="444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121</v>
      </c>
      <c r="L173" s="38"/>
      <c r="M173" s="39" t="s">
        <v>141</v>
      </c>
      <c r="N173" s="39"/>
      <c r="O173" s="38">
        <v>50</v>
      </c>
      <c r="P173" s="5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46"/>
      <c r="R173" s="446"/>
      <c r="S173" s="446"/>
      <c r="T173" s="447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IFERROR(IF(Y173=0,"",ROUNDUP(Y173/H173,0)*0.02175),"")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79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307</v>
      </c>
      <c r="B174" s="64" t="s">
        <v>308</v>
      </c>
      <c r="C174" s="37">
        <v>4301020220</v>
      </c>
      <c r="D174" s="444">
        <v>4680115880764</v>
      </c>
      <c r="E174" s="444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87</v>
      </c>
      <c r="L174" s="38"/>
      <c r="M174" s="39" t="s">
        <v>120</v>
      </c>
      <c r="N174" s="39"/>
      <c r="O174" s="38">
        <v>50</v>
      </c>
      <c r="P174" s="5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46"/>
      <c r="R174" s="446"/>
      <c r="S174" s="446"/>
      <c r="T174" s="447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IFERROR(IF(Y174=0,"",ROUNDUP(Y174/H174,0)*0.00753),"")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80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51"/>
      <c r="B175" s="451"/>
      <c r="C175" s="451"/>
      <c r="D175" s="451"/>
      <c r="E175" s="451"/>
      <c r="F175" s="451"/>
      <c r="G175" s="451"/>
      <c r="H175" s="451"/>
      <c r="I175" s="451"/>
      <c r="J175" s="451"/>
      <c r="K175" s="451"/>
      <c r="L175" s="451"/>
      <c r="M175" s="451"/>
      <c r="N175" s="451"/>
      <c r="O175" s="452"/>
      <c r="P175" s="448" t="s">
        <v>43</v>
      </c>
      <c r="Q175" s="449"/>
      <c r="R175" s="449"/>
      <c r="S175" s="449"/>
      <c r="T175" s="449"/>
      <c r="U175" s="449"/>
      <c r="V175" s="450"/>
      <c r="W175" s="43" t="s">
        <v>42</v>
      </c>
      <c r="X175" s="44">
        <f>IFERROR(X173/H173,"0")+IFERROR(X174/H174,"0")</f>
        <v>0</v>
      </c>
      <c r="Y175" s="44">
        <f>IFERROR(Y173/H173,"0")+IFERROR(Y174/H174,"0")</f>
        <v>0</v>
      </c>
      <c r="Z175" s="44">
        <f>IFERROR(IF(Z173="",0,Z173),"0")+IFERROR(IF(Z174="",0,Z174),"0")</f>
        <v>0</v>
      </c>
      <c r="AA175" s="68"/>
      <c r="AB175" s="68"/>
      <c r="AC175" s="68"/>
    </row>
    <row r="176" spans="1:68" x14ac:dyDescent="0.2">
      <c r="A176" s="451"/>
      <c r="B176" s="451"/>
      <c r="C176" s="451"/>
      <c r="D176" s="451"/>
      <c r="E176" s="451"/>
      <c r="F176" s="451"/>
      <c r="G176" s="451"/>
      <c r="H176" s="451"/>
      <c r="I176" s="451"/>
      <c r="J176" s="451"/>
      <c r="K176" s="451"/>
      <c r="L176" s="451"/>
      <c r="M176" s="451"/>
      <c r="N176" s="451"/>
      <c r="O176" s="452"/>
      <c r="P176" s="448" t="s">
        <v>43</v>
      </c>
      <c r="Q176" s="449"/>
      <c r="R176" s="449"/>
      <c r="S176" s="449"/>
      <c r="T176" s="449"/>
      <c r="U176" s="449"/>
      <c r="V176" s="450"/>
      <c r="W176" s="43" t="s">
        <v>0</v>
      </c>
      <c r="X176" s="44">
        <f>IFERROR(SUM(X173:X174),"0")</f>
        <v>0</v>
      </c>
      <c r="Y176" s="44">
        <f>IFERROR(SUM(Y173:Y174),"0")</f>
        <v>0</v>
      </c>
      <c r="Z176" s="43"/>
      <c r="AA176" s="68"/>
      <c r="AB176" s="68"/>
      <c r="AC176" s="68"/>
    </row>
    <row r="177" spans="1:68" ht="14.25" customHeight="1" x14ac:dyDescent="0.25">
      <c r="A177" s="443" t="s">
        <v>79</v>
      </c>
      <c r="B177" s="443"/>
      <c r="C177" s="443"/>
      <c r="D177" s="443"/>
      <c r="E177" s="443"/>
      <c r="F177" s="443"/>
      <c r="G177" s="443"/>
      <c r="H177" s="443"/>
      <c r="I177" s="443"/>
      <c r="J177" s="443"/>
      <c r="K177" s="443"/>
      <c r="L177" s="443"/>
      <c r="M177" s="443"/>
      <c r="N177" s="443"/>
      <c r="O177" s="443"/>
      <c r="P177" s="443"/>
      <c r="Q177" s="443"/>
      <c r="R177" s="443"/>
      <c r="S177" s="443"/>
      <c r="T177" s="443"/>
      <c r="U177" s="443"/>
      <c r="V177" s="443"/>
      <c r="W177" s="443"/>
      <c r="X177" s="443"/>
      <c r="Y177" s="443"/>
      <c r="Z177" s="443"/>
      <c r="AA177" s="67"/>
      <c r="AB177" s="67"/>
      <c r="AC177" s="81"/>
    </row>
    <row r="178" spans="1:68" ht="27" customHeight="1" x14ac:dyDescent="0.25">
      <c r="A178" s="64" t="s">
        <v>309</v>
      </c>
      <c r="B178" s="64" t="s">
        <v>310</v>
      </c>
      <c r="C178" s="37">
        <v>4301031224</v>
      </c>
      <c r="D178" s="444">
        <v>4680115882683</v>
      </c>
      <c r="E178" s="44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87</v>
      </c>
      <c r="L178" s="38"/>
      <c r="M178" s="39" t="s">
        <v>82</v>
      </c>
      <c r="N178" s="39"/>
      <c r="O178" s="38">
        <v>40</v>
      </c>
      <c r="P178" s="5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46"/>
      <c r="R178" s="446"/>
      <c r="S178" s="446"/>
      <c r="T178" s="447"/>
      <c r="U178" s="40" t="s">
        <v>48</v>
      </c>
      <c r="V178" s="40" t="s">
        <v>48</v>
      </c>
      <c r="W178" s="41" t="s">
        <v>0</v>
      </c>
      <c r="X178" s="59">
        <v>0</v>
      </c>
      <c r="Y178" s="56">
        <f t="shared" ref="Y178:Y185" si="28"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81" t="s">
        <v>69</v>
      </c>
      <c r="BM178" s="79">
        <f t="shared" ref="BM178:BM185" si="29">IFERROR(X178*I178/H178,"0")</f>
        <v>0</v>
      </c>
      <c r="BN178" s="79">
        <f t="shared" ref="BN178:BN185" si="30">IFERROR(Y178*I178/H178,"0")</f>
        <v>0</v>
      </c>
      <c r="BO178" s="79">
        <f t="shared" ref="BO178:BO185" si="31">IFERROR(1/J178*(X178/H178),"0")</f>
        <v>0</v>
      </c>
      <c r="BP178" s="79">
        <f t="shared" ref="BP178:BP185" si="32">IFERROR(1/J178*(Y178/H178),"0")</f>
        <v>0</v>
      </c>
    </row>
    <row r="179" spans="1:68" ht="27" customHeight="1" x14ac:dyDescent="0.25">
      <c r="A179" s="64" t="s">
        <v>311</v>
      </c>
      <c r="B179" s="64" t="s">
        <v>312</v>
      </c>
      <c r="C179" s="37">
        <v>4301031230</v>
      </c>
      <c r="D179" s="444">
        <v>4680115882690</v>
      </c>
      <c r="E179" s="444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87</v>
      </c>
      <c r="L179" s="38"/>
      <c r="M179" s="39" t="s">
        <v>82</v>
      </c>
      <c r="N179" s="39"/>
      <c r="O179" s="38">
        <v>40</v>
      </c>
      <c r="P179" s="5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46"/>
      <c r="R179" s="446"/>
      <c r="S179" s="446"/>
      <c r="T179" s="447"/>
      <c r="U179" s="40" t="s">
        <v>48</v>
      </c>
      <c r="V179" s="40" t="s">
        <v>48</v>
      </c>
      <c r="W179" s="41" t="s">
        <v>0</v>
      </c>
      <c r="X179" s="59">
        <v>0</v>
      </c>
      <c r="Y179" s="56">
        <f t="shared" si="28"/>
        <v>0</v>
      </c>
      <c r="Z179" s="42" t="str">
        <f>IFERROR(IF(Y179=0,"",ROUNDUP(Y179/H179,0)*0.00937),"")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82" t="s">
        <v>69</v>
      </c>
      <c r="BM179" s="79">
        <f t="shared" si="29"/>
        <v>0</v>
      </c>
      <c r="BN179" s="79">
        <f t="shared" si="30"/>
        <v>0</v>
      </c>
      <c r="BO179" s="79">
        <f t="shared" si="31"/>
        <v>0</v>
      </c>
      <c r="BP179" s="79">
        <f t="shared" si="32"/>
        <v>0</v>
      </c>
    </row>
    <row r="180" spans="1:68" ht="27" customHeight="1" x14ac:dyDescent="0.25">
      <c r="A180" s="64" t="s">
        <v>313</v>
      </c>
      <c r="B180" s="64" t="s">
        <v>314</v>
      </c>
      <c r="C180" s="37">
        <v>4301031220</v>
      </c>
      <c r="D180" s="444">
        <v>4680115882669</v>
      </c>
      <c r="E180" s="444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87</v>
      </c>
      <c r="L180" s="38"/>
      <c r="M180" s="39" t="s">
        <v>82</v>
      </c>
      <c r="N180" s="39"/>
      <c r="O180" s="38">
        <v>40</v>
      </c>
      <c r="P180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46"/>
      <c r="R180" s="446"/>
      <c r="S180" s="446"/>
      <c r="T180" s="447"/>
      <c r="U180" s="40" t="s">
        <v>48</v>
      </c>
      <c r="V180" s="40" t="s">
        <v>48</v>
      </c>
      <c r="W180" s="41" t="s">
        <v>0</v>
      </c>
      <c r="X180" s="59">
        <v>0</v>
      </c>
      <c r="Y180" s="56">
        <f t="shared" si="28"/>
        <v>0</v>
      </c>
      <c r="Z180" s="42" t="str">
        <f>IFERROR(IF(Y180=0,"",ROUNDUP(Y180/H180,0)*0.00937),"")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83" t="s">
        <v>69</v>
      </c>
      <c r="BM180" s="79">
        <f t="shared" si="29"/>
        <v>0</v>
      </c>
      <c r="BN180" s="79">
        <f t="shared" si="30"/>
        <v>0</v>
      </c>
      <c r="BO180" s="79">
        <f t="shared" si="31"/>
        <v>0</v>
      </c>
      <c r="BP180" s="79">
        <f t="shared" si="32"/>
        <v>0</v>
      </c>
    </row>
    <row r="181" spans="1:68" ht="27" customHeight="1" x14ac:dyDescent="0.25">
      <c r="A181" s="64" t="s">
        <v>315</v>
      </c>
      <c r="B181" s="64" t="s">
        <v>316</v>
      </c>
      <c r="C181" s="37">
        <v>4301031221</v>
      </c>
      <c r="D181" s="444">
        <v>4680115882676</v>
      </c>
      <c r="E181" s="444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87</v>
      </c>
      <c r="L181" s="38"/>
      <c r="M181" s="39" t="s">
        <v>82</v>
      </c>
      <c r="N181" s="39"/>
      <c r="O181" s="38">
        <v>40</v>
      </c>
      <c r="P181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46"/>
      <c r="R181" s="446"/>
      <c r="S181" s="446"/>
      <c r="T181" s="447"/>
      <c r="U181" s="40" t="s">
        <v>48</v>
      </c>
      <c r="V181" s="40" t="s">
        <v>48</v>
      </c>
      <c r="W181" s="41" t="s">
        <v>0</v>
      </c>
      <c r="X181" s="59">
        <v>0</v>
      </c>
      <c r="Y181" s="56">
        <f t="shared" si="28"/>
        <v>0</v>
      </c>
      <c r="Z181" s="42" t="str">
        <f>IFERROR(IF(Y181=0,"",ROUNDUP(Y181/H181,0)*0.00937),"")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84" t="s">
        <v>69</v>
      </c>
      <c r="BM181" s="79">
        <f t="shared" si="29"/>
        <v>0</v>
      </c>
      <c r="BN181" s="79">
        <f t="shared" si="30"/>
        <v>0</v>
      </c>
      <c r="BO181" s="79">
        <f t="shared" si="31"/>
        <v>0</v>
      </c>
      <c r="BP181" s="79">
        <f t="shared" si="32"/>
        <v>0</v>
      </c>
    </row>
    <row r="182" spans="1:68" ht="27" customHeight="1" x14ac:dyDescent="0.25">
      <c r="A182" s="64" t="s">
        <v>317</v>
      </c>
      <c r="B182" s="64" t="s">
        <v>318</v>
      </c>
      <c r="C182" s="37">
        <v>4301031223</v>
      </c>
      <c r="D182" s="444">
        <v>4680115884014</v>
      </c>
      <c r="E182" s="444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83</v>
      </c>
      <c r="L182" s="38"/>
      <c r="M182" s="39" t="s">
        <v>82</v>
      </c>
      <c r="N182" s="39"/>
      <c r="O182" s="38">
        <v>40</v>
      </c>
      <c r="P182" s="5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46"/>
      <c r="R182" s="446"/>
      <c r="S182" s="446"/>
      <c r="T182" s="447"/>
      <c r="U182" s="40" t="s">
        <v>48</v>
      </c>
      <c r="V182" s="40" t="s">
        <v>48</v>
      </c>
      <c r="W182" s="41" t="s">
        <v>0</v>
      </c>
      <c r="X182" s="59">
        <v>0</v>
      </c>
      <c r="Y182" s="56">
        <f t="shared" si="28"/>
        <v>0</v>
      </c>
      <c r="Z182" s="42" t="str">
        <f>IFERROR(IF(Y182=0,"",ROUNDUP(Y182/H182,0)*0.00502),"")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85" t="s">
        <v>69</v>
      </c>
      <c r="BM182" s="79">
        <f t="shared" si="29"/>
        <v>0</v>
      </c>
      <c r="BN182" s="79">
        <f t="shared" si="30"/>
        <v>0</v>
      </c>
      <c r="BO182" s="79">
        <f t="shared" si="31"/>
        <v>0</v>
      </c>
      <c r="BP182" s="79">
        <f t="shared" si="32"/>
        <v>0</v>
      </c>
    </row>
    <row r="183" spans="1:68" ht="27" customHeight="1" x14ac:dyDescent="0.25">
      <c r="A183" s="64" t="s">
        <v>319</v>
      </c>
      <c r="B183" s="64" t="s">
        <v>320</v>
      </c>
      <c r="C183" s="37">
        <v>4301031222</v>
      </c>
      <c r="D183" s="444">
        <v>4680115884007</v>
      </c>
      <c r="E183" s="444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83</v>
      </c>
      <c r="L183" s="38"/>
      <c r="M183" s="39" t="s">
        <v>82</v>
      </c>
      <c r="N183" s="39"/>
      <c r="O183" s="38">
        <v>40</v>
      </c>
      <c r="P183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46"/>
      <c r="R183" s="446"/>
      <c r="S183" s="446"/>
      <c r="T183" s="447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si="28"/>
        <v>0</v>
      </c>
      <c r="Z183" s="42" t="str">
        <f>IFERROR(IF(Y183=0,"",ROUNDUP(Y183/H183,0)*0.00502),"")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86" t="s">
        <v>69</v>
      </c>
      <c r="BM183" s="79">
        <f t="shared" si="29"/>
        <v>0</v>
      </c>
      <c r="BN183" s="79">
        <f t="shared" si="30"/>
        <v>0</v>
      </c>
      <c r="BO183" s="79">
        <f t="shared" si="31"/>
        <v>0</v>
      </c>
      <c r="BP183" s="79">
        <f t="shared" si="32"/>
        <v>0</v>
      </c>
    </row>
    <row r="184" spans="1:68" ht="27" customHeight="1" x14ac:dyDescent="0.25">
      <c r="A184" s="64" t="s">
        <v>321</v>
      </c>
      <c r="B184" s="64" t="s">
        <v>322</v>
      </c>
      <c r="C184" s="37">
        <v>4301031229</v>
      </c>
      <c r="D184" s="444">
        <v>4680115884038</v>
      </c>
      <c r="E184" s="444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83</v>
      </c>
      <c r="L184" s="38"/>
      <c r="M184" s="39" t="s">
        <v>82</v>
      </c>
      <c r="N184" s="39"/>
      <c r="O184" s="38">
        <v>40</v>
      </c>
      <c r="P184" s="5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46"/>
      <c r="R184" s="446"/>
      <c r="S184" s="446"/>
      <c r="T184" s="447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8"/>
        <v>0</v>
      </c>
      <c r="Z184" s="42" t="str">
        <f>IFERROR(IF(Y184=0,"",ROUNDUP(Y184/H184,0)*0.00502),"")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87" t="s">
        <v>69</v>
      </c>
      <c r="BM184" s="79">
        <f t="shared" si="29"/>
        <v>0</v>
      </c>
      <c r="BN184" s="79">
        <f t="shared" si="30"/>
        <v>0</v>
      </c>
      <c r="BO184" s="79">
        <f t="shared" si="31"/>
        <v>0</v>
      </c>
      <c r="BP184" s="79">
        <f t="shared" si="32"/>
        <v>0</v>
      </c>
    </row>
    <row r="185" spans="1:68" ht="27" customHeight="1" x14ac:dyDescent="0.25">
      <c r="A185" s="64" t="s">
        <v>323</v>
      </c>
      <c r="B185" s="64" t="s">
        <v>324</v>
      </c>
      <c r="C185" s="37">
        <v>4301031225</v>
      </c>
      <c r="D185" s="444">
        <v>4680115884021</v>
      </c>
      <c r="E185" s="444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83</v>
      </c>
      <c r="L185" s="38"/>
      <c r="M185" s="39" t="s">
        <v>82</v>
      </c>
      <c r="N185" s="39"/>
      <c r="O185" s="38">
        <v>40</v>
      </c>
      <c r="P185" s="5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46"/>
      <c r="R185" s="446"/>
      <c r="S185" s="446"/>
      <c r="T185" s="447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8"/>
        <v>0</v>
      </c>
      <c r="Z185" s="42" t="str">
        <f>IFERROR(IF(Y185=0,"",ROUNDUP(Y185/H185,0)*0.00502),"")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88" t="s">
        <v>69</v>
      </c>
      <c r="BM185" s="79">
        <f t="shared" si="29"/>
        <v>0</v>
      </c>
      <c r="BN185" s="79">
        <f t="shared" si="30"/>
        <v>0</v>
      </c>
      <c r="BO185" s="79">
        <f t="shared" si="31"/>
        <v>0</v>
      </c>
      <c r="BP185" s="79">
        <f t="shared" si="32"/>
        <v>0</v>
      </c>
    </row>
    <row r="186" spans="1:68" x14ac:dyDescent="0.2">
      <c r="A186" s="451"/>
      <c r="B186" s="451"/>
      <c r="C186" s="451"/>
      <c r="D186" s="451"/>
      <c r="E186" s="451"/>
      <c r="F186" s="451"/>
      <c r="G186" s="451"/>
      <c r="H186" s="451"/>
      <c r="I186" s="451"/>
      <c r="J186" s="451"/>
      <c r="K186" s="451"/>
      <c r="L186" s="451"/>
      <c r="M186" s="451"/>
      <c r="N186" s="451"/>
      <c r="O186" s="452"/>
      <c r="P186" s="448" t="s">
        <v>43</v>
      </c>
      <c r="Q186" s="449"/>
      <c r="R186" s="449"/>
      <c r="S186" s="449"/>
      <c r="T186" s="449"/>
      <c r="U186" s="449"/>
      <c r="V186" s="450"/>
      <c r="W186" s="43" t="s">
        <v>42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IFERROR(Y178/H178,"0")+IFERROR(Y179/H179,"0")+IFERROR(Y180/H180,"0")+IFERROR(Y181/H181,"0")+IFERROR(Y182/H182,"0")+IFERROR(Y183/H183,"0")+IFERROR(Y184/H184,"0")+IFERROR(Y185/H185,"0")</f>
        <v>0</v>
      </c>
      <c r="Z186" s="4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451"/>
      <c r="B187" s="451"/>
      <c r="C187" s="451"/>
      <c r="D187" s="451"/>
      <c r="E187" s="451"/>
      <c r="F187" s="451"/>
      <c r="G187" s="451"/>
      <c r="H187" s="451"/>
      <c r="I187" s="451"/>
      <c r="J187" s="451"/>
      <c r="K187" s="451"/>
      <c r="L187" s="451"/>
      <c r="M187" s="451"/>
      <c r="N187" s="451"/>
      <c r="O187" s="452"/>
      <c r="P187" s="448" t="s">
        <v>43</v>
      </c>
      <c r="Q187" s="449"/>
      <c r="R187" s="449"/>
      <c r="S187" s="449"/>
      <c r="T187" s="449"/>
      <c r="U187" s="449"/>
      <c r="V187" s="450"/>
      <c r="W187" s="43" t="s">
        <v>0</v>
      </c>
      <c r="X187" s="44">
        <f>IFERROR(SUM(X178:X185),"0")</f>
        <v>0</v>
      </c>
      <c r="Y187" s="44">
        <f>IFERROR(SUM(Y178:Y185),"0")</f>
        <v>0</v>
      </c>
      <c r="Z187" s="43"/>
      <c r="AA187" s="68"/>
      <c r="AB187" s="68"/>
      <c r="AC187" s="68"/>
    </row>
    <row r="188" spans="1:68" ht="14.25" customHeight="1" x14ac:dyDescent="0.25">
      <c r="A188" s="443" t="s">
        <v>84</v>
      </c>
      <c r="B188" s="443"/>
      <c r="C188" s="443"/>
      <c r="D188" s="443"/>
      <c r="E188" s="443"/>
      <c r="F188" s="443"/>
      <c r="G188" s="443"/>
      <c r="H188" s="443"/>
      <c r="I188" s="443"/>
      <c r="J188" s="443"/>
      <c r="K188" s="443"/>
      <c r="L188" s="443"/>
      <c r="M188" s="443"/>
      <c r="N188" s="443"/>
      <c r="O188" s="443"/>
      <c r="P188" s="443"/>
      <c r="Q188" s="443"/>
      <c r="R188" s="443"/>
      <c r="S188" s="443"/>
      <c r="T188" s="443"/>
      <c r="U188" s="443"/>
      <c r="V188" s="443"/>
      <c r="W188" s="443"/>
      <c r="X188" s="443"/>
      <c r="Y188" s="443"/>
      <c r="Z188" s="443"/>
      <c r="AA188" s="67"/>
      <c r="AB188" s="67"/>
      <c r="AC188" s="81"/>
    </row>
    <row r="189" spans="1:68" ht="27" customHeight="1" x14ac:dyDescent="0.25">
      <c r="A189" s="64" t="s">
        <v>325</v>
      </c>
      <c r="B189" s="64" t="s">
        <v>326</v>
      </c>
      <c r="C189" s="37">
        <v>4301051409</v>
      </c>
      <c r="D189" s="444">
        <v>4680115881556</v>
      </c>
      <c r="E189" s="44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121</v>
      </c>
      <c r="L189" s="38"/>
      <c r="M189" s="39" t="s">
        <v>141</v>
      </c>
      <c r="N189" s="39"/>
      <c r="O189" s="38">
        <v>45</v>
      </c>
      <c r="P189" s="56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46"/>
      <c r="R189" s="446"/>
      <c r="S189" s="446"/>
      <c r="T189" s="447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ref="Y189:Y204" si="33">IFERROR(IF(X189="",0,CEILING((X189/$H189),1)*$H189),"")</f>
        <v>0</v>
      </c>
      <c r="Z189" s="42" t="str">
        <f>IFERROR(IF(Y189=0,"",ROUNDUP(Y189/H189,0)*0.01196),"")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89" t="s">
        <v>69</v>
      </c>
      <c r="BM189" s="79">
        <f t="shared" ref="BM189:BM204" si="34">IFERROR(X189*I189/H189,"0")</f>
        <v>0</v>
      </c>
      <c r="BN189" s="79">
        <f t="shared" ref="BN189:BN204" si="35">IFERROR(Y189*I189/H189,"0")</f>
        <v>0</v>
      </c>
      <c r="BO189" s="79">
        <f t="shared" ref="BO189:BO204" si="36">IFERROR(1/J189*(X189/H189),"0")</f>
        <v>0</v>
      </c>
      <c r="BP189" s="79">
        <f t="shared" ref="BP189:BP204" si="37">IFERROR(1/J189*(Y189/H189),"0")</f>
        <v>0</v>
      </c>
    </row>
    <row r="190" spans="1:68" ht="27" customHeight="1" x14ac:dyDescent="0.25">
      <c r="A190" s="64" t="s">
        <v>327</v>
      </c>
      <c r="B190" s="64" t="s">
        <v>328</v>
      </c>
      <c r="C190" s="37">
        <v>4301051408</v>
      </c>
      <c r="D190" s="444">
        <v>4680115881594</v>
      </c>
      <c r="E190" s="444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121</v>
      </c>
      <c r="L190" s="38"/>
      <c r="M190" s="39" t="s">
        <v>141</v>
      </c>
      <c r="N190" s="39"/>
      <c r="O190" s="38">
        <v>40</v>
      </c>
      <c r="P190" s="5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46"/>
      <c r="R190" s="446"/>
      <c r="S190" s="446"/>
      <c r="T190" s="447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33"/>
        <v>0</v>
      </c>
      <c r="Z190" s="42" t="str">
        <f>IFERROR(IF(Y190=0,"",ROUNDUP(Y190/H190,0)*0.02175),"")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90" t="s">
        <v>69</v>
      </c>
      <c r="BM190" s="79">
        <f t="shared" si="34"/>
        <v>0</v>
      </c>
      <c r="BN190" s="79">
        <f t="shared" si="35"/>
        <v>0</v>
      </c>
      <c r="BO190" s="79">
        <f t="shared" si="36"/>
        <v>0</v>
      </c>
      <c r="BP190" s="79">
        <f t="shared" si="37"/>
        <v>0</v>
      </c>
    </row>
    <row r="191" spans="1:68" ht="16.5" customHeight="1" x14ac:dyDescent="0.25">
      <c r="A191" s="64" t="s">
        <v>329</v>
      </c>
      <c r="B191" s="64" t="s">
        <v>330</v>
      </c>
      <c r="C191" s="37">
        <v>4301051754</v>
      </c>
      <c r="D191" s="444">
        <v>4680115880962</v>
      </c>
      <c r="E191" s="444"/>
      <c r="F191" s="63">
        <v>1.3</v>
      </c>
      <c r="G191" s="38">
        <v>6</v>
      </c>
      <c r="H191" s="63">
        <v>7.8</v>
      </c>
      <c r="I191" s="63">
        <v>8.3640000000000008</v>
      </c>
      <c r="J191" s="38">
        <v>56</v>
      </c>
      <c r="K191" s="38" t="s">
        <v>121</v>
      </c>
      <c r="L191" s="38"/>
      <c r="M191" s="39" t="s">
        <v>82</v>
      </c>
      <c r="N191" s="39"/>
      <c r="O191" s="38">
        <v>40</v>
      </c>
      <c r="P191" s="570" t="s">
        <v>331</v>
      </c>
      <c r="Q191" s="446"/>
      <c r="R191" s="446"/>
      <c r="S191" s="446"/>
      <c r="T191" s="447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33"/>
        <v>0</v>
      </c>
      <c r="Z191" s="42" t="str">
        <f>IFERROR(IF(Y191=0,"",ROUNDUP(Y191/H191,0)*0.02175),"")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91" t="s">
        <v>69</v>
      </c>
      <c r="BM191" s="79">
        <f t="shared" si="34"/>
        <v>0</v>
      </c>
      <c r="BN191" s="79">
        <f t="shared" si="35"/>
        <v>0</v>
      </c>
      <c r="BO191" s="79">
        <f t="shared" si="36"/>
        <v>0</v>
      </c>
      <c r="BP191" s="79">
        <f t="shared" si="37"/>
        <v>0</v>
      </c>
    </row>
    <row r="192" spans="1:68" ht="27" customHeight="1" x14ac:dyDescent="0.25">
      <c r="A192" s="64" t="s">
        <v>332</v>
      </c>
      <c r="B192" s="64" t="s">
        <v>333</v>
      </c>
      <c r="C192" s="37">
        <v>4301051411</v>
      </c>
      <c r="D192" s="444">
        <v>4680115881617</v>
      </c>
      <c r="E192" s="444"/>
      <c r="F192" s="63">
        <v>1.35</v>
      </c>
      <c r="G192" s="38">
        <v>6</v>
      </c>
      <c r="H192" s="63">
        <v>8.1</v>
      </c>
      <c r="I192" s="63">
        <v>8.6460000000000008</v>
      </c>
      <c r="J192" s="38">
        <v>56</v>
      </c>
      <c r="K192" s="38" t="s">
        <v>121</v>
      </c>
      <c r="L192" s="38"/>
      <c r="M192" s="39" t="s">
        <v>141</v>
      </c>
      <c r="N192" s="39"/>
      <c r="O192" s="38">
        <v>40</v>
      </c>
      <c r="P192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46"/>
      <c r="R192" s="446"/>
      <c r="S192" s="446"/>
      <c r="T192" s="447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33"/>
        <v>0</v>
      </c>
      <c r="Z192" s="42" t="str">
        <f>IFERROR(IF(Y192=0,"",ROUNDUP(Y192/H192,0)*0.02175),"")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92" t="s">
        <v>69</v>
      </c>
      <c r="BM192" s="79">
        <f t="shared" si="34"/>
        <v>0</v>
      </c>
      <c r="BN192" s="79">
        <f t="shared" si="35"/>
        <v>0</v>
      </c>
      <c r="BO192" s="79">
        <f t="shared" si="36"/>
        <v>0</v>
      </c>
      <c r="BP192" s="79">
        <f t="shared" si="37"/>
        <v>0</v>
      </c>
    </row>
    <row r="193" spans="1:68" ht="16.5" customHeight="1" x14ac:dyDescent="0.25">
      <c r="A193" s="64" t="s">
        <v>334</v>
      </c>
      <c r="B193" s="64" t="s">
        <v>335</v>
      </c>
      <c r="C193" s="37">
        <v>4301051632</v>
      </c>
      <c r="D193" s="444">
        <v>4680115880573</v>
      </c>
      <c r="E193" s="444"/>
      <c r="F193" s="63">
        <v>1.45</v>
      </c>
      <c r="G193" s="38">
        <v>6</v>
      </c>
      <c r="H193" s="63">
        <v>8.6999999999999993</v>
      </c>
      <c r="I193" s="63">
        <v>9.2639999999999993</v>
      </c>
      <c r="J193" s="38">
        <v>56</v>
      </c>
      <c r="K193" s="38" t="s">
        <v>121</v>
      </c>
      <c r="L193" s="38"/>
      <c r="M193" s="39" t="s">
        <v>82</v>
      </c>
      <c r="N193" s="39"/>
      <c r="O193" s="38">
        <v>45</v>
      </c>
      <c r="P193" s="572" t="s">
        <v>336</v>
      </c>
      <c r="Q193" s="446"/>
      <c r="R193" s="446"/>
      <c r="S193" s="446"/>
      <c r="T193" s="447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33"/>
        <v>0</v>
      </c>
      <c r="Z193" s="42" t="str">
        <f>IFERROR(IF(Y193=0,"",ROUNDUP(Y193/H193,0)*0.02175),"")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93" t="s">
        <v>69</v>
      </c>
      <c r="BM193" s="79">
        <f t="shared" si="34"/>
        <v>0</v>
      </c>
      <c r="BN193" s="79">
        <f t="shared" si="35"/>
        <v>0</v>
      </c>
      <c r="BO193" s="79">
        <f t="shared" si="36"/>
        <v>0</v>
      </c>
      <c r="BP193" s="79">
        <f t="shared" si="37"/>
        <v>0</v>
      </c>
    </row>
    <row r="194" spans="1:68" ht="27" customHeight="1" x14ac:dyDescent="0.25">
      <c r="A194" s="64" t="s">
        <v>337</v>
      </c>
      <c r="B194" s="64" t="s">
        <v>338</v>
      </c>
      <c r="C194" s="37">
        <v>4301051487</v>
      </c>
      <c r="D194" s="444">
        <v>4680115881228</v>
      </c>
      <c r="E194" s="444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87</v>
      </c>
      <c r="L194" s="38"/>
      <c r="M194" s="39" t="s">
        <v>82</v>
      </c>
      <c r="N194" s="39"/>
      <c r="O194" s="38">
        <v>40</v>
      </c>
      <c r="P194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46"/>
      <c r="R194" s="446"/>
      <c r="S194" s="446"/>
      <c r="T194" s="447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33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94" t="s">
        <v>69</v>
      </c>
      <c r="BM194" s="79">
        <f t="shared" si="34"/>
        <v>0</v>
      </c>
      <c r="BN194" s="79">
        <f t="shared" si="35"/>
        <v>0</v>
      </c>
      <c r="BO194" s="79">
        <f t="shared" si="36"/>
        <v>0</v>
      </c>
      <c r="BP194" s="79">
        <f t="shared" si="37"/>
        <v>0</v>
      </c>
    </row>
    <row r="195" spans="1:68" ht="27" customHeight="1" x14ac:dyDescent="0.25">
      <c r="A195" s="64" t="s">
        <v>339</v>
      </c>
      <c r="B195" s="64" t="s">
        <v>340</v>
      </c>
      <c r="C195" s="37">
        <v>4301051506</v>
      </c>
      <c r="D195" s="444">
        <v>4680115881037</v>
      </c>
      <c r="E195" s="444"/>
      <c r="F195" s="63">
        <v>0.84</v>
      </c>
      <c r="G195" s="38">
        <v>4</v>
      </c>
      <c r="H195" s="63">
        <v>3.36</v>
      </c>
      <c r="I195" s="63">
        <v>3.6179999999999999</v>
      </c>
      <c r="J195" s="38">
        <v>120</v>
      </c>
      <c r="K195" s="38" t="s">
        <v>87</v>
      </c>
      <c r="L195" s="38"/>
      <c r="M195" s="39" t="s">
        <v>82</v>
      </c>
      <c r="N195" s="39"/>
      <c r="O195" s="38">
        <v>40</v>
      </c>
      <c r="P195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46"/>
      <c r="R195" s="446"/>
      <c r="S195" s="446"/>
      <c r="T195" s="447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33"/>
        <v>0</v>
      </c>
      <c r="Z195" s="42" t="str">
        <f>IFERROR(IF(Y195=0,"",ROUNDUP(Y195/H195,0)*0.00937),"")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95" t="s">
        <v>69</v>
      </c>
      <c r="BM195" s="79">
        <f t="shared" si="34"/>
        <v>0</v>
      </c>
      <c r="BN195" s="79">
        <f t="shared" si="35"/>
        <v>0</v>
      </c>
      <c r="BO195" s="79">
        <f t="shared" si="36"/>
        <v>0</v>
      </c>
      <c r="BP195" s="79">
        <f t="shared" si="37"/>
        <v>0</v>
      </c>
    </row>
    <row r="196" spans="1:68" ht="27" customHeight="1" x14ac:dyDescent="0.25">
      <c r="A196" s="64" t="s">
        <v>341</v>
      </c>
      <c r="B196" s="64" t="s">
        <v>342</v>
      </c>
      <c r="C196" s="37">
        <v>4301051384</v>
      </c>
      <c r="D196" s="444">
        <v>4680115881211</v>
      </c>
      <c r="E196" s="444"/>
      <c r="F196" s="63">
        <v>0.4</v>
      </c>
      <c r="G196" s="38">
        <v>6</v>
      </c>
      <c r="H196" s="63">
        <v>2.4</v>
      </c>
      <c r="I196" s="63">
        <v>2.6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45</v>
      </c>
      <c r="P196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46"/>
      <c r="R196" s="446"/>
      <c r="S196" s="446"/>
      <c r="T196" s="447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33"/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96" t="s">
        <v>69</v>
      </c>
      <c r="BM196" s="79">
        <f t="shared" si="34"/>
        <v>0</v>
      </c>
      <c r="BN196" s="79">
        <f t="shared" si="35"/>
        <v>0</v>
      </c>
      <c r="BO196" s="79">
        <f t="shared" si="36"/>
        <v>0</v>
      </c>
      <c r="BP196" s="79">
        <f t="shared" si="37"/>
        <v>0</v>
      </c>
    </row>
    <row r="197" spans="1:68" ht="27" customHeight="1" x14ac:dyDescent="0.25">
      <c r="A197" s="64" t="s">
        <v>343</v>
      </c>
      <c r="B197" s="64" t="s">
        <v>344</v>
      </c>
      <c r="C197" s="37">
        <v>4301051378</v>
      </c>
      <c r="D197" s="444">
        <v>4680115881020</v>
      </c>
      <c r="E197" s="444"/>
      <c r="F197" s="63">
        <v>0.84</v>
      </c>
      <c r="G197" s="38">
        <v>4</v>
      </c>
      <c r="H197" s="63">
        <v>3.36</v>
      </c>
      <c r="I197" s="63">
        <v>3.57</v>
      </c>
      <c r="J197" s="38">
        <v>120</v>
      </c>
      <c r="K197" s="38" t="s">
        <v>87</v>
      </c>
      <c r="L197" s="38"/>
      <c r="M197" s="39" t="s">
        <v>82</v>
      </c>
      <c r="N197" s="39"/>
      <c r="O197" s="38">
        <v>45</v>
      </c>
      <c r="P197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46"/>
      <c r="R197" s="446"/>
      <c r="S197" s="446"/>
      <c r="T197" s="447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33"/>
        <v>0</v>
      </c>
      <c r="Z197" s="42" t="str">
        <f>IFERROR(IF(Y197=0,"",ROUNDUP(Y197/H197,0)*0.00937),"")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97" t="s">
        <v>69</v>
      </c>
      <c r="BM197" s="79">
        <f t="shared" si="34"/>
        <v>0</v>
      </c>
      <c r="BN197" s="79">
        <f t="shared" si="35"/>
        <v>0</v>
      </c>
      <c r="BO197" s="79">
        <f t="shared" si="36"/>
        <v>0</v>
      </c>
      <c r="BP197" s="79">
        <f t="shared" si="37"/>
        <v>0</v>
      </c>
    </row>
    <row r="198" spans="1:68" ht="27" customHeight="1" x14ac:dyDescent="0.25">
      <c r="A198" s="64" t="s">
        <v>345</v>
      </c>
      <c r="B198" s="64" t="s">
        <v>346</v>
      </c>
      <c r="C198" s="37">
        <v>4301051407</v>
      </c>
      <c r="D198" s="444">
        <v>4680115882195</v>
      </c>
      <c r="E198" s="444"/>
      <c r="F198" s="63">
        <v>0.4</v>
      </c>
      <c r="G198" s="38">
        <v>6</v>
      </c>
      <c r="H198" s="63">
        <v>2.4</v>
      </c>
      <c r="I198" s="63">
        <v>2.69</v>
      </c>
      <c r="J198" s="38">
        <v>156</v>
      </c>
      <c r="K198" s="38" t="s">
        <v>87</v>
      </c>
      <c r="L198" s="38"/>
      <c r="M198" s="39" t="s">
        <v>141</v>
      </c>
      <c r="N198" s="39"/>
      <c r="O198" s="38">
        <v>40</v>
      </c>
      <c r="P198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46"/>
      <c r="R198" s="446"/>
      <c r="S198" s="446"/>
      <c r="T198" s="447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33"/>
        <v>0</v>
      </c>
      <c r="Z198" s="42" t="str">
        <f t="shared" ref="Z198:Z204" si="38"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98" t="s">
        <v>69</v>
      </c>
      <c r="BM198" s="79">
        <f t="shared" si="34"/>
        <v>0</v>
      </c>
      <c r="BN198" s="79">
        <f t="shared" si="35"/>
        <v>0</v>
      </c>
      <c r="BO198" s="79">
        <f t="shared" si="36"/>
        <v>0</v>
      </c>
      <c r="BP198" s="79">
        <f t="shared" si="37"/>
        <v>0</v>
      </c>
    </row>
    <row r="199" spans="1:68" ht="27" customHeight="1" x14ac:dyDescent="0.25">
      <c r="A199" s="64" t="s">
        <v>347</v>
      </c>
      <c r="B199" s="64" t="s">
        <v>348</v>
      </c>
      <c r="C199" s="37">
        <v>4301051752</v>
      </c>
      <c r="D199" s="444">
        <v>4680115882607</v>
      </c>
      <c r="E199" s="444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87</v>
      </c>
      <c r="L199" s="38"/>
      <c r="M199" s="39" t="s">
        <v>135</v>
      </c>
      <c r="N199" s="39"/>
      <c r="O199" s="38">
        <v>45</v>
      </c>
      <c r="P199" s="578" t="s">
        <v>349</v>
      </c>
      <c r="Q199" s="446"/>
      <c r="R199" s="446"/>
      <c r="S199" s="446"/>
      <c r="T199" s="447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33"/>
        <v>0</v>
      </c>
      <c r="Z199" s="42" t="str">
        <f t="shared" si="38"/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99" t="s">
        <v>69</v>
      </c>
      <c r="BM199" s="79">
        <f t="shared" si="34"/>
        <v>0</v>
      </c>
      <c r="BN199" s="79">
        <f t="shared" si="35"/>
        <v>0</v>
      </c>
      <c r="BO199" s="79">
        <f t="shared" si="36"/>
        <v>0</v>
      </c>
      <c r="BP199" s="79">
        <f t="shared" si="37"/>
        <v>0</v>
      </c>
    </row>
    <row r="200" spans="1:68" ht="27" customHeight="1" x14ac:dyDescent="0.25">
      <c r="A200" s="64" t="s">
        <v>350</v>
      </c>
      <c r="B200" s="64" t="s">
        <v>351</v>
      </c>
      <c r="C200" s="37">
        <v>4301051630</v>
      </c>
      <c r="D200" s="444">
        <v>4680115880092</v>
      </c>
      <c r="E200" s="44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87</v>
      </c>
      <c r="L200" s="38"/>
      <c r="M200" s="39" t="s">
        <v>82</v>
      </c>
      <c r="N200" s="39"/>
      <c r="O200" s="38">
        <v>45</v>
      </c>
      <c r="P200" s="579" t="s">
        <v>352</v>
      </c>
      <c r="Q200" s="446"/>
      <c r="R200" s="446"/>
      <c r="S200" s="446"/>
      <c r="T200" s="447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33"/>
        <v>0</v>
      </c>
      <c r="Z200" s="42" t="str">
        <f t="shared" si="38"/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200" t="s">
        <v>69</v>
      </c>
      <c r="BM200" s="79">
        <f t="shared" si="34"/>
        <v>0</v>
      </c>
      <c r="BN200" s="79">
        <f t="shared" si="35"/>
        <v>0</v>
      </c>
      <c r="BO200" s="79">
        <f t="shared" si="36"/>
        <v>0</v>
      </c>
      <c r="BP200" s="79">
        <f t="shared" si="37"/>
        <v>0</v>
      </c>
    </row>
    <row r="201" spans="1:68" ht="27" customHeight="1" x14ac:dyDescent="0.25">
      <c r="A201" s="64" t="s">
        <v>353</v>
      </c>
      <c r="B201" s="64" t="s">
        <v>354</v>
      </c>
      <c r="C201" s="37">
        <v>4301051631</v>
      </c>
      <c r="D201" s="444">
        <v>4680115880221</v>
      </c>
      <c r="E201" s="44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87</v>
      </c>
      <c r="L201" s="38"/>
      <c r="M201" s="39" t="s">
        <v>82</v>
      </c>
      <c r="N201" s="39"/>
      <c r="O201" s="38">
        <v>45</v>
      </c>
      <c r="P201" s="580" t="s">
        <v>355</v>
      </c>
      <c r="Q201" s="446"/>
      <c r="R201" s="446"/>
      <c r="S201" s="446"/>
      <c r="T201" s="447"/>
      <c r="U201" s="40" t="s">
        <v>48</v>
      </c>
      <c r="V201" s="40" t="s">
        <v>48</v>
      </c>
      <c r="W201" s="41" t="s">
        <v>0</v>
      </c>
      <c r="X201" s="59">
        <v>0</v>
      </c>
      <c r="Y201" s="56">
        <f t="shared" si="33"/>
        <v>0</v>
      </c>
      <c r="Z201" s="42" t="str">
        <f t="shared" si="38"/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201" t="s">
        <v>69</v>
      </c>
      <c r="BM201" s="79">
        <f t="shared" si="34"/>
        <v>0</v>
      </c>
      <c r="BN201" s="79">
        <f t="shared" si="35"/>
        <v>0</v>
      </c>
      <c r="BO201" s="79">
        <f t="shared" si="36"/>
        <v>0</v>
      </c>
      <c r="BP201" s="79">
        <f t="shared" si="37"/>
        <v>0</v>
      </c>
    </row>
    <row r="202" spans="1:68" ht="27" customHeight="1" x14ac:dyDescent="0.25">
      <c r="A202" s="64" t="s">
        <v>356</v>
      </c>
      <c r="B202" s="64" t="s">
        <v>357</v>
      </c>
      <c r="C202" s="37">
        <v>4301051749</v>
      </c>
      <c r="D202" s="444">
        <v>4680115882942</v>
      </c>
      <c r="E202" s="444"/>
      <c r="F202" s="63">
        <v>0.3</v>
      </c>
      <c r="G202" s="38">
        <v>6</v>
      </c>
      <c r="H202" s="63">
        <v>1.8</v>
      </c>
      <c r="I202" s="63">
        <v>2.0720000000000001</v>
      </c>
      <c r="J202" s="38">
        <v>156</v>
      </c>
      <c r="K202" s="38" t="s">
        <v>87</v>
      </c>
      <c r="L202" s="38"/>
      <c r="M202" s="39" t="s">
        <v>82</v>
      </c>
      <c r="N202" s="39"/>
      <c r="O202" s="38">
        <v>40</v>
      </c>
      <c r="P202" s="581" t="s">
        <v>358</v>
      </c>
      <c r="Q202" s="446"/>
      <c r="R202" s="446"/>
      <c r="S202" s="446"/>
      <c r="T202" s="447"/>
      <c r="U202" s="40" t="s">
        <v>48</v>
      </c>
      <c r="V202" s="40" t="s">
        <v>48</v>
      </c>
      <c r="W202" s="41" t="s">
        <v>0</v>
      </c>
      <c r="X202" s="59">
        <v>0</v>
      </c>
      <c r="Y202" s="56">
        <f t="shared" si="33"/>
        <v>0</v>
      </c>
      <c r="Z202" s="42" t="str">
        <f t="shared" si="38"/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202" t="s">
        <v>69</v>
      </c>
      <c r="BM202" s="79">
        <f t="shared" si="34"/>
        <v>0</v>
      </c>
      <c r="BN202" s="79">
        <f t="shared" si="35"/>
        <v>0</v>
      </c>
      <c r="BO202" s="79">
        <f t="shared" si="36"/>
        <v>0</v>
      </c>
      <c r="BP202" s="79">
        <f t="shared" si="37"/>
        <v>0</v>
      </c>
    </row>
    <row r="203" spans="1:68" ht="27" customHeight="1" x14ac:dyDescent="0.25">
      <c r="A203" s="64" t="s">
        <v>359</v>
      </c>
      <c r="B203" s="64" t="s">
        <v>360</v>
      </c>
      <c r="C203" s="37">
        <v>4301051753</v>
      </c>
      <c r="D203" s="444">
        <v>4680115880504</v>
      </c>
      <c r="E203" s="444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87</v>
      </c>
      <c r="L203" s="38"/>
      <c r="M203" s="39" t="s">
        <v>82</v>
      </c>
      <c r="N203" s="39"/>
      <c r="O203" s="38">
        <v>40</v>
      </c>
      <c r="P203" s="582" t="s">
        <v>361</v>
      </c>
      <c r="Q203" s="446"/>
      <c r="R203" s="446"/>
      <c r="S203" s="446"/>
      <c r="T203" s="447"/>
      <c r="U203" s="40" t="s">
        <v>48</v>
      </c>
      <c r="V203" s="40" t="s">
        <v>48</v>
      </c>
      <c r="W203" s="41" t="s">
        <v>0</v>
      </c>
      <c r="X203" s="59">
        <v>0</v>
      </c>
      <c r="Y203" s="56">
        <f t="shared" si="33"/>
        <v>0</v>
      </c>
      <c r="Z203" s="42" t="str">
        <f t="shared" si="38"/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203" t="s">
        <v>69</v>
      </c>
      <c r="BM203" s="79">
        <f t="shared" si="34"/>
        <v>0</v>
      </c>
      <c r="BN203" s="79">
        <f t="shared" si="35"/>
        <v>0</v>
      </c>
      <c r="BO203" s="79">
        <f t="shared" si="36"/>
        <v>0</v>
      </c>
      <c r="BP203" s="79">
        <f t="shared" si="37"/>
        <v>0</v>
      </c>
    </row>
    <row r="204" spans="1:68" ht="27" customHeight="1" x14ac:dyDescent="0.25">
      <c r="A204" s="64" t="s">
        <v>362</v>
      </c>
      <c r="B204" s="64" t="s">
        <v>363</v>
      </c>
      <c r="C204" s="37">
        <v>4301051410</v>
      </c>
      <c r="D204" s="444">
        <v>4680115882164</v>
      </c>
      <c r="E204" s="444"/>
      <c r="F204" s="63">
        <v>0.4</v>
      </c>
      <c r="G204" s="38">
        <v>6</v>
      </c>
      <c r="H204" s="63">
        <v>2.4</v>
      </c>
      <c r="I204" s="63">
        <v>2.6779999999999999</v>
      </c>
      <c r="J204" s="38">
        <v>156</v>
      </c>
      <c r="K204" s="38" t="s">
        <v>87</v>
      </c>
      <c r="L204" s="38"/>
      <c r="M204" s="39" t="s">
        <v>141</v>
      </c>
      <c r="N204" s="39"/>
      <c r="O204" s="38">
        <v>40</v>
      </c>
      <c r="P204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46"/>
      <c r="R204" s="446"/>
      <c r="S204" s="446"/>
      <c r="T204" s="447"/>
      <c r="U204" s="40" t="s">
        <v>48</v>
      </c>
      <c r="V204" s="40" t="s">
        <v>48</v>
      </c>
      <c r="W204" s="41" t="s">
        <v>0</v>
      </c>
      <c r="X204" s="59">
        <v>0</v>
      </c>
      <c r="Y204" s="56">
        <f t="shared" si="33"/>
        <v>0</v>
      </c>
      <c r="Z204" s="42" t="str">
        <f t="shared" si="38"/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204" t="s">
        <v>69</v>
      </c>
      <c r="BM204" s="79">
        <f t="shared" si="34"/>
        <v>0</v>
      </c>
      <c r="BN204" s="79">
        <f t="shared" si="35"/>
        <v>0</v>
      </c>
      <c r="BO204" s="79">
        <f t="shared" si="36"/>
        <v>0</v>
      </c>
      <c r="BP204" s="79">
        <f t="shared" si="37"/>
        <v>0</v>
      </c>
    </row>
    <row r="205" spans="1:68" x14ac:dyDescent="0.2">
      <c r="A205" s="451"/>
      <c r="B205" s="451"/>
      <c r="C205" s="451"/>
      <c r="D205" s="451"/>
      <c r="E205" s="451"/>
      <c r="F205" s="451"/>
      <c r="G205" s="451"/>
      <c r="H205" s="451"/>
      <c r="I205" s="451"/>
      <c r="J205" s="451"/>
      <c r="K205" s="451"/>
      <c r="L205" s="451"/>
      <c r="M205" s="451"/>
      <c r="N205" s="451"/>
      <c r="O205" s="452"/>
      <c r="P205" s="448" t="s">
        <v>43</v>
      </c>
      <c r="Q205" s="449"/>
      <c r="R205" s="449"/>
      <c r="S205" s="449"/>
      <c r="T205" s="449"/>
      <c r="U205" s="449"/>
      <c r="V205" s="450"/>
      <c r="W205" s="43" t="s">
        <v>42</v>
      </c>
      <c r="X205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4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451"/>
      <c r="B206" s="451"/>
      <c r="C206" s="451"/>
      <c r="D206" s="451"/>
      <c r="E206" s="451"/>
      <c r="F206" s="451"/>
      <c r="G206" s="451"/>
      <c r="H206" s="451"/>
      <c r="I206" s="451"/>
      <c r="J206" s="451"/>
      <c r="K206" s="451"/>
      <c r="L206" s="451"/>
      <c r="M206" s="451"/>
      <c r="N206" s="451"/>
      <c r="O206" s="452"/>
      <c r="P206" s="448" t="s">
        <v>43</v>
      </c>
      <c r="Q206" s="449"/>
      <c r="R206" s="449"/>
      <c r="S206" s="449"/>
      <c r="T206" s="449"/>
      <c r="U206" s="449"/>
      <c r="V206" s="450"/>
      <c r="W206" s="43" t="s">
        <v>0</v>
      </c>
      <c r="X206" s="44">
        <f>IFERROR(SUM(X189:X204),"0")</f>
        <v>0</v>
      </c>
      <c r="Y206" s="44">
        <f>IFERROR(SUM(Y189:Y204),"0")</f>
        <v>0</v>
      </c>
      <c r="Z206" s="43"/>
      <c r="AA206" s="68"/>
      <c r="AB206" s="68"/>
      <c r="AC206" s="68"/>
    </row>
    <row r="207" spans="1:68" ht="14.25" customHeight="1" x14ac:dyDescent="0.25">
      <c r="A207" s="443" t="s">
        <v>250</v>
      </c>
      <c r="B207" s="443"/>
      <c r="C207" s="443"/>
      <c r="D207" s="443"/>
      <c r="E207" s="443"/>
      <c r="F207" s="443"/>
      <c r="G207" s="443"/>
      <c r="H207" s="443"/>
      <c r="I207" s="443"/>
      <c r="J207" s="443"/>
      <c r="K207" s="443"/>
      <c r="L207" s="443"/>
      <c r="M207" s="443"/>
      <c r="N207" s="443"/>
      <c r="O207" s="443"/>
      <c r="P207" s="443"/>
      <c r="Q207" s="443"/>
      <c r="R207" s="443"/>
      <c r="S207" s="443"/>
      <c r="T207" s="443"/>
      <c r="U207" s="443"/>
      <c r="V207" s="443"/>
      <c r="W207" s="443"/>
      <c r="X207" s="443"/>
      <c r="Y207" s="443"/>
      <c r="Z207" s="443"/>
      <c r="AA207" s="67"/>
      <c r="AB207" s="67"/>
      <c r="AC207" s="81"/>
    </row>
    <row r="208" spans="1:68" ht="16.5" customHeight="1" x14ac:dyDescent="0.25">
      <c r="A208" s="64" t="s">
        <v>364</v>
      </c>
      <c r="B208" s="64" t="s">
        <v>365</v>
      </c>
      <c r="C208" s="37">
        <v>4301060360</v>
      </c>
      <c r="D208" s="444">
        <v>4680115882874</v>
      </c>
      <c r="E208" s="444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30</v>
      </c>
      <c r="P208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46"/>
      <c r="R208" s="446"/>
      <c r="S208" s="446"/>
      <c r="T208" s="447"/>
      <c r="U208" s="40" t="s">
        <v>48</v>
      </c>
      <c r="V208" s="40" t="s">
        <v>48</v>
      </c>
      <c r="W208" s="41" t="s">
        <v>0</v>
      </c>
      <c r="X208" s="59">
        <v>0</v>
      </c>
      <c r="Y208" s="56">
        <f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205" t="s">
        <v>69</v>
      </c>
      <c r="BM208" s="79">
        <f>IFERROR(X208*I208/H208,"0")</f>
        <v>0</v>
      </c>
      <c r="BN208" s="79">
        <f>IFERROR(Y208*I208/H208,"0")</f>
        <v>0</v>
      </c>
      <c r="BO208" s="79">
        <f>IFERROR(1/J208*(X208/H208),"0")</f>
        <v>0</v>
      </c>
      <c r="BP208" s="79">
        <f>IFERROR(1/J208*(Y208/H208),"0")</f>
        <v>0</v>
      </c>
    </row>
    <row r="209" spans="1:68" ht="16.5" customHeight="1" x14ac:dyDescent="0.25">
      <c r="A209" s="64" t="s">
        <v>364</v>
      </c>
      <c r="B209" s="64" t="s">
        <v>366</v>
      </c>
      <c r="C209" s="37">
        <v>4301060404</v>
      </c>
      <c r="D209" s="444">
        <v>4680115882874</v>
      </c>
      <c r="E209" s="444"/>
      <c r="F209" s="63">
        <v>0.8</v>
      </c>
      <c r="G209" s="38">
        <v>4</v>
      </c>
      <c r="H209" s="63">
        <v>3.2</v>
      </c>
      <c r="I209" s="63">
        <v>3.4660000000000002</v>
      </c>
      <c r="J209" s="38">
        <v>120</v>
      </c>
      <c r="K209" s="38" t="s">
        <v>87</v>
      </c>
      <c r="L209" s="38"/>
      <c r="M209" s="39" t="s">
        <v>82</v>
      </c>
      <c r="N209" s="39"/>
      <c r="O209" s="38">
        <v>40</v>
      </c>
      <c r="P209" s="585" t="s">
        <v>367</v>
      </c>
      <c r="Q209" s="446"/>
      <c r="R209" s="446"/>
      <c r="S209" s="446"/>
      <c r="T209" s="447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206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27" customHeight="1" x14ac:dyDescent="0.25">
      <c r="A210" s="64" t="s">
        <v>368</v>
      </c>
      <c r="B210" s="64" t="s">
        <v>369</v>
      </c>
      <c r="C210" s="37">
        <v>4301060359</v>
      </c>
      <c r="D210" s="444">
        <v>4680115884434</v>
      </c>
      <c r="E210" s="444"/>
      <c r="F210" s="63">
        <v>0.8</v>
      </c>
      <c r="G210" s="38">
        <v>4</v>
      </c>
      <c r="H210" s="63">
        <v>3.2</v>
      </c>
      <c r="I210" s="63">
        <v>3.4660000000000002</v>
      </c>
      <c r="J210" s="38">
        <v>120</v>
      </c>
      <c r="K210" s="38" t="s">
        <v>87</v>
      </c>
      <c r="L210" s="38"/>
      <c r="M210" s="39" t="s">
        <v>82</v>
      </c>
      <c r="N210" s="39"/>
      <c r="O210" s="38">
        <v>30</v>
      </c>
      <c r="P210" s="5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46"/>
      <c r="R210" s="446"/>
      <c r="S210" s="446"/>
      <c r="T210" s="447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207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27" customHeight="1" x14ac:dyDescent="0.25">
      <c r="A211" s="64" t="s">
        <v>370</v>
      </c>
      <c r="B211" s="64" t="s">
        <v>371</v>
      </c>
      <c r="C211" s="37">
        <v>4301060375</v>
      </c>
      <c r="D211" s="444">
        <v>4680115880818</v>
      </c>
      <c r="E211" s="444"/>
      <c r="F211" s="63">
        <v>0.4</v>
      </c>
      <c r="G211" s="38">
        <v>6</v>
      </c>
      <c r="H211" s="63">
        <v>2.4</v>
      </c>
      <c r="I211" s="63">
        <v>2.6720000000000002</v>
      </c>
      <c r="J211" s="38">
        <v>156</v>
      </c>
      <c r="K211" s="38" t="s">
        <v>87</v>
      </c>
      <c r="L211" s="38"/>
      <c r="M211" s="39" t="s">
        <v>82</v>
      </c>
      <c r="N211" s="39"/>
      <c r="O211" s="38">
        <v>40</v>
      </c>
      <c r="P211" s="587" t="s">
        <v>372</v>
      </c>
      <c r="Q211" s="446"/>
      <c r="R211" s="446"/>
      <c r="S211" s="446"/>
      <c r="T211" s="447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208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ht="16.5" customHeight="1" x14ac:dyDescent="0.25">
      <c r="A212" s="64" t="s">
        <v>373</v>
      </c>
      <c r="B212" s="64" t="s">
        <v>374</v>
      </c>
      <c r="C212" s="37">
        <v>4301060389</v>
      </c>
      <c r="D212" s="444">
        <v>4680115880801</v>
      </c>
      <c r="E212" s="44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8" t="s">
        <v>87</v>
      </c>
      <c r="L212" s="38"/>
      <c r="M212" s="39" t="s">
        <v>141</v>
      </c>
      <c r="N212" s="39"/>
      <c r="O212" s="38">
        <v>40</v>
      </c>
      <c r="P212" s="588" t="s">
        <v>375</v>
      </c>
      <c r="Q212" s="446"/>
      <c r="R212" s="446"/>
      <c r="S212" s="446"/>
      <c r="T212" s="447"/>
      <c r="U212" s="40" t="s">
        <v>48</v>
      </c>
      <c r="V212" s="40" t="s">
        <v>48</v>
      </c>
      <c r="W212" s="41" t="s">
        <v>0</v>
      </c>
      <c r="X212" s="59">
        <v>0</v>
      </c>
      <c r="Y212" s="56">
        <f>IFERROR(IF(X212="",0,CEILING((X212/$H212),1)*$H212),"")</f>
        <v>0</v>
      </c>
      <c r="Z212" s="42" t="str">
        <f>IFERROR(IF(Y212=0,"",ROUNDUP(Y212/H212,0)*0.00753),"")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209" t="s">
        <v>69</v>
      </c>
      <c r="BM212" s="79">
        <f>IFERROR(X212*I212/H212,"0")</f>
        <v>0</v>
      </c>
      <c r="BN212" s="79">
        <f>IFERROR(Y212*I212/H212,"0")</f>
        <v>0</v>
      </c>
      <c r="BO212" s="79">
        <f>IFERROR(1/J212*(X212/H212),"0")</f>
        <v>0</v>
      </c>
      <c r="BP212" s="79">
        <f>IFERROR(1/J212*(Y212/H212),"0")</f>
        <v>0</v>
      </c>
    </row>
    <row r="213" spans="1:68" x14ac:dyDescent="0.2">
      <c r="A213" s="451"/>
      <c r="B213" s="451"/>
      <c r="C213" s="451"/>
      <c r="D213" s="451"/>
      <c r="E213" s="451"/>
      <c r="F213" s="451"/>
      <c r="G213" s="451"/>
      <c r="H213" s="451"/>
      <c r="I213" s="451"/>
      <c r="J213" s="451"/>
      <c r="K213" s="451"/>
      <c r="L213" s="451"/>
      <c r="M213" s="451"/>
      <c r="N213" s="451"/>
      <c r="O213" s="452"/>
      <c r="P213" s="448" t="s">
        <v>43</v>
      </c>
      <c r="Q213" s="449"/>
      <c r="R213" s="449"/>
      <c r="S213" s="449"/>
      <c r="T213" s="449"/>
      <c r="U213" s="449"/>
      <c r="V213" s="450"/>
      <c r="W213" s="43" t="s">
        <v>42</v>
      </c>
      <c r="X213" s="44">
        <f>IFERROR(X208/H208,"0")+IFERROR(X209/H209,"0")+IFERROR(X210/H210,"0")+IFERROR(X211/H211,"0")+IFERROR(X212/H212,"0")</f>
        <v>0</v>
      </c>
      <c r="Y213" s="44">
        <f>IFERROR(Y208/H208,"0")+IFERROR(Y209/H209,"0")+IFERROR(Y210/H210,"0")+IFERROR(Y211/H211,"0")+IFERROR(Y212/H212,"0")</f>
        <v>0</v>
      </c>
      <c r="Z213" s="44">
        <f>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x14ac:dyDescent="0.2">
      <c r="A214" s="451"/>
      <c r="B214" s="451"/>
      <c r="C214" s="451"/>
      <c r="D214" s="451"/>
      <c r="E214" s="451"/>
      <c r="F214" s="451"/>
      <c r="G214" s="451"/>
      <c r="H214" s="451"/>
      <c r="I214" s="451"/>
      <c r="J214" s="451"/>
      <c r="K214" s="451"/>
      <c r="L214" s="451"/>
      <c r="M214" s="451"/>
      <c r="N214" s="451"/>
      <c r="O214" s="452"/>
      <c r="P214" s="448" t="s">
        <v>43</v>
      </c>
      <c r="Q214" s="449"/>
      <c r="R214" s="449"/>
      <c r="S214" s="449"/>
      <c r="T214" s="449"/>
      <c r="U214" s="449"/>
      <c r="V214" s="450"/>
      <c r="W214" s="43" t="s">
        <v>0</v>
      </c>
      <c r="X214" s="44">
        <f>IFERROR(SUM(X208:X212),"0")</f>
        <v>0</v>
      </c>
      <c r="Y214" s="44">
        <f>IFERROR(SUM(Y208:Y212),"0")</f>
        <v>0</v>
      </c>
      <c r="Z214" s="43"/>
      <c r="AA214" s="68"/>
      <c r="AB214" s="68"/>
      <c r="AC214" s="68"/>
    </row>
    <row r="215" spans="1:68" ht="16.5" customHeight="1" x14ac:dyDescent="0.25">
      <c r="A215" s="442" t="s">
        <v>376</v>
      </c>
      <c r="B215" s="442"/>
      <c r="C215" s="442"/>
      <c r="D215" s="442"/>
      <c r="E215" s="442"/>
      <c r="F215" s="442"/>
      <c r="G215" s="442"/>
      <c r="H215" s="442"/>
      <c r="I215" s="442"/>
      <c r="J215" s="442"/>
      <c r="K215" s="442"/>
      <c r="L215" s="442"/>
      <c r="M215" s="442"/>
      <c r="N215" s="442"/>
      <c r="O215" s="442"/>
      <c r="P215" s="442"/>
      <c r="Q215" s="442"/>
      <c r="R215" s="442"/>
      <c r="S215" s="442"/>
      <c r="T215" s="442"/>
      <c r="U215" s="442"/>
      <c r="V215" s="442"/>
      <c r="W215" s="442"/>
      <c r="X215" s="442"/>
      <c r="Y215" s="442"/>
      <c r="Z215" s="442"/>
      <c r="AA215" s="66"/>
      <c r="AB215" s="66"/>
      <c r="AC215" s="80"/>
    </row>
    <row r="216" spans="1:68" ht="14.25" customHeight="1" x14ac:dyDescent="0.25">
      <c r="A216" s="443" t="s">
        <v>125</v>
      </c>
      <c r="B216" s="443"/>
      <c r="C216" s="443"/>
      <c r="D216" s="443"/>
      <c r="E216" s="443"/>
      <c r="F216" s="443"/>
      <c r="G216" s="443"/>
      <c r="H216" s="443"/>
      <c r="I216" s="443"/>
      <c r="J216" s="443"/>
      <c r="K216" s="443"/>
      <c r="L216" s="443"/>
      <c r="M216" s="443"/>
      <c r="N216" s="443"/>
      <c r="O216" s="443"/>
      <c r="P216" s="443"/>
      <c r="Q216" s="443"/>
      <c r="R216" s="443"/>
      <c r="S216" s="443"/>
      <c r="T216" s="443"/>
      <c r="U216" s="443"/>
      <c r="V216" s="443"/>
      <c r="W216" s="443"/>
      <c r="X216" s="443"/>
      <c r="Y216" s="443"/>
      <c r="Z216" s="443"/>
      <c r="AA216" s="67"/>
      <c r="AB216" s="67"/>
      <c r="AC216" s="81"/>
    </row>
    <row r="217" spans="1:68" ht="27" customHeight="1" x14ac:dyDescent="0.25">
      <c r="A217" s="64" t="s">
        <v>377</v>
      </c>
      <c r="B217" s="64" t="s">
        <v>378</v>
      </c>
      <c r="C217" s="37">
        <v>4301011717</v>
      </c>
      <c r="D217" s="444">
        <v>4680115884274</v>
      </c>
      <c r="E217" s="44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121</v>
      </c>
      <c r="L217" s="38"/>
      <c r="M217" s="39" t="s">
        <v>120</v>
      </c>
      <c r="N217" s="39"/>
      <c r="O217" s="38">
        <v>55</v>
      </c>
      <c r="P217" s="5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46"/>
      <c r="R217" s="446"/>
      <c r="S217" s="446"/>
      <c r="T217" s="447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ref="Y217:Y225" si="39">IFERROR(IF(X217="",0,CEILING((X217/$H217),1)*$H217),"")</f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210" t="s">
        <v>69</v>
      </c>
      <c r="BM217" s="79">
        <f t="shared" ref="BM217:BM225" si="40">IFERROR(X217*I217/H217,"0")</f>
        <v>0</v>
      </c>
      <c r="BN217" s="79">
        <f t="shared" ref="BN217:BN225" si="41">IFERROR(Y217*I217/H217,"0")</f>
        <v>0</v>
      </c>
      <c r="BO217" s="79">
        <f t="shared" ref="BO217:BO225" si="42">IFERROR(1/J217*(X217/H217),"0")</f>
        <v>0</v>
      </c>
      <c r="BP217" s="79">
        <f t="shared" ref="BP217:BP225" si="43">IFERROR(1/J217*(Y217/H217),"0")</f>
        <v>0</v>
      </c>
    </row>
    <row r="218" spans="1:68" ht="27" customHeight="1" x14ac:dyDescent="0.25">
      <c r="A218" s="64" t="s">
        <v>377</v>
      </c>
      <c r="B218" s="64" t="s">
        <v>379</v>
      </c>
      <c r="C218" s="37">
        <v>4301011945</v>
      </c>
      <c r="D218" s="444">
        <v>4680115884274</v>
      </c>
      <c r="E218" s="444"/>
      <c r="F218" s="63">
        <v>1.45</v>
      </c>
      <c r="G218" s="38">
        <v>8</v>
      </c>
      <c r="H218" s="63">
        <v>11.6</v>
      </c>
      <c r="I218" s="63">
        <v>12.08</v>
      </c>
      <c r="J218" s="38">
        <v>48</v>
      </c>
      <c r="K218" s="38" t="s">
        <v>121</v>
      </c>
      <c r="L218" s="38"/>
      <c r="M218" s="39" t="s">
        <v>129</v>
      </c>
      <c r="N218" s="39"/>
      <c r="O218" s="38">
        <v>55</v>
      </c>
      <c r="P218" s="590" t="s">
        <v>380</v>
      </c>
      <c r="Q218" s="446"/>
      <c r="R218" s="446"/>
      <c r="S218" s="446"/>
      <c r="T218" s="447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9"/>
        <v>0</v>
      </c>
      <c r="Z218" s="42" t="str">
        <f>IFERROR(IF(Y218=0,"",ROUNDUP(Y218/H218,0)*0.02039),"")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211" t="s">
        <v>69</v>
      </c>
      <c r="BM218" s="79">
        <f t="shared" si="40"/>
        <v>0</v>
      </c>
      <c r="BN218" s="79">
        <f t="shared" si="41"/>
        <v>0</v>
      </c>
      <c r="BO218" s="79">
        <f t="shared" si="42"/>
        <v>0</v>
      </c>
      <c r="BP218" s="79">
        <f t="shared" si="43"/>
        <v>0</v>
      </c>
    </row>
    <row r="219" spans="1:68" ht="27" customHeight="1" x14ac:dyDescent="0.25">
      <c r="A219" s="64" t="s">
        <v>381</v>
      </c>
      <c r="B219" s="64" t="s">
        <v>382</v>
      </c>
      <c r="C219" s="37">
        <v>4301011719</v>
      </c>
      <c r="D219" s="444">
        <v>4680115884298</v>
      </c>
      <c r="E219" s="444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121</v>
      </c>
      <c r="L219" s="38"/>
      <c r="M219" s="39" t="s">
        <v>120</v>
      </c>
      <c r="N219" s="39"/>
      <c r="O219" s="38">
        <v>55</v>
      </c>
      <c r="P219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46"/>
      <c r="R219" s="446"/>
      <c r="S219" s="446"/>
      <c r="T219" s="447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9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212" t="s">
        <v>69</v>
      </c>
      <c r="BM219" s="79">
        <f t="shared" si="40"/>
        <v>0</v>
      </c>
      <c r="BN219" s="79">
        <f t="shared" si="41"/>
        <v>0</v>
      </c>
      <c r="BO219" s="79">
        <f t="shared" si="42"/>
        <v>0</v>
      </c>
      <c r="BP219" s="79">
        <f t="shared" si="43"/>
        <v>0</v>
      </c>
    </row>
    <row r="220" spans="1:68" ht="27" customHeight="1" x14ac:dyDescent="0.25">
      <c r="A220" s="64" t="s">
        <v>383</v>
      </c>
      <c r="B220" s="64" t="s">
        <v>384</v>
      </c>
      <c r="C220" s="37">
        <v>4301011733</v>
      </c>
      <c r="D220" s="444">
        <v>4680115884250</v>
      </c>
      <c r="E220" s="444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121</v>
      </c>
      <c r="L220" s="38"/>
      <c r="M220" s="39" t="s">
        <v>141</v>
      </c>
      <c r="N220" s="39"/>
      <c r="O220" s="38">
        <v>55</v>
      </c>
      <c r="P220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46"/>
      <c r="R220" s="446"/>
      <c r="S220" s="446"/>
      <c r="T220" s="447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9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213" t="s">
        <v>69</v>
      </c>
      <c r="BM220" s="79">
        <f t="shared" si="40"/>
        <v>0</v>
      </c>
      <c r="BN220" s="79">
        <f t="shared" si="41"/>
        <v>0</v>
      </c>
      <c r="BO220" s="79">
        <f t="shared" si="42"/>
        <v>0</v>
      </c>
      <c r="BP220" s="79">
        <f t="shared" si="43"/>
        <v>0</v>
      </c>
    </row>
    <row r="221" spans="1:68" ht="27" customHeight="1" x14ac:dyDescent="0.25">
      <c r="A221" s="64" t="s">
        <v>383</v>
      </c>
      <c r="B221" s="64" t="s">
        <v>385</v>
      </c>
      <c r="C221" s="37">
        <v>4301011944</v>
      </c>
      <c r="D221" s="444">
        <v>4680115884250</v>
      </c>
      <c r="E221" s="444"/>
      <c r="F221" s="63">
        <v>1.45</v>
      </c>
      <c r="G221" s="38">
        <v>8</v>
      </c>
      <c r="H221" s="63">
        <v>11.6</v>
      </c>
      <c r="I221" s="63">
        <v>12.08</v>
      </c>
      <c r="J221" s="38">
        <v>48</v>
      </c>
      <c r="K221" s="38" t="s">
        <v>121</v>
      </c>
      <c r="L221" s="38"/>
      <c r="M221" s="39" t="s">
        <v>129</v>
      </c>
      <c r="N221" s="39"/>
      <c r="O221" s="38">
        <v>55</v>
      </c>
      <c r="P221" s="593" t="s">
        <v>386</v>
      </c>
      <c r="Q221" s="446"/>
      <c r="R221" s="446"/>
      <c r="S221" s="446"/>
      <c r="T221" s="447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9"/>
        <v>0</v>
      </c>
      <c r="Z221" s="42" t="str">
        <f>IFERROR(IF(Y221=0,"",ROUNDUP(Y221/H221,0)*0.02039),"")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214" t="s">
        <v>69</v>
      </c>
      <c r="BM221" s="79">
        <f t="shared" si="40"/>
        <v>0</v>
      </c>
      <c r="BN221" s="79">
        <f t="shared" si="41"/>
        <v>0</v>
      </c>
      <c r="BO221" s="79">
        <f t="shared" si="42"/>
        <v>0</v>
      </c>
      <c r="BP221" s="79">
        <f t="shared" si="43"/>
        <v>0</v>
      </c>
    </row>
    <row r="222" spans="1:68" ht="27" customHeight="1" x14ac:dyDescent="0.25">
      <c r="A222" s="64" t="s">
        <v>387</v>
      </c>
      <c r="B222" s="64" t="s">
        <v>388</v>
      </c>
      <c r="C222" s="37">
        <v>4301011718</v>
      </c>
      <c r="D222" s="444">
        <v>4680115884281</v>
      </c>
      <c r="E222" s="444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87</v>
      </c>
      <c r="L222" s="38"/>
      <c r="M222" s="39" t="s">
        <v>120</v>
      </c>
      <c r="N222" s="39"/>
      <c r="O222" s="38">
        <v>55</v>
      </c>
      <c r="P222" s="5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46"/>
      <c r="R222" s="446"/>
      <c r="S222" s="446"/>
      <c r="T222" s="447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9"/>
        <v>0</v>
      </c>
      <c r="Z222" s="42" t="str">
        <f>IFERROR(IF(Y222=0,"",ROUNDUP(Y222/H222,0)*0.00937),"")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215" t="s">
        <v>69</v>
      </c>
      <c r="BM222" s="79">
        <f t="shared" si="40"/>
        <v>0</v>
      </c>
      <c r="BN222" s="79">
        <f t="shared" si="41"/>
        <v>0</v>
      </c>
      <c r="BO222" s="79">
        <f t="shared" si="42"/>
        <v>0</v>
      </c>
      <c r="BP222" s="79">
        <f t="shared" si="43"/>
        <v>0</v>
      </c>
    </row>
    <row r="223" spans="1:68" ht="27" customHeight="1" x14ac:dyDescent="0.25">
      <c r="A223" s="64" t="s">
        <v>389</v>
      </c>
      <c r="B223" s="64" t="s">
        <v>390</v>
      </c>
      <c r="C223" s="37">
        <v>4301011720</v>
      </c>
      <c r="D223" s="444">
        <v>4680115884199</v>
      </c>
      <c r="E223" s="444"/>
      <c r="F223" s="63">
        <v>0.37</v>
      </c>
      <c r="G223" s="38">
        <v>10</v>
      </c>
      <c r="H223" s="63">
        <v>3.7</v>
      </c>
      <c r="I223" s="63">
        <v>3.94</v>
      </c>
      <c r="J223" s="38">
        <v>120</v>
      </c>
      <c r="K223" s="38" t="s">
        <v>87</v>
      </c>
      <c r="L223" s="38"/>
      <c r="M223" s="39" t="s">
        <v>120</v>
      </c>
      <c r="N223" s="39"/>
      <c r="O223" s="38">
        <v>55</v>
      </c>
      <c r="P223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46"/>
      <c r="R223" s="446"/>
      <c r="S223" s="446"/>
      <c r="T223" s="447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9"/>
        <v>0</v>
      </c>
      <c r="Z223" s="42" t="str">
        <f>IFERROR(IF(Y223=0,"",ROUNDUP(Y223/H223,0)*0.00937),"")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216" t="s">
        <v>69</v>
      </c>
      <c r="BM223" s="79">
        <f t="shared" si="40"/>
        <v>0</v>
      </c>
      <c r="BN223" s="79">
        <f t="shared" si="41"/>
        <v>0</v>
      </c>
      <c r="BO223" s="79">
        <f t="shared" si="42"/>
        <v>0</v>
      </c>
      <c r="BP223" s="79">
        <f t="shared" si="43"/>
        <v>0</v>
      </c>
    </row>
    <row r="224" spans="1:68" ht="27" customHeight="1" x14ac:dyDescent="0.25">
      <c r="A224" s="64" t="s">
        <v>391</v>
      </c>
      <c r="B224" s="64" t="s">
        <v>392</v>
      </c>
      <c r="C224" s="37">
        <v>4301011716</v>
      </c>
      <c r="D224" s="444">
        <v>4680115884267</v>
      </c>
      <c r="E224" s="444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87</v>
      </c>
      <c r="L224" s="38"/>
      <c r="M224" s="39" t="s">
        <v>120</v>
      </c>
      <c r="N224" s="39"/>
      <c r="O224" s="38">
        <v>55</v>
      </c>
      <c r="P224" s="5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46"/>
      <c r="R224" s="446"/>
      <c r="S224" s="446"/>
      <c r="T224" s="447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9"/>
        <v>0</v>
      </c>
      <c r="Z224" s="42" t="str">
        <f>IFERROR(IF(Y224=0,"",ROUNDUP(Y224/H224,0)*0.00937),"")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217" t="s">
        <v>69</v>
      </c>
      <c r="BM224" s="79">
        <f t="shared" si="40"/>
        <v>0</v>
      </c>
      <c r="BN224" s="79">
        <f t="shared" si="41"/>
        <v>0</v>
      </c>
      <c r="BO224" s="79">
        <f t="shared" si="42"/>
        <v>0</v>
      </c>
      <c r="BP224" s="79">
        <f t="shared" si="43"/>
        <v>0</v>
      </c>
    </row>
    <row r="225" spans="1:68" ht="27" customHeight="1" x14ac:dyDescent="0.25">
      <c r="A225" s="64" t="s">
        <v>393</v>
      </c>
      <c r="B225" s="64" t="s">
        <v>394</v>
      </c>
      <c r="C225" s="37">
        <v>4301011593</v>
      </c>
      <c r="D225" s="444">
        <v>4680115882973</v>
      </c>
      <c r="E225" s="444"/>
      <c r="F225" s="63">
        <v>0.7</v>
      </c>
      <c r="G225" s="38">
        <v>6</v>
      </c>
      <c r="H225" s="63">
        <v>4.2</v>
      </c>
      <c r="I225" s="63">
        <v>4.5599999999999996</v>
      </c>
      <c r="J225" s="38">
        <v>104</v>
      </c>
      <c r="K225" s="38" t="s">
        <v>121</v>
      </c>
      <c r="L225" s="38"/>
      <c r="M225" s="39" t="s">
        <v>120</v>
      </c>
      <c r="N225" s="39"/>
      <c r="O225" s="38">
        <v>55</v>
      </c>
      <c r="P225" s="59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46"/>
      <c r="R225" s="446"/>
      <c r="S225" s="446"/>
      <c r="T225" s="447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9"/>
        <v>0</v>
      </c>
      <c r="Z225" s="42" t="str">
        <f>IFERROR(IF(Y225=0,"",ROUNDUP(Y225/H225,0)*0.01196),"")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218" t="s">
        <v>69</v>
      </c>
      <c r="BM225" s="79">
        <f t="shared" si="40"/>
        <v>0</v>
      </c>
      <c r="BN225" s="79">
        <f t="shared" si="41"/>
        <v>0</v>
      </c>
      <c r="BO225" s="79">
        <f t="shared" si="42"/>
        <v>0</v>
      </c>
      <c r="BP225" s="79">
        <f t="shared" si="43"/>
        <v>0</v>
      </c>
    </row>
    <row r="226" spans="1:68" x14ac:dyDescent="0.2">
      <c r="A226" s="451"/>
      <c r="B226" s="451"/>
      <c r="C226" s="451"/>
      <c r="D226" s="451"/>
      <c r="E226" s="451"/>
      <c r="F226" s="451"/>
      <c r="G226" s="451"/>
      <c r="H226" s="451"/>
      <c r="I226" s="451"/>
      <c r="J226" s="451"/>
      <c r="K226" s="451"/>
      <c r="L226" s="451"/>
      <c r="M226" s="451"/>
      <c r="N226" s="451"/>
      <c r="O226" s="452"/>
      <c r="P226" s="448" t="s">
        <v>43</v>
      </c>
      <c r="Q226" s="449"/>
      <c r="R226" s="449"/>
      <c r="S226" s="449"/>
      <c r="T226" s="449"/>
      <c r="U226" s="449"/>
      <c r="V226" s="450"/>
      <c r="W226" s="43" t="s">
        <v>42</v>
      </c>
      <c r="X226" s="44">
        <f>IFERROR(X217/H217,"0")+IFERROR(X218/H218,"0")+IFERROR(X219/H219,"0")+IFERROR(X220/H220,"0")+IFERROR(X221/H221,"0")+IFERROR(X222/H222,"0")+IFERROR(X223/H223,"0")+IFERROR(X224/H224,"0")+IFERROR(X225/H225,"0")</f>
        <v>0</v>
      </c>
      <c r="Y226" s="44">
        <f>IFERROR(Y217/H217,"0")+IFERROR(Y218/H218,"0")+IFERROR(Y219/H219,"0")+IFERROR(Y220/H220,"0")+IFERROR(Y221/H221,"0")+IFERROR(Y222/H222,"0")+IFERROR(Y223/H223,"0")+IFERROR(Y224/H224,"0")+IFERROR(Y225/H225,"0")</f>
        <v>0</v>
      </c>
      <c r="Z226" s="4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8"/>
      <c r="AB226" s="68"/>
      <c r="AC226" s="68"/>
    </row>
    <row r="227" spans="1:68" x14ac:dyDescent="0.2">
      <c r="A227" s="451"/>
      <c r="B227" s="451"/>
      <c r="C227" s="451"/>
      <c r="D227" s="451"/>
      <c r="E227" s="451"/>
      <c r="F227" s="451"/>
      <c r="G227" s="451"/>
      <c r="H227" s="451"/>
      <c r="I227" s="451"/>
      <c r="J227" s="451"/>
      <c r="K227" s="451"/>
      <c r="L227" s="451"/>
      <c r="M227" s="451"/>
      <c r="N227" s="451"/>
      <c r="O227" s="452"/>
      <c r="P227" s="448" t="s">
        <v>43</v>
      </c>
      <c r="Q227" s="449"/>
      <c r="R227" s="449"/>
      <c r="S227" s="449"/>
      <c r="T227" s="449"/>
      <c r="U227" s="449"/>
      <c r="V227" s="450"/>
      <c r="W227" s="43" t="s">
        <v>0</v>
      </c>
      <c r="X227" s="44">
        <f>IFERROR(SUM(X217:X225),"0")</f>
        <v>0</v>
      </c>
      <c r="Y227" s="44">
        <f>IFERROR(SUM(Y217:Y225),"0")</f>
        <v>0</v>
      </c>
      <c r="Z227" s="43"/>
      <c r="AA227" s="68"/>
      <c r="AB227" s="68"/>
      <c r="AC227" s="68"/>
    </row>
    <row r="228" spans="1:68" ht="14.25" customHeight="1" x14ac:dyDescent="0.25">
      <c r="A228" s="443" t="s">
        <v>79</v>
      </c>
      <c r="B228" s="443"/>
      <c r="C228" s="443"/>
      <c r="D228" s="443"/>
      <c r="E228" s="443"/>
      <c r="F228" s="443"/>
      <c r="G228" s="443"/>
      <c r="H228" s="443"/>
      <c r="I228" s="443"/>
      <c r="J228" s="443"/>
      <c r="K228" s="443"/>
      <c r="L228" s="443"/>
      <c r="M228" s="443"/>
      <c r="N228" s="443"/>
      <c r="O228" s="443"/>
      <c r="P228" s="443"/>
      <c r="Q228" s="443"/>
      <c r="R228" s="443"/>
      <c r="S228" s="443"/>
      <c r="T228" s="443"/>
      <c r="U228" s="443"/>
      <c r="V228" s="443"/>
      <c r="W228" s="443"/>
      <c r="X228" s="443"/>
      <c r="Y228" s="443"/>
      <c r="Z228" s="443"/>
      <c r="AA228" s="67"/>
      <c r="AB228" s="67"/>
      <c r="AC228" s="81"/>
    </row>
    <row r="229" spans="1:68" ht="27" customHeight="1" x14ac:dyDescent="0.25">
      <c r="A229" s="64" t="s">
        <v>395</v>
      </c>
      <c r="B229" s="64" t="s">
        <v>396</v>
      </c>
      <c r="C229" s="37">
        <v>4301031305</v>
      </c>
      <c r="D229" s="444">
        <v>4607091389845</v>
      </c>
      <c r="E229" s="444"/>
      <c r="F229" s="63">
        <v>0.35</v>
      </c>
      <c r="G229" s="38">
        <v>6</v>
      </c>
      <c r="H229" s="63">
        <v>2.1</v>
      </c>
      <c r="I229" s="63">
        <v>2.2000000000000002</v>
      </c>
      <c r="J229" s="38">
        <v>234</v>
      </c>
      <c r="K229" s="38" t="s">
        <v>83</v>
      </c>
      <c r="L229" s="38"/>
      <c r="M229" s="39" t="s">
        <v>82</v>
      </c>
      <c r="N229" s="39"/>
      <c r="O229" s="38">
        <v>40</v>
      </c>
      <c r="P229" s="59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46"/>
      <c r="R229" s="446"/>
      <c r="S229" s="446"/>
      <c r="T229" s="447"/>
      <c r="U229" s="40" t="s">
        <v>48</v>
      </c>
      <c r="V229" s="40" t="s">
        <v>48</v>
      </c>
      <c r="W229" s="41" t="s">
        <v>0</v>
      </c>
      <c r="X229" s="59">
        <v>0</v>
      </c>
      <c r="Y229" s="56">
        <f>IFERROR(IF(X229="",0,CEILING((X229/$H229),1)*$H229),"")</f>
        <v>0</v>
      </c>
      <c r="Z229" s="42" t="str">
        <f>IFERROR(IF(Y229=0,"",ROUNDUP(Y229/H229,0)*0.00502),"")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219" t="s">
        <v>69</v>
      </c>
      <c r="BM229" s="79">
        <f>IFERROR(X229*I229/H229,"0")</f>
        <v>0</v>
      </c>
      <c r="BN229" s="79">
        <f>IFERROR(Y229*I229/H229,"0")</f>
        <v>0</v>
      </c>
      <c r="BO229" s="79">
        <f>IFERROR(1/J229*(X229/H229),"0")</f>
        <v>0</v>
      </c>
      <c r="BP229" s="79">
        <f>IFERROR(1/J229*(Y229/H229),"0")</f>
        <v>0</v>
      </c>
    </row>
    <row r="230" spans="1:68" ht="27" customHeight="1" x14ac:dyDescent="0.25">
      <c r="A230" s="64" t="s">
        <v>397</v>
      </c>
      <c r="B230" s="64" t="s">
        <v>398</v>
      </c>
      <c r="C230" s="37">
        <v>4301031306</v>
      </c>
      <c r="D230" s="444">
        <v>4680115882881</v>
      </c>
      <c r="E230" s="444"/>
      <c r="F230" s="63">
        <v>0.28000000000000003</v>
      </c>
      <c r="G230" s="38">
        <v>6</v>
      </c>
      <c r="H230" s="63">
        <v>1.68</v>
      </c>
      <c r="I230" s="63">
        <v>1.81</v>
      </c>
      <c r="J230" s="38">
        <v>234</v>
      </c>
      <c r="K230" s="38" t="s">
        <v>83</v>
      </c>
      <c r="L230" s="38"/>
      <c r="M230" s="39" t="s">
        <v>82</v>
      </c>
      <c r="N230" s="39"/>
      <c r="O230" s="38">
        <v>40</v>
      </c>
      <c r="P230" s="59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46"/>
      <c r="R230" s="446"/>
      <c r="S230" s="446"/>
      <c r="T230" s="447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IFERROR(IF(Y230=0,"",ROUNDUP(Y230/H230,0)*0.00502),"")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220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x14ac:dyDescent="0.2">
      <c r="A231" s="451"/>
      <c r="B231" s="451"/>
      <c r="C231" s="451"/>
      <c r="D231" s="451"/>
      <c r="E231" s="451"/>
      <c r="F231" s="451"/>
      <c r="G231" s="451"/>
      <c r="H231" s="451"/>
      <c r="I231" s="451"/>
      <c r="J231" s="451"/>
      <c r="K231" s="451"/>
      <c r="L231" s="451"/>
      <c r="M231" s="451"/>
      <c r="N231" s="451"/>
      <c r="O231" s="452"/>
      <c r="P231" s="448" t="s">
        <v>43</v>
      </c>
      <c r="Q231" s="449"/>
      <c r="R231" s="449"/>
      <c r="S231" s="449"/>
      <c r="T231" s="449"/>
      <c r="U231" s="449"/>
      <c r="V231" s="450"/>
      <c r="W231" s="43" t="s">
        <v>42</v>
      </c>
      <c r="X231" s="44">
        <f>IFERROR(X229/H229,"0")+IFERROR(X230/H230,"0")</f>
        <v>0</v>
      </c>
      <c r="Y231" s="44">
        <f>IFERROR(Y229/H229,"0")+IFERROR(Y230/H230,"0")</f>
        <v>0</v>
      </c>
      <c r="Z231" s="44">
        <f>IFERROR(IF(Z229="",0,Z229),"0")+IFERROR(IF(Z230="",0,Z230),"0")</f>
        <v>0</v>
      </c>
      <c r="AA231" s="68"/>
      <c r="AB231" s="68"/>
      <c r="AC231" s="68"/>
    </row>
    <row r="232" spans="1:68" x14ac:dyDescent="0.2">
      <c r="A232" s="451"/>
      <c r="B232" s="451"/>
      <c r="C232" s="451"/>
      <c r="D232" s="451"/>
      <c r="E232" s="451"/>
      <c r="F232" s="451"/>
      <c r="G232" s="451"/>
      <c r="H232" s="451"/>
      <c r="I232" s="451"/>
      <c r="J232" s="451"/>
      <c r="K232" s="451"/>
      <c r="L232" s="451"/>
      <c r="M232" s="451"/>
      <c r="N232" s="451"/>
      <c r="O232" s="452"/>
      <c r="P232" s="448" t="s">
        <v>43</v>
      </c>
      <c r="Q232" s="449"/>
      <c r="R232" s="449"/>
      <c r="S232" s="449"/>
      <c r="T232" s="449"/>
      <c r="U232" s="449"/>
      <c r="V232" s="450"/>
      <c r="W232" s="43" t="s">
        <v>0</v>
      </c>
      <c r="X232" s="44">
        <f>IFERROR(SUM(X229:X230),"0")</f>
        <v>0</v>
      </c>
      <c r="Y232" s="44">
        <f>IFERROR(SUM(Y229:Y230),"0")</f>
        <v>0</v>
      </c>
      <c r="Z232" s="43"/>
      <c r="AA232" s="68"/>
      <c r="AB232" s="68"/>
      <c r="AC232" s="68"/>
    </row>
    <row r="233" spans="1:68" ht="16.5" customHeight="1" x14ac:dyDescent="0.25">
      <c r="A233" s="442" t="s">
        <v>399</v>
      </c>
      <c r="B233" s="442"/>
      <c r="C233" s="442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442"/>
      <c r="AA233" s="66"/>
      <c r="AB233" s="66"/>
      <c r="AC233" s="80"/>
    </row>
    <row r="234" spans="1:68" ht="14.25" customHeight="1" x14ac:dyDescent="0.25">
      <c r="A234" s="443" t="s">
        <v>125</v>
      </c>
      <c r="B234" s="443"/>
      <c r="C234" s="443"/>
      <c r="D234" s="443"/>
      <c r="E234" s="443"/>
      <c r="F234" s="443"/>
      <c r="G234" s="443"/>
      <c r="H234" s="443"/>
      <c r="I234" s="443"/>
      <c r="J234" s="443"/>
      <c r="K234" s="443"/>
      <c r="L234" s="443"/>
      <c r="M234" s="443"/>
      <c r="N234" s="443"/>
      <c r="O234" s="443"/>
      <c r="P234" s="443"/>
      <c r="Q234" s="443"/>
      <c r="R234" s="443"/>
      <c r="S234" s="443"/>
      <c r="T234" s="443"/>
      <c r="U234" s="443"/>
      <c r="V234" s="443"/>
      <c r="W234" s="443"/>
      <c r="X234" s="443"/>
      <c r="Y234" s="443"/>
      <c r="Z234" s="443"/>
      <c r="AA234" s="67"/>
      <c r="AB234" s="67"/>
      <c r="AC234" s="81"/>
    </row>
    <row r="235" spans="1:68" ht="27" customHeight="1" x14ac:dyDescent="0.25">
      <c r="A235" s="64" t="s">
        <v>400</v>
      </c>
      <c r="B235" s="64" t="s">
        <v>401</v>
      </c>
      <c r="C235" s="37">
        <v>4301011826</v>
      </c>
      <c r="D235" s="444">
        <v>4680115884137</v>
      </c>
      <c r="E235" s="444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121</v>
      </c>
      <c r="L235" s="38"/>
      <c r="M235" s="39" t="s">
        <v>120</v>
      </c>
      <c r="N235" s="39"/>
      <c r="O235" s="38">
        <v>55</v>
      </c>
      <c r="P235" s="6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46"/>
      <c r="R235" s="446"/>
      <c r="S235" s="446"/>
      <c r="T235" s="447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ref="Y235:Y242" si="44">IFERROR(IF(X235="",0,CEILING((X235/$H235),1)*$H235),"")</f>
        <v>0</v>
      </c>
      <c r="Z235" s="42" t="str">
        <f>IFERROR(IF(Y235=0,"",ROUNDUP(Y235/H235,0)*0.02175),"")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21" t="s">
        <v>69</v>
      </c>
      <c r="BM235" s="79">
        <f t="shared" ref="BM235:BM242" si="45">IFERROR(X235*I235/H235,"0")</f>
        <v>0</v>
      </c>
      <c r="BN235" s="79">
        <f t="shared" ref="BN235:BN242" si="46">IFERROR(Y235*I235/H235,"0")</f>
        <v>0</v>
      </c>
      <c r="BO235" s="79">
        <f t="shared" ref="BO235:BO242" si="47">IFERROR(1/J235*(X235/H235),"0")</f>
        <v>0</v>
      </c>
      <c r="BP235" s="79">
        <f t="shared" ref="BP235:BP242" si="48">IFERROR(1/J235*(Y235/H235),"0")</f>
        <v>0</v>
      </c>
    </row>
    <row r="236" spans="1:68" ht="27" customHeight="1" x14ac:dyDescent="0.25">
      <c r="A236" s="64" t="s">
        <v>400</v>
      </c>
      <c r="B236" s="64" t="s">
        <v>402</v>
      </c>
      <c r="C236" s="37">
        <v>4301011942</v>
      </c>
      <c r="D236" s="444">
        <v>4680115884137</v>
      </c>
      <c r="E236" s="444"/>
      <c r="F236" s="63">
        <v>1.45</v>
      </c>
      <c r="G236" s="38">
        <v>8</v>
      </c>
      <c r="H236" s="63">
        <v>11.6</v>
      </c>
      <c r="I236" s="63">
        <v>12.08</v>
      </c>
      <c r="J236" s="38">
        <v>48</v>
      </c>
      <c r="K236" s="38" t="s">
        <v>121</v>
      </c>
      <c r="L236" s="38"/>
      <c r="M236" s="39" t="s">
        <v>129</v>
      </c>
      <c r="N236" s="39"/>
      <c r="O236" s="38">
        <v>55</v>
      </c>
      <c r="P236" s="601" t="s">
        <v>403</v>
      </c>
      <c r="Q236" s="446"/>
      <c r="R236" s="446"/>
      <c r="S236" s="446"/>
      <c r="T236" s="447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44"/>
        <v>0</v>
      </c>
      <c r="Z236" s="42" t="str">
        <f>IFERROR(IF(Y236=0,"",ROUNDUP(Y236/H236,0)*0.02039),"")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22" t="s">
        <v>69</v>
      </c>
      <c r="BM236" s="79">
        <f t="shared" si="45"/>
        <v>0</v>
      </c>
      <c r="BN236" s="79">
        <f t="shared" si="46"/>
        <v>0</v>
      </c>
      <c r="BO236" s="79">
        <f t="shared" si="47"/>
        <v>0</v>
      </c>
      <c r="BP236" s="79">
        <f t="shared" si="48"/>
        <v>0</v>
      </c>
    </row>
    <row r="237" spans="1:68" ht="27" customHeight="1" x14ac:dyDescent="0.25">
      <c r="A237" s="64" t="s">
        <v>404</v>
      </c>
      <c r="B237" s="64" t="s">
        <v>405</v>
      </c>
      <c r="C237" s="37">
        <v>4301011724</v>
      </c>
      <c r="D237" s="444">
        <v>4680115884236</v>
      </c>
      <c r="E237" s="444"/>
      <c r="F237" s="63">
        <v>1.45</v>
      </c>
      <c r="G237" s="38">
        <v>8</v>
      </c>
      <c r="H237" s="63">
        <v>11.6</v>
      </c>
      <c r="I237" s="63">
        <v>12.08</v>
      </c>
      <c r="J237" s="38">
        <v>56</v>
      </c>
      <c r="K237" s="38" t="s">
        <v>121</v>
      </c>
      <c r="L237" s="38"/>
      <c r="M237" s="39" t="s">
        <v>120</v>
      </c>
      <c r="N237" s="39"/>
      <c r="O237" s="38">
        <v>55</v>
      </c>
      <c r="P237" s="6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46"/>
      <c r="R237" s="446"/>
      <c r="S237" s="446"/>
      <c r="T237" s="447"/>
      <c r="U237" s="40" t="s">
        <v>48</v>
      </c>
      <c r="V237" s="40" t="s">
        <v>48</v>
      </c>
      <c r="W237" s="41" t="s">
        <v>0</v>
      </c>
      <c r="X237" s="59">
        <v>0</v>
      </c>
      <c r="Y237" s="56">
        <f t="shared" si="44"/>
        <v>0</v>
      </c>
      <c r="Z237" s="42" t="str">
        <f>IFERROR(IF(Y237=0,"",ROUNDUP(Y237/H237,0)*0.02175),"")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23" t="s">
        <v>69</v>
      </c>
      <c r="BM237" s="79">
        <f t="shared" si="45"/>
        <v>0</v>
      </c>
      <c r="BN237" s="79">
        <f t="shared" si="46"/>
        <v>0</v>
      </c>
      <c r="BO237" s="79">
        <f t="shared" si="47"/>
        <v>0</v>
      </c>
      <c r="BP237" s="79">
        <f t="shared" si="48"/>
        <v>0</v>
      </c>
    </row>
    <row r="238" spans="1:68" ht="27" customHeight="1" x14ac:dyDescent="0.25">
      <c r="A238" s="64" t="s">
        <v>406</v>
      </c>
      <c r="B238" s="64" t="s">
        <v>407</v>
      </c>
      <c r="C238" s="37">
        <v>4301011721</v>
      </c>
      <c r="D238" s="444">
        <v>4680115884175</v>
      </c>
      <c r="E238" s="444"/>
      <c r="F238" s="63">
        <v>1.45</v>
      </c>
      <c r="G238" s="38">
        <v>8</v>
      </c>
      <c r="H238" s="63">
        <v>11.6</v>
      </c>
      <c r="I238" s="63">
        <v>12.08</v>
      </c>
      <c r="J238" s="38">
        <v>56</v>
      </c>
      <c r="K238" s="38" t="s">
        <v>121</v>
      </c>
      <c r="L238" s="38"/>
      <c r="M238" s="39" t="s">
        <v>120</v>
      </c>
      <c r="N238" s="39"/>
      <c r="O238" s="38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46"/>
      <c r="R238" s="446"/>
      <c r="S238" s="446"/>
      <c r="T238" s="447"/>
      <c r="U238" s="40" t="s">
        <v>48</v>
      </c>
      <c r="V238" s="40" t="s">
        <v>48</v>
      </c>
      <c r="W238" s="41" t="s">
        <v>0</v>
      </c>
      <c r="X238" s="59">
        <v>0</v>
      </c>
      <c r="Y238" s="56">
        <f t="shared" si="44"/>
        <v>0</v>
      </c>
      <c r="Z238" s="42" t="str">
        <f>IFERROR(IF(Y238=0,"",ROUNDUP(Y238/H238,0)*0.02175),"")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24" t="s">
        <v>69</v>
      </c>
      <c r="BM238" s="79">
        <f t="shared" si="45"/>
        <v>0</v>
      </c>
      <c r="BN238" s="79">
        <f t="shared" si="46"/>
        <v>0</v>
      </c>
      <c r="BO238" s="79">
        <f t="shared" si="47"/>
        <v>0</v>
      </c>
      <c r="BP238" s="79">
        <f t="shared" si="48"/>
        <v>0</v>
      </c>
    </row>
    <row r="239" spans="1:68" ht="27" customHeight="1" x14ac:dyDescent="0.25">
      <c r="A239" s="64" t="s">
        <v>408</v>
      </c>
      <c r="B239" s="64" t="s">
        <v>409</v>
      </c>
      <c r="C239" s="37">
        <v>4301011824</v>
      </c>
      <c r="D239" s="444">
        <v>4680115884144</v>
      </c>
      <c r="E239" s="444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87</v>
      </c>
      <c r="L239" s="38"/>
      <c r="M239" s="39" t="s">
        <v>120</v>
      </c>
      <c r="N239" s="39"/>
      <c r="O239" s="38">
        <v>55</v>
      </c>
      <c r="P239" s="6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46"/>
      <c r="R239" s="446"/>
      <c r="S239" s="446"/>
      <c r="T239" s="447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si="44"/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25" t="s">
        <v>69</v>
      </c>
      <c r="BM239" s="79">
        <f t="shared" si="45"/>
        <v>0</v>
      </c>
      <c r="BN239" s="79">
        <f t="shared" si="46"/>
        <v>0</v>
      </c>
      <c r="BO239" s="79">
        <f t="shared" si="47"/>
        <v>0</v>
      </c>
      <c r="BP239" s="79">
        <f t="shared" si="48"/>
        <v>0</v>
      </c>
    </row>
    <row r="240" spans="1:68" ht="27" customHeight="1" x14ac:dyDescent="0.25">
      <c r="A240" s="64" t="s">
        <v>410</v>
      </c>
      <c r="B240" s="64" t="s">
        <v>411</v>
      </c>
      <c r="C240" s="37">
        <v>4301011963</v>
      </c>
      <c r="D240" s="444">
        <v>4680115885288</v>
      </c>
      <c r="E240" s="444"/>
      <c r="F240" s="63">
        <v>0.37</v>
      </c>
      <c r="G240" s="38">
        <v>10</v>
      </c>
      <c r="H240" s="63">
        <v>3.7</v>
      </c>
      <c r="I240" s="63">
        <v>3.94</v>
      </c>
      <c r="J240" s="38">
        <v>120</v>
      </c>
      <c r="K240" s="38" t="s">
        <v>87</v>
      </c>
      <c r="L240" s="38"/>
      <c r="M240" s="39" t="s">
        <v>120</v>
      </c>
      <c r="N240" s="39"/>
      <c r="O240" s="38">
        <v>55</v>
      </c>
      <c r="P240" s="605" t="s">
        <v>412</v>
      </c>
      <c r="Q240" s="446"/>
      <c r="R240" s="446"/>
      <c r="S240" s="446"/>
      <c r="T240" s="447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4"/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26" t="s">
        <v>69</v>
      </c>
      <c r="BM240" s="79">
        <f t="shared" si="45"/>
        <v>0</v>
      </c>
      <c r="BN240" s="79">
        <f t="shared" si="46"/>
        <v>0</v>
      </c>
      <c r="BO240" s="79">
        <f t="shared" si="47"/>
        <v>0</v>
      </c>
      <c r="BP240" s="79">
        <f t="shared" si="48"/>
        <v>0</v>
      </c>
    </row>
    <row r="241" spans="1:68" ht="27" customHeight="1" x14ac:dyDescent="0.25">
      <c r="A241" s="64" t="s">
        <v>413</v>
      </c>
      <c r="B241" s="64" t="s">
        <v>414</v>
      </c>
      <c r="C241" s="37">
        <v>4301011726</v>
      </c>
      <c r="D241" s="444">
        <v>4680115884182</v>
      </c>
      <c r="E241" s="444"/>
      <c r="F241" s="63">
        <v>0.37</v>
      </c>
      <c r="G241" s="38">
        <v>10</v>
      </c>
      <c r="H241" s="63">
        <v>3.7</v>
      </c>
      <c r="I241" s="63">
        <v>3.94</v>
      </c>
      <c r="J241" s="38">
        <v>120</v>
      </c>
      <c r="K241" s="38" t="s">
        <v>87</v>
      </c>
      <c r="L241" s="38"/>
      <c r="M241" s="39" t="s">
        <v>120</v>
      </c>
      <c r="N241" s="39"/>
      <c r="O241" s="38">
        <v>55</v>
      </c>
      <c r="P241" s="6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46"/>
      <c r="R241" s="446"/>
      <c r="S241" s="446"/>
      <c r="T241" s="447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4"/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27" t="s">
        <v>69</v>
      </c>
      <c r="BM241" s="79">
        <f t="shared" si="45"/>
        <v>0</v>
      </c>
      <c r="BN241" s="79">
        <f t="shared" si="46"/>
        <v>0</v>
      </c>
      <c r="BO241" s="79">
        <f t="shared" si="47"/>
        <v>0</v>
      </c>
      <c r="BP241" s="79">
        <f t="shared" si="48"/>
        <v>0</v>
      </c>
    </row>
    <row r="242" spans="1:68" ht="27" customHeight="1" x14ac:dyDescent="0.25">
      <c r="A242" s="64" t="s">
        <v>415</v>
      </c>
      <c r="B242" s="64" t="s">
        <v>416</v>
      </c>
      <c r="C242" s="37">
        <v>4301011722</v>
      </c>
      <c r="D242" s="444">
        <v>4680115884205</v>
      </c>
      <c r="E242" s="444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87</v>
      </c>
      <c r="L242" s="38"/>
      <c r="M242" s="39" t="s">
        <v>120</v>
      </c>
      <c r="N242" s="39"/>
      <c r="O242" s="38">
        <v>55</v>
      </c>
      <c r="P242" s="6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46"/>
      <c r="R242" s="446"/>
      <c r="S242" s="446"/>
      <c r="T242" s="447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4"/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28" t="s">
        <v>69</v>
      </c>
      <c r="BM242" s="79">
        <f t="shared" si="45"/>
        <v>0</v>
      </c>
      <c r="BN242" s="79">
        <f t="shared" si="46"/>
        <v>0</v>
      </c>
      <c r="BO242" s="79">
        <f t="shared" si="47"/>
        <v>0</v>
      </c>
      <c r="BP242" s="79">
        <f t="shared" si="48"/>
        <v>0</v>
      </c>
    </row>
    <row r="243" spans="1:68" x14ac:dyDescent="0.2">
      <c r="A243" s="451"/>
      <c r="B243" s="451"/>
      <c r="C243" s="451"/>
      <c r="D243" s="451"/>
      <c r="E243" s="451"/>
      <c r="F243" s="451"/>
      <c r="G243" s="451"/>
      <c r="H243" s="451"/>
      <c r="I243" s="451"/>
      <c r="J243" s="451"/>
      <c r="K243" s="451"/>
      <c r="L243" s="451"/>
      <c r="M243" s="451"/>
      <c r="N243" s="451"/>
      <c r="O243" s="452"/>
      <c r="P243" s="448" t="s">
        <v>43</v>
      </c>
      <c r="Q243" s="449"/>
      <c r="R243" s="449"/>
      <c r="S243" s="449"/>
      <c r="T243" s="449"/>
      <c r="U243" s="449"/>
      <c r="V243" s="450"/>
      <c r="W243" s="43" t="s">
        <v>42</v>
      </c>
      <c r="X243" s="44">
        <f>IFERROR(X235/H235,"0")+IFERROR(X236/H236,"0")+IFERROR(X237/H237,"0")+IFERROR(X238/H238,"0")+IFERROR(X239/H239,"0")+IFERROR(X240/H240,"0")+IFERROR(X241/H241,"0")+IFERROR(X242/H242,"0")</f>
        <v>0</v>
      </c>
      <c r="Y243" s="44">
        <f>IFERROR(Y235/H235,"0")+IFERROR(Y236/H236,"0")+IFERROR(Y237/H237,"0")+IFERROR(Y238/H238,"0")+IFERROR(Y239/H239,"0")+IFERROR(Y240/H240,"0")+IFERROR(Y241/H241,"0")+IFERROR(Y242/H242,"0")</f>
        <v>0</v>
      </c>
      <c r="Z243" s="4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8"/>
      <c r="AB243" s="68"/>
      <c r="AC243" s="68"/>
    </row>
    <row r="244" spans="1:68" x14ac:dyDescent="0.2">
      <c r="A244" s="451"/>
      <c r="B244" s="451"/>
      <c r="C244" s="451"/>
      <c r="D244" s="451"/>
      <c r="E244" s="451"/>
      <c r="F244" s="451"/>
      <c r="G244" s="451"/>
      <c r="H244" s="451"/>
      <c r="I244" s="451"/>
      <c r="J244" s="451"/>
      <c r="K244" s="451"/>
      <c r="L244" s="451"/>
      <c r="M244" s="451"/>
      <c r="N244" s="451"/>
      <c r="O244" s="452"/>
      <c r="P244" s="448" t="s">
        <v>43</v>
      </c>
      <c r="Q244" s="449"/>
      <c r="R244" s="449"/>
      <c r="S244" s="449"/>
      <c r="T244" s="449"/>
      <c r="U244" s="449"/>
      <c r="V244" s="450"/>
      <c r="W244" s="43" t="s">
        <v>0</v>
      </c>
      <c r="X244" s="44">
        <f>IFERROR(SUM(X235:X242),"0")</f>
        <v>0</v>
      </c>
      <c r="Y244" s="44">
        <f>IFERROR(SUM(Y235:Y242),"0")</f>
        <v>0</v>
      </c>
      <c r="Z244" s="43"/>
      <c r="AA244" s="68"/>
      <c r="AB244" s="68"/>
      <c r="AC244" s="68"/>
    </row>
    <row r="245" spans="1:68" ht="16.5" customHeight="1" x14ac:dyDescent="0.25">
      <c r="A245" s="442" t="s">
        <v>417</v>
      </c>
      <c r="B245" s="442"/>
      <c r="C245" s="442"/>
      <c r="D245" s="442"/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  <c r="P245" s="442"/>
      <c r="Q245" s="442"/>
      <c r="R245" s="442"/>
      <c r="S245" s="442"/>
      <c r="T245" s="442"/>
      <c r="U245" s="442"/>
      <c r="V245" s="442"/>
      <c r="W245" s="442"/>
      <c r="X245" s="442"/>
      <c r="Y245" s="442"/>
      <c r="Z245" s="442"/>
      <c r="AA245" s="66"/>
      <c r="AB245" s="66"/>
      <c r="AC245" s="80"/>
    </row>
    <row r="246" spans="1:68" ht="14.25" customHeight="1" x14ac:dyDescent="0.25">
      <c r="A246" s="443" t="s">
        <v>125</v>
      </c>
      <c r="B246" s="443"/>
      <c r="C246" s="443"/>
      <c r="D246" s="443"/>
      <c r="E246" s="443"/>
      <c r="F246" s="443"/>
      <c r="G246" s="443"/>
      <c r="H246" s="443"/>
      <c r="I246" s="443"/>
      <c r="J246" s="443"/>
      <c r="K246" s="443"/>
      <c r="L246" s="443"/>
      <c r="M246" s="443"/>
      <c r="N246" s="443"/>
      <c r="O246" s="443"/>
      <c r="P246" s="443"/>
      <c r="Q246" s="443"/>
      <c r="R246" s="443"/>
      <c r="S246" s="443"/>
      <c r="T246" s="443"/>
      <c r="U246" s="443"/>
      <c r="V246" s="443"/>
      <c r="W246" s="443"/>
      <c r="X246" s="443"/>
      <c r="Y246" s="443"/>
      <c r="Z246" s="443"/>
      <c r="AA246" s="67"/>
      <c r="AB246" s="67"/>
      <c r="AC246" s="81"/>
    </row>
    <row r="247" spans="1:68" ht="27" customHeight="1" x14ac:dyDescent="0.25">
      <c r="A247" s="64" t="s">
        <v>418</v>
      </c>
      <c r="B247" s="64" t="s">
        <v>419</v>
      </c>
      <c r="C247" s="37">
        <v>4301011850</v>
      </c>
      <c r="D247" s="444">
        <v>4680115885806</v>
      </c>
      <c r="E247" s="444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121</v>
      </c>
      <c r="L247" s="38"/>
      <c r="M247" s="39" t="s">
        <v>120</v>
      </c>
      <c r="N247" s="39"/>
      <c r="O247" s="38">
        <v>55</v>
      </c>
      <c r="P247" s="608" t="s">
        <v>420</v>
      </c>
      <c r="Q247" s="446"/>
      <c r="R247" s="446"/>
      <c r="S247" s="446"/>
      <c r="T247" s="447"/>
      <c r="U247" s="40" t="s">
        <v>48</v>
      </c>
      <c r="V247" s="40" t="s">
        <v>48</v>
      </c>
      <c r="W247" s="41" t="s">
        <v>0</v>
      </c>
      <c r="X247" s="59">
        <v>0</v>
      </c>
      <c r="Y247" s="56">
        <f>IFERROR(IF(X247="",0,CEILING((X247/$H247),1)*$H247),"")</f>
        <v>0</v>
      </c>
      <c r="Z247" s="42" t="str">
        <f>IFERROR(IF(Y247=0,"",ROUNDUP(Y247/H247,0)*0.02175),"")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29" t="s">
        <v>69</v>
      </c>
      <c r="BM247" s="79">
        <f>IFERROR(X247*I247/H247,"0")</f>
        <v>0</v>
      </c>
      <c r="BN247" s="79">
        <f>IFERROR(Y247*I247/H247,"0")</f>
        <v>0</v>
      </c>
      <c r="BO247" s="79">
        <f>IFERROR(1/J247*(X247/H247),"0")</f>
        <v>0</v>
      </c>
      <c r="BP247" s="79">
        <f>IFERROR(1/J247*(Y247/H247),"0")</f>
        <v>0</v>
      </c>
    </row>
    <row r="248" spans="1:68" ht="27" customHeight="1" x14ac:dyDescent="0.25">
      <c r="A248" s="64" t="s">
        <v>421</v>
      </c>
      <c r="B248" s="64" t="s">
        <v>422</v>
      </c>
      <c r="C248" s="37">
        <v>4301011855</v>
      </c>
      <c r="D248" s="444">
        <v>4680115885837</v>
      </c>
      <c r="E248" s="44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8" t="s">
        <v>121</v>
      </c>
      <c r="L248" s="38"/>
      <c r="M248" s="39" t="s">
        <v>120</v>
      </c>
      <c r="N248" s="39"/>
      <c r="O248" s="38">
        <v>55</v>
      </c>
      <c r="P248" s="609" t="s">
        <v>423</v>
      </c>
      <c r="Q248" s="446"/>
      <c r="R248" s="446"/>
      <c r="S248" s="446"/>
      <c r="T248" s="447"/>
      <c r="U248" s="40" t="s">
        <v>48</v>
      </c>
      <c r="V248" s="40" t="s">
        <v>48</v>
      </c>
      <c r="W248" s="41" t="s">
        <v>0</v>
      </c>
      <c r="X248" s="59">
        <v>0</v>
      </c>
      <c r="Y248" s="56">
        <f>IFERROR(IF(X248="",0,CEILING((X248/$H248),1)*$H248),"")</f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30" t="s">
        <v>69</v>
      </c>
      <c r="BM248" s="79">
        <f>IFERROR(X248*I248/H248,"0")</f>
        <v>0</v>
      </c>
      <c r="BN248" s="79">
        <f>IFERROR(Y248*I248/H248,"0")</f>
        <v>0</v>
      </c>
      <c r="BO248" s="79">
        <f>IFERROR(1/J248*(X248/H248),"0")</f>
        <v>0</v>
      </c>
      <c r="BP248" s="79">
        <f>IFERROR(1/J248*(Y248/H248),"0")</f>
        <v>0</v>
      </c>
    </row>
    <row r="249" spans="1:68" ht="27" customHeight="1" x14ac:dyDescent="0.25">
      <c r="A249" s="64" t="s">
        <v>424</v>
      </c>
      <c r="B249" s="64" t="s">
        <v>425</v>
      </c>
      <c r="C249" s="37">
        <v>4301011853</v>
      </c>
      <c r="D249" s="444">
        <v>4680115885851</v>
      </c>
      <c r="E249" s="444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8" t="s">
        <v>121</v>
      </c>
      <c r="L249" s="38"/>
      <c r="M249" s="39" t="s">
        <v>120</v>
      </c>
      <c r="N249" s="39"/>
      <c r="O249" s="38">
        <v>55</v>
      </c>
      <c r="P249" s="610" t="s">
        <v>426</v>
      </c>
      <c r="Q249" s="446"/>
      <c r="R249" s="446"/>
      <c r="S249" s="446"/>
      <c r="T249" s="447"/>
      <c r="U249" s="40" t="s">
        <v>48</v>
      </c>
      <c r="V249" s="40" t="s">
        <v>48</v>
      </c>
      <c r="W249" s="41" t="s">
        <v>0</v>
      </c>
      <c r="X249" s="59">
        <v>0</v>
      </c>
      <c r="Y249" s="56">
        <f>IFERROR(IF(X249="",0,CEILING((X249/$H249),1)*$H249),"")</f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31" t="s">
        <v>69</v>
      </c>
      <c r="BM249" s="79">
        <f>IFERROR(X249*I249/H249,"0")</f>
        <v>0</v>
      </c>
      <c r="BN249" s="79">
        <f>IFERROR(Y249*I249/H249,"0")</f>
        <v>0</v>
      </c>
      <c r="BO249" s="79">
        <f>IFERROR(1/J249*(X249/H249),"0")</f>
        <v>0</v>
      </c>
      <c r="BP249" s="79">
        <f>IFERROR(1/J249*(Y249/H249),"0")</f>
        <v>0</v>
      </c>
    </row>
    <row r="250" spans="1:68" ht="27" customHeight="1" x14ac:dyDescent="0.25">
      <c r="A250" s="64" t="s">
        <v>427</v>
      </c>
      <c r="B250" s="64" t="s">
        <v>428</v>
      </c>
      <c r="C250" s="37">
        <v>4301011851</v>
      </c>
      <c r="D250" s="444">
        <v>4680115885820</v>
      </c>
      <c r="E250" s="444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87</v>
      </c>
      <c r="L250" s="38"/>
      <c r="M250" s="39" t="s">
        <v>120</v>
      </c>
      <c r="N250" s="39"/>
      <c r="O250" s="38">
        <v>55</v>
      </c>
      <c r="P250" s="611" t="s">
        <v>429</v>
      </c>
      <c r="Q250" s="446"/>
      <c r="R250" s="446"/>
      <c r="S250" s="446"/>
      <c r="T250" s="447"/>
      <c r="U250" s="40" t="s">
        <v>48</v>
      </c>
      <c r="V250" s="40" t="s">
        <v>48</v>
      </c>
      <c r="W250" s="41" t="s">
        <v>0</v>
      </c>
      <c r="X250" s="59">
        <v>0</v>
      </c>
      <c r="Y250" s="56">
        <f>IFERROR(IF(X250="",0,CEILING((X250/$H250),1)*$H250),"")</f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32" t="s">
        <v>69</v>
      </c>
      <c r="BM250" s="79">
        <f>IFERROR(X250*I250/H250,"0")</f>
        <v>0</v>
      </c>
      <c r="BN250" s="79">
        <f>IFERROR(Y250*I250/H250,"0")</f>
        <v>0</v>
      </c>
      <c r="BO250" s="79">
        <f>IFERROR(1/J250*(X250/H250),"0")</f>
        <v>0</v>
      </c>
      <c r="BP250" s="79">
        <f>IFERROR(1/J250*(Y250/H250),"0")</f>
        <v>0</v>
      </c>
    </row>
    <row r="251" spans="1:68" ht="27" customHeight="1" x14ac:dyDescent="0.25">
      <c r="A251" s="64" t="s">
        <v>430</v>
      </c>
      <c r="B251" s="64" t="s">
        <v>431</v>
      </c>
      <c r="C251" s="37">
        <v>4301011852</v>
      </c>
      <c r="D251" s="444">
        <v>4680115885844</v>
      </c>
      <c r="E251" s="44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87</v>
      </c>
      <c r="L251" s="38"/>
      <c r="M251" s="39" t="s">
        <v>120</v>
      </c>
      <c r="N251" s="39"/>
      <c r="O251" s="38">
        <v>55</v>
      </c>
      <c r="P251" s="612" t="s">
        <v>432</v>
      </c>
      <c r="Q251" s="446"/>
      <c r="R251" s="446"/>
      <c r="S251" s="446"/>
      <c r="T251" s="447"/>
      <c r="U251" s="40" t="s">
        <v>48</v>
      </c>
      <c r="V251" s="40" t="s">
        <v>48</v>
      </c>
      <c r="W251" s="41" t="s">
        <v>0</v>
      </c>
      <c r="X251" s="59">
        <v>0</v>
      </c>
      <c r="Y251" s="56">
        <f>IFERROR(IF(X251="",0,CEILING((X251/$H251),1)*$H251),"")</f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33" t="s">
        <v>69</v>
      </c>
      <c r="BM251" s="79">
        <f>IFERROR(X251*I251/H251,"0")</f>
        <v>0</v>
      </c>
      <c r="BN251" s="79">
        <f>IFERROR(Y251*I251/H251,"0")</f>
        <v>0</v>
      </c>
      <c r="BO251" s="79">
        <f>IFERROR(1/J251*(X251/H251),"0")</f>
        <v>0</v>
      </c>
      <c r="BP251" s="79">
        <f>IFERROR(1/J251*(Y251/H251),"0")</f>
        <v>0</v>
      </c>
    </row>
    <row r="252" spans="1:68" x14ac:dyDescent="0.2">
      <c r="A252" s="451"/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1"/>
      <c r="O252" s="452"/>
      <c r="P252" s="448" t="s">
        <v>43</v>
      </c>
      <c r="Q252" s="449"/>
      <c r="R252" s="449"/>
      <c r="S252" s="449"/>
      <c r="T252" s="449"/>
      <c r="U252" s="449"/>
      <c r="V252" s="450"/>
      <c r="W252" s="43" t="s">
        <v>42</v>
      </c>
      <c r="X252" s="44">
        <f>IFERROR(X247/H247,"0")+IFERROR(X248/H248,"0")+IFERROR(X249/H249,"0")+IFERROR(X250/H250,"0")+IFERROR(X251/H251,"0")</f>
        <v>0</v>
      </c>
      <c r="Y252" s="44">
        <f>IFERROR(Y247/H247,"0")+IFERROR(Y248/H248,"0")+IFERROR(Y249/H249,"0")+IFERROR(Y250/H250,"0")+IFERROR(Y251/H251,"0")</f>
        <v>0</v>
      </c>
      <c r="Z252" s="44">
        <f>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51"/>
      <c r="B253" s="451"/>
      <c r="C253" s="451"/>
      <c r="D253" s="451"/>
      <c r="E253" s="451"/>
      <c r="F253" s="451"/>
      <c r="G253" s="451"/>
      <c r="H253" s="451"/>
      <c r="I253" s="451"/>
      <c r="J253" s="451"/>
      <c r="K253" s="451"/>
      <c r="L253" s="451"/>
      <c r="M253" s="451"/>
      <c r="N253" s="451"/>
      <c r="O253" s="452"/>
      <c r="P253" s="448" t="s">
        <v>43</v>
      </c>
      <c r="Q253" s="449"/>
      <c r="R253" s="449"/>
      <c r="S253" s="449"/>
      <c r="T253" s="449"/>
      <c r="U253" s="449"/>
      <c r="V253" s="450"/>
      <c r="W253" s="43" t="s">
        <v>0</v>
      </c>
      <c r="X253" s="44">
        <f>IFERROR(SUM(X247:X251),"0")</f>
        <v>0</v>
      </c>
      <c r="Y253" s="44">
        <f>IFERROR(SUM(Y247:Y251),"0")</f>
        <v>0</v>
      </c>
      <c r="Z253" s="43"/>
      <c r="AA253" s="68"/>
      <c r="AB253" s="68"/>
      <c r="AC253" s="68"/>
    </row>
    <row r="254" spans="1:68" ht="16.5" customHeight="1" x14ac:dyDescent="0.25">
      <c r="A254" s="442" t="s">
        <v>433</v>
      </c>
      <c r="B254" s="442"/>
      <c r="C254" s="442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442"/>
      <c r="AA254" s="66"/>
      <c r="AB254" s="66"/>
      <c r="AC254" s="80"/>
    </row>
    <row r="255" spans="1:68" ht="14.25" customHeight="1" x14ac:dyDescent="0.25">
      <c r="A255" s="443" t="s">
        <v>125</v>
      </c>
      <c r="B255" s="443"/>
      <c r="C255" s="443"/>
      <c r="D255" s="443"/>
      <c r="E255" s="443"/>
      <c r="F255" s="443"/>
      <c r="G255" s="443"/>
      <c r="H255" s="443"/>
      <c r="I255" s="443"/>
      <c r="J255" s="443"/>
      <c r="K255" s="443"/>
      <c r="L255" s="443"/>
      <c r="M255" s="443"/>
      <c r="N255" s="443"/>
      <c r="O255" s="443"/>
      <c r="P255" s="443"/>
      <c r="Q255" s="443"/>
      <c r="R255" s="443"/>
      <c r="S255" s="443"/>
      <c r="T255" s="443"/>
      <c r="U255" s="443"/>
      <c r="V255" s="443"/>
      <c r="W255" s="443"/>
      <c r="X255" s="443"/>
      <c r="Y255" s="443"/>
      <c r="Z255" s="443"/>
      <c r="AA255" s="67"/>
      <c r="AB255" s="67"/>
      <c r="AC255" s="81"/>
    </row>
    <row r="256" spans="1:68" ht="27" customHeight="1" x14ac:dyDescent="0.25">
      <c r="A256" s="64" t="s">
        <v>434</v>
      </c>
      <c r="B256" s="64" t="s">
        <v>435</v>
      </c>
      <c r="C256" s="37">
        <v>4301012016</v>
      </c>
      <c r="D256" s="444">
        <v>4680115885554</v>
      </c>
      <c r="E256" s="444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121</v>
      </c>
      <c r="L256" s="38"/>
      <c r="M256" s="39" t="s">
        <v>141</v>
      </c>
      <c r="N256" s="39"/>
      <c r="O256" s="38">
        <v>55</v>
      </c>
      <c r="P256" s="613" t="s">
        <v>436</v>
      </c>
      <c r="Q256" s="446"/>
      <c r="R256" s="446"/>
      <c r="S256" s="446"/>
      <c r="T256" s="447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2" si="49">IFERROR(IF(X256="",0,CEILING((X256/$H256),1)*$H256),"")</f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34" t="s">
        <v>69</v>
      </c>
      <c r="BM256" s="79">
        <f t="shared" ref="BM256:BM262" si="50">IFERROR(X256*I256/H256,"0")</f>
        <v>0</v>
      </c>
      <c r="BN256" s="79">
        <f t="shared" ref="BN256:BN262" si="51">IFERROR(Y256*I256/H256,"0")</f>
        <v>0</v>
      </c>
      <c r="BO256" s="79">
        <f t="shared" ref="BO256:BO262" si="52">IFERROR(1/J256*(X256/H256),"0")</f>
        <v>0</v>
      </c>
      <c r="BP256" s="79">
        <f t="shared" ref="BP256:BP262" si="53">IFERROR(1/J256*(Y256/H256),"0")</f>
        <v>0</v>
      </c>
    </row>
    <row r="257" spans="1:68" ht="27" customHeight="1" x14ac:dyDescent="0.25">
      <c r="A257" s="64" t="s">
        <v>437</v>
      </c>
      <c r="B257" s="64" t="s">
        <v>438</v>
      </c>
      <c r="C257" s="37">
        <v>4301012024</v>
      </c>
      <c r="D257" s="444">
        <v>4680115885615</v>
      </c>
      <c r="E257" s="444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121</v>
      </c>
      <c r="L257" s="38"/>
      <c r="M257" s="39" t="s">
        <v>141</v>
      </c>
      <c r="N257" s="39"/>
      <c r="O257" s="38">
        <v>55</v>
      </c>
      <c r="P257" s="614" t="s">
        <v>439</v>
      </c>
      <c r="Q257" s="446"/>
      <c r="R257" s="446"/>
      <c r="S257" s="446"/>
      <c r="T257" s="447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9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35" t="s">
        <v>69</v>
      </c>
      <c r="BM257" s="79">
        <f t="shared" si="50"/>
        <v>0</v>
      </c>
      <c r="BN257" s="79">
        <f t="shared" si="51"/>
        <v>0</v>
      </c>
      <c r="BO257" s="79">
        <f t="shared" si="52"/>
        <v>0</v>
      </c>
      <c r="BP257" s="79">
        <f t="shared" si="53"/>
        <v>0</v>
      </c>
    </row>
    <row r="258" spans="1:68" ht="27" customHeight="1" x14ac:dyDescent="0.25">
      <c r="A258" s="64" t="s">
        <v>440</v>
      </c>
      <c r="B258" s="64" t="s">
        <v>441</v>
      </c>
      <c r="C258" s="37">
        <v>4301011858</v>
      </c>
      <c r="D258" s="444">
        <v>4680115885646</v>
      </c>
      <c r="E258" s="444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121</v>
      </c>
      <c r="L258" s="38"/>
      <c r="M258" s="39" t="s">
        <v>120</v>
      </c>
      <c r="N258" s="39"/>
      <c r="O258" s="38">
        <v>55</v>
      </c>
      <c r="P258" s="615" t="s">
        <v>442</v>
      </c>
      <c r="Q258" s="446"/>
      <c r="R258" s="446"/>
      <c r="S258" s="446"/>
      <c r="T258" s="447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9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36" t="s">
        <v>69</v>
      </c>
      <c r="BM258" s="79">
        <f t="shared" si="50"/>
        <v>0</v>
      </c>
      <c r="BN258" s="79">
        <f t="shared" si="51"/>
        <v>0</v>
      </c>
      <c r="BO258" s="79">
        <f t="shared" si="52"/>
        <v>0</v>
      </c>
      <c r="BP258" s="79">
        <f t="shared" si="53"/>
        <v>0</v>
      </c>
    </row>
    <row r="259" spans="1:68" ht="27" customHeight="1" x14ac:dyDescent="0.25">
      <c r="A259" s="64" t="s">
        <v>443</v>
      </c>
      <c r="B259" s="64" t="s">
        <v>444</v>
      </c>
      <c r="C259" s="37">
        <v>4301011859</v>
      </c>
      <c r="D259" s="444">
        <v>4680115885608</v>
      </c>
      <c r="E259" s="444"/>
      <c r="F259" s="63">
        <v>0.4</v>
      </c>
      <c r="G259" s="38">
        <v>10</v>
      </c>
      <c r="H259" s="63">
        <v>4</v>
      </c>
      <c r="I259" s="63">
        <v>4.24</v>
      </c>
      <c r="J259" s="38">
        <v>120</v>
      </c>
      <c r="K259" s="38" t="s">
        <v>87</v>
      </c>
      <c r="L259" s="38"/>
      <c r="M259" s="39" t="s">
        <v>120</v>
      </c>
      <c r="N259" s="39"/>
      <c r="O259" s="38">
        <v>55</v>
      </c>
      <c r="P259" s="616" t="s">
        <v>445</v>
      </c>
      <c r="Q259" s="446"/>
      <c r="R259" s="446"/>
      <c r="S259" s="446"/>
      <c r="T259" s="447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9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37" t="s">
        <v>69</v>
      </c>
      <c r="BM259" s="79">
        <f t="shared" si="50"/>
        <v>0</v>
      </c>
      <c r="BN259" s="79">
        <f t="shared" si="51"/>
        <v>0</v>
      </c>
      <c r="BO259" s="79">
        <f t="shared" si="52"/>
        <v>0</v>
      </c>
      <c r="BP259" s="79">
        <f t="shared" si="53"/>
        <v>0</v>
      </c>
    </row>
    <row r="260" spans="1:68" ht="27" customHeight="1" x14ac:dyDescent="0.25">
      <c r="A260" s="64" t="s">
        <v>446</v>
      </c>
      <c r="B260" s="64" t="s">
        <v>447</v>
      </c>
      <c r="C260" s="37">
        <v>4301011857</v>
      </c>
      <c r="D260" s="444">
        <v>4680115885622</v>
      </c>
      <c r="E260" s="44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87</v>
      </c>
      <c r="L260" s="38"/>
      <c r="M260" s="39" t="s">
        <v>120</v>
      </c>
      <c r="N260" s="39"/>
      <c r="O260" s="38">
        <v>55</v>
      </c>
      <c r="P260" s="617" t="s">
        <v>448</v>
      </c>
      <c r="Q260" s="446"/>
      <c r="R260" s="446"/>
      <c r="S260" s="446"/>
      <c r="T260" s="447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9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38" t="s">
        <v>69</v>
      </c>
      <c r="BM260" s="79">
        <f t="shared" si="50"/>
        <v>0</v>
      </c>
      <c r="BN260" s="79">
        <f t="shared" si="51"/>
        <v>0</v>
      </c>
      <c r="BO260" s="79">
        <f t="shared" si="52"/>
        <v>0</v>
      </c>
      <c r="BP260" s="79">
        <f t="shared" si="53"/>
        <v>0</v>
      </c>
    </row>
    <row r="261" spans="1:68" ht="27" customHeight="1" x14ac:dyDescent="0.25">
      <c r="A261" s="64" t="s">
        <v>449</v>
      </c>
      <c r="B261" s="64" t="s">
        <v>450</v>
      </c>
      <c r="C261" s="37">
        <v>4301011573</v>
      </c>
      <c r="D261" s="444">
        <v>4680115881938</v>
      </c>
      <c r="E261" s="444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87</v>
      </c>
      <c r="L261" s="38"/>
      <c r="M261" s="39" t="s">
        <v>120</v>
      </c>
      <c r="N261" s="39"/>
      <c r="O261" s="38">
        <v>90</v>
      </c>
      <c r="P261" s="6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46"/>
      <c r="R261" s="446"/>
      <c r="S261" s="446"/>
      <c r="T261" s="447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9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39" t="s">
        <v>69</v>
      </c>
      <c r="BM261" s="79">
        <f t="shared" si="50"/>
        <v>0</v>
      </c>
      <c r="BN261" s="79">
        <f t="shared" si="51"/>
        <v>0</v>
      </c>
      <c r="BO261" s="79">
        <f t="shared" si="52"/>
        <v>0</v>
      </c>
      <c r="BP261" s="79">
        <f t="shared" si="53"/>
        <v>0</v>
      </c>
    </row>
    <row r="262" spans="1:68" ht="27" customHeight="1" x14ac:dyDescent="0.25">
      <c r="A262" s="64" t="s">
        <v>451</v>
      </c>
      <c r="B262" s="64" t="s">
        <v>452</v>
      </c>
      <c r="C262" s="37">
        <v>4301010944</v>
      </c>
      <c r="D262" s="444">
        <v>4607091387346</v>
      </c>
      <c r="E262" s="444"/>
      <c r="F262" s="63">
        <v>0.4</v>
      </c>
      <c r="G262" s="38">
        <v>10</v>
      </c>
      <c r="H262" s="63">
        <v>4</v>
      </c>
      <c r="I262" s="63">
        <v>4.24</v>
      </c>
      <c r="J262" s="38">
        <v>120</v>
      </c>
      <c r="K262" s="38" t="s">
        <v>87</v>
      </c>
      <c r="L262" s="38"/>
      <c r="M262" s="39" t="s">
        <v>120</v>
      </c>
      <c r="N262" s="39"/>
      <c r="O262" s="38">
        <v>55</v>
      </c>
      <c r="P262" s="6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46"/>
      <c r="R262" s="446"/>
      <c r="S262" s="446"/>
      <c r="T262" s="447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9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40" t="s">
        <v>69</v>
      </c>
      <c r="BM262" s="79">
        <f t="shared" si="50"/>
        <v>0</v>
      </c>
      <c r="BN262" s="79">
        <f t="shared" si="51"/>
        <v>0</v>
      </c>
      <c r="BO262" s="79">
        <f t="shared" si="52"/>
        <v>0</v>
      </c>
      <c r="BP262" s="79">
        <f t="shared" si="53"/>
        <v>0</v>
      </c>
    </row>
    <row r="263" spans="1:68" x14ac:dyDescent="0.2">
      <c r="A263" s="451"/>
      <c r="B263" s="451"/>
      <c r="C263" s="451"/>
      <c r="D263" s="451"/>
      <c r="E263" s="451"/>
      <c r="F263" s="451"/>
      <c r="G263" s="451"/>
      <c r="H263" s="451"/>
      <c r="I263" s="451"/>
      <c r="J263" s="451"/>
      <c r="K263" s="451"/>
      <c r="L263" s="451"/>
      <c r="M263" s="451"/>
      <c r="N263" s="451"/>
      <c r="O263" s="452"/>
      <c r="P263" s="448" t="s">
        <v>43</v>
      </c>
      <c r="Q263" s="449"/>
      <c r="R263" s="449"/>
      <c r="S263" s="449"/>
      <c r="T263" s="449"/>
      <c r="U263" s="449"/>
      <c r="V263" s="450"/>
      <c r="W263" s="43" t="s">
        <v>42</v>
      </c>
      <c r="X263" s="44">
        <f>IFERROR(X256/H256,"0")+IFERROR(X257/H257,"0")+IFERROR(X258/H258,"0")+IFERROR(X259/H259,"0")+IFERROR(X260/H260,"0")+IFERROR(X261/H261,"0")+IFERROR(X262/H262,"0")</f>
        <v>0</v>
      </c>
      <c r="Y263" s="44">
        <f>IFERROR(Y256/H256,"0")+IFERROR(Y257/H257,"0")+IFERROR(Y258/H258,"0")+IFERROR(Y259/H259,"0")+IFERROR(Y260/H260,"0")+IFERROR(Y261/H261,"0")+IFERROR(Y262/H262,"0")</f>
        <v>0</v>
      </c>
      <c r="Z263" s="4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8"/>
      <c r="AB263" s="68"/>
      <c r="AC263" s="68"/>
    </row>
    <row r="264" spans="1:68" x14ac:dyDescent="0.2">
      <c r="A264" s="451"/>
      <c r="B264" s="451"/>
      <c r="C264" s="451"/>
      <c r="D264" s="451"/>
      <c r="E264" s="451"/>
      <c r="F264" s="451"/>
      <c r="G264" s="451"/>
      <c r="H264" s="451"/>
      <c r="I264" s="451"/>
      <c r="J264" s="451"/>
      <c r="K264" s="451"/>
      <c r="L264" s="451"/>
      <c r="M264" s="451"/>
      <c r="N264" s="451"/>
      <c r="O264" s="452"/>
      <c r="P264" s="448" t="s">
        <v>43</v>
      </c>
      <c r="Q264" s="449"/>
      <c r="R264" s="449"/>
      <c r="S264" s="449"/>
      <c r="T264" s="449"/>
      <c r="U264" s="449"/>
      <c r="V264" s="450"/>
      <c r="W264" s="43" t="s">
        <v>0</v>
      </c>
      <c r="X264" s="44">
        <f>IFERROR(SUM(X256:X262),"0")</f>
        <v>0</v>
      </c>
      <c r="Y264" s="44">
        <f>IFERROR(SUM(Y256:Y262),"0")</f>
        <v>0</v>
      </c>
      <c r="Z264" s="43"/>
      <c r="AA264" s="68"/>
      <c r="AB264" s="68"/>
      <c r="AC264" s="68"/>
    </row>
    <row r="265" spans="1:68" ht="14.25" customHeight="1" x14ac:dyDescent="0.25">
      <c r="A265" s="443" t="s">
        <v>79</v>
      </c>
      <c r="B265" s="443"/>
      <c r="C265" s="443"/>
      <c r="D265" s="443"/>
      <c r="E265" s="443"/>
      <c r="F265" s="443"/>
      <c r="G265" s="443"/>
      <c r="H265" s="443"/>
      <c r="I265" s="443"/>
      <c r="J265" s="443"/>
      <c r="K265" s="443"/>
      <c r="L265" s="443"/>
      <c r="M265" s="443"/>
      <c r="N265" s="443"/>
      <c r="O265" s="443"/>
      <c r="P265" s="443"/>
      <c r="Q265" s="443"/>
      <c r="R265" s="443"/>
      <c r="S265" s="443"/>
      <c r="T265" s="443"/>
      <c r="U265" s="443"/>
      <c r="V265" s="443"/>
      <c r="W265" s="443"/>
      <c r="X265" s="443"/>
      <c r="Y265" s="443"/>
      <c r="Z265" s="443"/>
      <c r="AA265" s="67"/>
      <c r="AB265" s="67"/>
      <c r="AC265" s="81"/>
    </row>
    <row r="266" spans="1:68" ht="27" customHeight="1" x14ac:dyDescent="0.25">
      <c r="A266" s="64" t="s">
        <v>453</v>
      </c>
      <c r="B266" s="64" t="s">
        <v>454</v>
      </c>
      <c r="C266" s="37">
        <v>4301030878</v>
      </c>
      <c r="D266" s="444">
        <v>4607091387193</v>
      </c>
      <c r="E266" s="444"/>
      <c r="F266" s="63">
        <v>0.7</v>
      </c>
      <c r="G266" s="38">
        <v>6</v>
      </c>
      <c r="H266" s="63">
        <v>4.2</v>
      </c>
      <c r="I266" s="63">
        <v>4.46</v>
      </c>
      <c r="J266" s="38">
        <v>156</v>
      </c>
      <c r="K266" s="38" t="s">
        <v>87</v>
      </c>
      <c r="L266" s="38"/>
      <c r="M266" s="39" t="s">
        <v>82</v>
      </c>
      <c r="N266" s="39"/>
      <c r="O266" s="38">
        <v>35</v>
      </c>
      <c r="P266" s="6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46"/>
      <c r="R266" s="446"/>
      <c r="S266" s="446"/>
      <c r="T266" s="447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IFERROR(IF(Y266=0,"",ROUNDUP(Y266/H266,0)*0.00753),"")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41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455</v>
      </c>
      <c r="B267" s="64" t="s">
        <v>456</v>
      </c>
      <c r="C267" s="37">
        <v>4301031153</v>
      </c>
      <c r="D267" s="444">
        <v>4607091387230</v>
      </c>
      <c r="E267" s="444"/>
      <c r="F267" s="63">
        <v>0.7</v>
      </c>
      <c r="G267" s="38">
        <v>6</v>
      </c>
      <c r="H267" s="63">
        <v>4.2</v>
      </c>
      <c r="I267" s="63">
        <v>4.46</v>
      </c>
      <c r="J267" s="38">
        <v>156</v>
      </c>
      <c r="K267" s="38" t="s">
        <v>87</v>
      </c>
      <c r="L267" s="38"/>
      <c r="M267" s="39" t="s">
        <v>82</v>
      </c>
      <c r="N267" s="39"/>
      <c r="O267" s="38">
        <v>40</v>
      </c>
      <c r="P267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46"/>
      <c r="R267" s="446"/>
      <c r="S267" s="446"/>
      <c r="T267" s="447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IFERROR(IF(Y267=0,"",ROUNDUP(Y267/H267,0)*0.00753),"")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42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27" customHeight="1" x14ac:dyDescent="0.25">
      <c r="A268" s="64" t="s">
        <v>457</v>
      </c>
      <c r="B268" s="64" t="s">
        <v>458</v>
      </c>
      <c r="C268" s="37">
        <v>4301031152</v>
      </c>
      <c r="D268" s="444">
        <v>4607091387285</v>
      </c>
      <c r="E268" s="444"/>
      <c r="F268" s="63">
        <v>0.35</v>
      </c>
      <c r="G268" s="38">
        <v>6</v>
      </c>
      <c r="H268" s="63">
        <v>2.1</v>
      </c>
      <c r="I268" s="63">
        <v>2.23</v>
      </c>
      <c r="J268" s="38">
        <v>234</v>
      </c>
      <c r="K268" s="38" t="s">
        <v>83</v>
      </c>
      <c r="L268" s="38"/>
      <c r="M268" s="39" t="s">
        <v>82</v>
      </c>
      <c r="N268" s="39"/>
      <c r="O268" s="38">
        <v>40</v>
      </c>
      <c r="P268" s="6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46"/>
      <c r="R268" s="446"/>
      <c r="S268" s="446"/>
      <c r="T268" s="447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IFERROR(IF(Y268=0,"",ROUNDUP(Y268/H268,0)*0.00502),"")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43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x14ac:dyDescent="0.2">
      <c r="A269" s="451"/>
      <c r="B269" s="451"/>
      <c r="C269" s="451"/>
      <c r="D269" s="451"/>
      <c r="E269" s="451"/>
      <c r="F269" s="451"/>
      <c r="G269" s="451"/>
      <c r="H269" s="451"/>
      <c r="I269" s="451"/>
      <c r="J269" s="451"/>
      <c r="K269" s="451"/>
      <c r="L269" s="451"/>
      <c r="M269" s="451"/>
      <c r="N269" s="451"/>
      <c r="O269" s="452"/>
      <c r="P269" s="448" t="s">
        <v>43</v>
      </c>
      <c r="Q269" s="449"/>
      <c r="R269" s="449"/>
      <c r="S269" s="449"/>
      <c r="T269" s="449"/>
      <c r="U269" s="449"/>
      <c r="V269" s="450"/>
      <c r="W269" s="43" t="s">
        <v>42</v>
      </c>
      <c r="X269" s="44">
        <f>IFERROR(X266/H266,"0")+IFERROR(X267/H267,"0")+IFERROR(X268/H268,"0")</f>
        <v>0</v>
      </c>
      <c r="Y269" s="44">
        <f>IFERROR(Y266/H266,"0")+IFERROR(Y267/H267,"0")+IFERROR(Y268/H268,"0")</f>
        <v>0</v>
      </c>
      <c r="Z269" s="44">
        <f>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451"/>
      <c r="B270" s="451"/>
      <c r="C270" s="451"/>
      <c r="D270" s="451"/>
      <c r="E270" s="451"/>
      <c r="F270" s="451"/>
      <c r="G270" s="451"/>
      <c r="H270" s="451"/>
      <c r="I270" s="451"/>
      <c r="J270" s="451"/>
      <c r="K270" s="451"/>
      <c r="L270" s="451"/>
      <c r="M270" s="451"/>
      <c r="N270" s="451"/>
      <c r="O270" s="452"/>
      <c r="P270" s="448" t="s">
        <v>43</v>
      </c>
      <c r="Q270" s="449"/>
      <c r="R270" s="449"/>
      <c r="S270" s="449"/>
      <c r="T270" s="449"/>
      <c r="U270" s="449"/>
      <c r="V270" s="450"/>
      <c r="W270" s="43" t="s">
        <v>0</v>
      </c>
      <c r="X270" s="44">
        <f>IFERROR(SUM(X266:X268),"0")</f>
        <v>0</v>
      </c>
      <c r="Y270" s="44">
        <f>IFERROR(SUM(Y266:Y268),"0")</f>
        <v>0</v>
      </c>
      <c r="Z270" s="43"/>
      <c r="AA270" s="68"/>
      <c r="AB270" s="68"/>
      <c r="AC270" s="68"/>
    </row>
    <row r="271" spans="1:68" ht="14.25" customHeight="1" x14ac:dyDescent="0.25">
      <c r="A271" s="443" t="s">
        <v>84</v>
      </c>
      <c r="B271" s="443"/>
      <c r="C271" s="443"/>
      <c r="D271" s="443"/>
      <c r="E271" s="443"/>
      <c r="F271" s="443"/>
      <c r="G271" s="443"/>
      <c r="H271" s="443"/>
      <c r="I271" s="443"/>
      <c r="J271" s="443"/>
      <c r="K271" s="443"/>
      <c r="L271" s="443"/>
      <c r="M271" s="443"/>
      <c r="N271" s="443"/>
      <c r="O271" s="443"/>
      <c r="P271" s="443"/>
      <c r="Q271" s="443"/>
      <c r="R271" s="443"/>
      <c r="S271" s="443"/>
      <c r="T271" s="443"/>
      <c r="U271" s="443"/>
      <c r="V271" s="443"/>
      <c r="W271" s="443"/>
      <c r="X271" s="443"/>
      <c r="Y271" s="443"/>
      <c r="Z271" s="443"/>
      <c r="AA271" s="67"/>
      <c r="AB271" s="67"/>
      <c r="AC271" s="81"/>
    </row>
    <row r="272" spans="1:68" ht="16.5" customHeight="1" x14ac:dyDescent="0.25">
      <c r="A272" s="64" t="s">
        <v>459</v>
      </c>
      <c r="B272" s="64" t="s">
        <v>460</v>
      </c>
      <c r="C272" s="37">
        <v>4301051100</v>
      </c>
      <c r="D272" s="444">
        <v>4607091387766</v>
      </c>
      <c r="E272" s="444"/>
      <c r="F272" s="63">
        <v>1.3</v>
      </c>
      <c r="G272" s="38">
        <v>6</v>
      </c>
      <c r="H272" s="63">
        <v>7.8</v>
      </c>
      <c r="I272" s="63">
        <v>8.3580000000000005</v>
      </c>
      <c r="J272" s="38">
        <v>56</v>
      </c>
      <c r="K272" s="38" t="s">
        <v>121</v>
      </c>
      <c r="L272" s="38"/>
      <c r="M272" s="39" t="s">
        <v>141</v>
      </c>
      <c r="N272" s="39"/>
      <c r="O272" s="38">
        <v>40</v>
      </c>
      <c r="P27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46"/>
      <c r="R272" s="446"/>
      <c r="S272" s="446"/>
      <c r="T272" s="447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ref="Y272:Y278" si="54"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44" t="s">
        <v>69</v>
      </c>
      <c r="BM272" s="79">
        <f t="shared" ref="BM272:BM278" si="55">IFERROR(X272*I272/H272,"0")</f>
        <v>0</v>
      </c>
      <c r="BN272" s="79">
        <f t="shared" ref="BN272:BN278" si="56">IFERROR(Y272*I272/H272,"0")</f>
        <v>0</v>
      </c>
      <c r="BO272" s="79">
        <f t="shared" ref="BO272:BO278" si="57">IFERROR(1/J272*(X272/H272),"0")</f>
        <v>0</v>
      </c>
      <c r="BP272" s="79">
        <f t="shared" ref="BP272:BP278" si="58">IFERROR(1/J272*(Y272/H272),"0")</f>
        <v>0</v>
      </c>
    </row>
    <row r="273" spans="1:68" ht="27" customHeight="1" x14ac:dyDescent="0.25">
      <c r="A273" s="64" t="s">
        <v>461</v>
      </c>
      <c r="B273" s="64" t="s">
        <v>462</v>
      </c>
      <c r="C273" s="37">
        <v>4301051116</v>
      </c>
      <c r="D273" s="444">
        <v>4607091387957</v>
      </c>
      <c r="E273" s="444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121</v>
      </c>
      <c r="L273" s="38"/>
      <c r="M273" s="39" t="s">
        <v>82</v>
      </c>
      <c r="N273" s="39"/>
      <c r="O273" s="38">
        <v>40</v>
      </c>
      <c r="P273" s="6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46"/>
      <c r="R273" s="446"/>
      <c r="S273" s="446"/>
      <c r="T273" s="447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4"/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45" t="s">
        <v>69</v>
      </c>
      <c r="BM273" s="79">
        <f t="shared" si="55"/>
        <v>0</v>
      </c>
      <c r="BN273" s="79">
        <f t="shared" si="56"/>
        <v>0</v>
      </c>
      <c r="BO273" s="79">
        <f t="shared" si="57"/>
        <v>0</v>
      </c>
      <c r="BP273" s="79">
        <f t="shared" si="58"/>
        <v>0</v>
      </c>
    </row>
    <row r="274" spans="1:68" ht="27" customHeight="1" x14ac:dyDescent="0.25">
      <c r="A274" s="64" t="s">
        <v>463</v>
      </c>
      <c r="B274" s="64" t="s">
        <v>464</v>
      </c>
      <c r="C274" s="37">
        <v>4301051115</v>
      </c>
      <c r="D274" s="444">
        <v>4607091387964</v>
      </c>
      <c r="E274" s="444"/>
      <c r="F274" s="63">
        <v>1.35</v>
      </c>
      <c r="G274" s="38">
        <v>6</v>
      </c>
      <c r="H274" s="63">
        <v>8.1</v>
      </c>
      <c r="I274" s="63">
        <v>8.6460000000000008</v>
      </c>
      <c r="J274" s="38">
        <v>56</v>
      </c>
      <c r="K274" s="38" t="s">
        <v>121</v>
      </c>
      <c r="L274" s="38"/>
      <c r="M274" s="39" t="s">
        <v>82</v>
      </c>
      <c r="N274" s="39"/>
      <c r="O274" s="38">
        <v>40</v>
      </c>
      <c r="P274" s="6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46"/>
      <c r="R274" s="446"/>
      <c r="S274" s="446"/>
      <c r="T274" s="447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4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46" t="s">
        <v>69</v>
      </c>
      <c r="BM274" s="79">
        <f t="shared" si="55"/>
        <v>0</v>
      </c>
      <c r="BN274" s="79">
        <f t="shared" si="56"/>
        <v>0</v>
      </c>
      <c r="BO274" s="79">
        <f t="shared" si="57"/>
        <v>0</v>
      </c>
      <c r="BP274" s="79">
        <f t="shared" si="58"/>
        <v>0</v>
      </c>
    </row>
    <row r="275" spans="1:68" ht="16.5" customHeight="1" x14ac:dyDescent="0.25">
      <c r="A275" s="64" t="s">
        <v>465</v>
      </c>
      <c r="B275" s="64" t="s">
        <v>466</v>
      </c>
      <c r="C275" s="37">
        <v>4301051731</v>
      </c>
      <c r="D275" s="444">
        <v>4680115884618</v>
      </c>
      <c r="E275" s="444"/>
      <c r="F275" s="63">
        <v>0.6</v>
      </c>
      <c r="G275" s="38">
        <v>6</v>
      </c>
      <c r="H275" s="63">
        <v>3.6</v>
      </c>
      <c r="I275" s="63">
        <v>3.81</v>
      </c>
      <c r="J275" s="38">
        <v>120</v>
      </c>
      <c r="K275" s="38" t="s">
        <v>87</v>
      </c>
      <c r="L275" s="38"/>
      <c r="M275" s="39" t="s">
        <v>82</v>
      </c>
      <c r="N275" s="39"/>
      <c r="O275" s="38">
        <v>45</v>
      </c>
      <c r="P275" s="62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46"/>
      <c r="R275" s="446"/>
      <c r="S275" s="446"/>
      <c r="T275" s="447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4"/>
        <v>0</v>
      </c>
      <c r="Z275" s="42" t="str">
        <f>IFERROR(IF(Y275=0,"",ROUNDUP(Y275/H275,0)*0.00937),"")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47" t="s">
        <v>69</v>
      </c>
      <c r="BM275" s="79">
        <f t="shared" si="55"/>
        <v>0</v>
      </c>
      <c r="BN275" s="79">
        <f t="shared" si="56"/>
        <v>0</v>
      </c>
      <c r="BO275" s="79">
        <f t="shared" si="57"/>
        <v>0</v>
      </c>
      <c r="BP275" s="79">
        <f t="shared" si="58"/>
        <v>0</v>
      </c>
    </row>
    <row r="276" spans="1:68" ht="27" customHeight="1" x14ac:dyDescent="0.25">
      <c r="A276" s="64" t="s">
        <v>467</v>
      </c>
      <c r="B276" s="64" t="s">
        <v>468</v>
      </c>
      <c r="C276" s="37">
        <v>4301051705</v>
      </c>
      <c r="D276" s="444">
        <v>4680115884588</v>
      </c>
      <c r="E276" s="444"/>
      <c r="F276" s="63">
        <v>0.5</v>
      </c>
      <c r="G276" s="38">
        <v>6</v>
      </c>
      <c r="H276" s="63">
        <v>3</v>
      </c>
      <c r="I276" s="63">
        <v>3.266</v>
      </c>
      <c r="J276" s="38">
        <v>156</v>
      </c>
      <c r="K276" s="38" t="s">
        <v>87</v>
      </c>
      <c r="L276" s="38"/>
      <c r="M276" s="39" t="s">
        <v>82</v>
      </c>
      <c r="N276" s="39"/>
      <c r="O276" s="38">
        <v>40</v>
      </c>
      <c r="P276" s="6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46"/>
      <c r="R276" s="446"/>
      <c r="S276" s="446"/>
      <c r="T276" s="447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4"/>
        <v>0</v>
      </c>
      <c r="Z276" s="42" t="str">
        <f>IFERROR(IF(Y276=0,"",ROUNDUP(Y276/H276,0)*0.00753),"")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48" t="s">
        <v>69</v>
      </c>
      <c r="BM276" s="79">
        <f t="shared" si="55"/>
        <v>0</v>
      </c>
      <c r="BN276" s="79">
        <f t="shared" si="56"/>
        <v>0</v>
      </c>
      <c r="BO276" s="79">
        <f t="shared" si="57"/>
        <v>0</v>
      </c>
      <c r="BP276" s="79">
        <f t="shared" si="58"/>
        <v>0</v>
      </c>
    </row>
    <row r="277" spans="1:68" ht="27" customHeight="1" x14ac:dyDescent="0.25">
      <c r="A277" s="64" t="s">
        <v>469</v>
      </c>
      <c r="B277" s="64" t="s">
        <v>470</v>
      </c>
      <c r="C277" s="37">
        <v>4301051130</v>
      </c>
      <c r="D277" s="444">
        <v>4607091387537</v>
      </c>
      <c r="E277" s="444"/>
      <c r="F277" s="63">
        <v>0.45</v>
      </c>
      <c r="G277" s="38">
        <v>6</v>
      </c>
      <c r="H277" s="63">
        <v>2.7</v>
      </c>
      <c r="I277" s="63">
        <v>2.99</v>
      </c>
      <c r="J277" s="38">
        <v>156</v>
      </c>
      <c r="K277" s="38" t="s">
        <v>87</v>
      </c>
      <c r="L277" s="38"/>
      <c r="M277" s="39" t="s">
        <v>82</v>
      </c>
      <c r="N277" s="39"/>
      <c r="O277" s="38">
        <v>40</v>
      </c>
      <c r="P27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46"/>
      <c r="R277" s="446"/>
      <c r="S277" s="446"/>
      <c r="T277" s="447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4"/>
        <v>0</v>
      </c>
      <c r="Z277" s="42" t="str">
        <f>IFERROR(IF(Y277=0,"",ROUNDUP(Y277/H277,0)*0.00753),"")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49" t="s">
        <v>69</v>
      </c>
      <c r="BM277" s="79">
        <f t="shared" si="55"/>
        <v>0</v>
      </c>
      <c r="BN277" s="79">
        <f t="shared" si="56"/>
        <v>0</v>
      </c>
      <c r="BO277" s="79">
        <f t="shared" si="57"/>
        <v>0</v>
      </c>
      <c r="BP277" s="79">
        <f t="shared" si="58"/>
        <v>0</v>
      </c>
    </row>
    <row r="278" spans="1:68" ht="27" customHeight="1" x14ac:dyDescent="0.25">
      <c r="A278" s="64" t="s">
        <v>471</v>
      </c>
      <c r="B278" s="64" t="s">
        <v>472</v>
      </c>
      <c r="C278" s="37">
        <v>4301051132</v>
      </c>
      <c r="D278" s="444">
        <v>4607091387513</v>
      </c>
      <c r="E278" s="444"/>
      <c r="F278" s="63">
        <v>0.45</v>
      </c>
      <c r="G278" s="38">
        <v>6</v>
      </c>
      <c r="H278" s="63">
        <v>2.7</v>
      </c>
      <c r="I278" s="63">
        <v>2.9780000000000002</v>
      </c>
      <c r="J278" s="38">
        <v>156</v>
      </c>
      <c r="K278" s="38" t="s">
        <v>87</v>
      </c>
      <c r="L278" s="38"/>
      <c r="M278" s="39" t="s">
        <v>82</v>
      </c>
      <c r="N278" s="39"/>
      <c r="O278" s="38">
        <v>40</v>
      </c>
      <c r="P278" s="6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46"/>
      <c r="R278" s="446"/>
      <c r="S278" s="446"/>
      <c r="T278" s="447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4"/>
        <v>0</v>
      </c>
      <c r="Z278" s="42" t="str">
        <f>IFERROR(IF(Y278=0,"",ROUNDUP(Y278/H278,0)*0.00753),"")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50" t="s">
        <v>69</v>
      </c>
      <c r="BM278" s="79">
        <f t="shared" si="55"/>
        <v>0</v>
      </c>
      <c r="BN278" s="79">
        <f t="shared" si="56"/>
        <v>0</v>
      </c>
      <c r="BO278" s="79">
        <f t="shared" si="57"/>
        <v>0</v>
      </c>
      <c r="BP278" s="79">
        <f t="shared" si="58"/>
        <v>0</v>
      </c>
    </row>
    <row r="279" spans="1:68" x14ac:dyDescent="0.2">
      <c r="A279" s="451"/>
      <c r="B279" s="451"/>
      <c r="C279" s="451"/>
      <c r="D279" s="451"/>
      <c r="E279" s="451"/>
      <c r="F279" s="451"/>
      <c r="G279" s="451"/>
      <c r="H279" s="451"/>
      <c r="I279" s="451"/>
      <c r="J279" s="451"/>
      <c r="K279" s="451"/>
      <c r="L279" s="451"/>
      <c r="M279" s="451"/>
      <c r="N279" s="451"/>
      <c r="O279" s="452"/>
      <c r="P279" s="448" t="s">
        <v>43</v>
      </c>
      <c r="Q279" s="449"/>
      <c r="R279" s="449"/>
      <c r="S279" s="449"/>
      <c r="T279" s="449"/>
      <c r="U279" s="449"/>
      <c r="V279" s="450"/>
      <c r="W279" s="43" t="s">
        <v>42</v>
      </c>
      <c r="X279" s="44">
        <f>IFERROR(X272/H272,"0")+IFERROR(X273/H273,"0")+IFERROR(X274/H274,"0")+IFERROR(X275/H275,"0")+IFERROR(X276/H276,"0")+IFERROR(X277/H277,"0")+IFERROR(X278/H278,"0")</f>
        <v>0</v>
      </c>
      <c r="Y279" s="44">
        <f>IFERROR(Y272/H272,"0")+IFERROR(Y273/H273,"0")+IFERROR(Y274/H274,"0")+IFERROR(Y275/H275,"0")+IFERROR(Y276/H276,"0")+IFERROR(Y277/H277,"0")+IFERROR(Y278/H278,"0")</f>
        <v>0</v>
      </c>
      <c r="Z279" s="4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451"/>
      <c r="B280" s="451"/>
      <c r="C280" s="451"/>
      <c r="D280" s="451"/>
      <c r="E280" s="451"/>
      <c r="F280" s="451"/>
      <c r="G280" s="451"/>
      <c r="H280" s="451"/>
      <c r="I280" s="451"/>
      <c r="J280" s="451"/>
      <c r="K280" s="451"/>
      <c r="L280" s="451"/>
      <c r="M280" s="451"/>
      <c r="N280" s="451"/>
      <c r="O280" s="452"/>
      <c r="P280" s="448" t="s">
        <v>43</v>
      </c>
      <c r="Q280" s="449"/>
      <c r="R280" s="449"/>
      <c r="S280" s="449"/>
      <c r="T280" s="449"/>
      <c r="U280" s="449"/>
      <c r="V280" s="450"/>
      <c r="W280" s="43" t="s">
        <v>0</v>
      </c>
      <c r="X280" s="44">
        <f>IFERROR(SUM(X272:X278),"0")</f>
        <v>0</v>
      </c>
      <c r="Y280" s="44">
        <f>IFERROR(SUM(Y272:Y278),"0")</f>
        <v>0</v>
      </c>
      <c r="Z280" s="43"/>
      <c r="AA280" s="68"/>
      <c r="AB280" s="68"/>
      <c r="AC280" s="68"/>
    </row>
    <row r="281" spans="1:68" ht="14.25" customHeight="1" x14ac:dyDescent="0.25">
      <c r="A281" s="443" t="s">
        <v>250</v>
      </c>
      <c r="B281" s="443"/>
      <c r="C281" s="443"/>
      <c r="D281" s="443"/>
      <c r="E281" s="443"/>
      <c r="F281" s="443"/>
      <c r="G281" s="443"/>
      <c r="H281" s="443"/>
      <c r="I281" s="443"/>
      <c r="J281" s="443"/>
      <c r="K281" s="443"/>
      <c r="L281" s="443"/>
      <c r="M281" s="443"/>
      <c r="N281" s="443"/>
      <c r="O281" s="443"/>
      <c r="P281" s="443"/>
      <c r="Q281" s="443"/>
      <c r="R281" s="443"/>
      <c r="S281" s="443"/>
      <c r="T281" s="443"/>
      <c r="U281" s="443"/>
      <c r="V281" s="443"/>
      <c r="W281" s="443"/>
      <c r="X281" s="443"/>
      <c r="Y281" s="443"/>
      <c r="Z281" s="443"/>
      <c r="AA281" s="67"/>
      <c r="AB281" s="67"/>
      <c r="AC281" s="81"/>
    </row>
    <row r="282" spans="1:68" ht="16.5" customHeight="1" x14ac:dyDescent="0.25">
      <c r="A282" s="64" t="s">
        <v>473</v>
      </c>
      <c r="B282" s="64" t="s">
        <v>474</v>
      </c>
      <c r="C282" s="37">
        <v>4301060379</v>
      </c>
      <c r="D282" s="444">
        <v>4607091380880</v>
      </c>
      <c r="E282" s="444"/>
      <c r="F282" s="63">
        <v>1.4</v>
      </c>
      <c r="G282" s="38">
        <v>6</v>
      </c>
      <c r="H282" s="63">
        <v>8.4</v>
      </c>
      <c r="I282" s="63">
        <v>8.9640000000000004</v>
      </c>
      <c r="J282" s="38">
        <v>56</v>
      </c>
      <c r="K282" s="38" t="s">
        <v>121</v>
      </c>
      <c r="L282" s="38"/>
      <c r="M282" s="39" t="s">
        <v>82</v>
      </c>
      <c r="N282" s="39"/>
      <c r="O282" s="38">
        <v>30</v>
      </c>
      <c r="P282" s="630" t="s">
        <v>475</v>
      </c>
      <c r="Q282" s="446"/>
      <c r="R282" s="446"/>
      <c r="S282" s="446"/>
      <c r="T282" s="447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51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ht="27" customHeight="1" x14ac:dyDescent="0.25">
      <c r="A283" s="64" t="s">
        <v>476</v>
      </c>
      <c r="B283" s="64" t="s">
        <v>477</v>
      </c>
      <c r="C283" s="37">
        <v>4301060308</v>
      </c>
      <c r="D283" s="444">
        <v>4607091384482</v>
      </c>
      <c r="E283" s="444"/>
      <c r="F283" s="63">
        <v>1.3</v>
      </c>
      <c r="G283" s="38">
        <v>6</v>
      </c>
      <c r="H283" s="63">
        <v>7.8</v>
      </c>
      <c r="I283" s="63">
        <v>8.3640000000000008</v>
      </c>
      <c r="J283" s="38">
        <v>56</v>
      </c>
      <c r="K283" s="38" t="s">
        <v>121</v>
      </c>
      <c r="L283" s="38"/>
      <c r="M283" s="39" t="s">
        <v>82</v>
      </c>
      <c r="N283" s="39"/>
      <c r="O283" s="38">
        <v>30</v>
      </c>
      <c r="P283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46"/>
      <c r="R283" s="446"/>
      <c r="S283" s="446"/>
      <c r="T283" s="447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52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16.5" customHeight="1" x14ac:dyDescent="0.25">
      <c r="A284" s="64" t="s">
        <v>478</v>
      </c>
      <c r="B284" s="64" t="s">
        <v>479</v>
      </c>
      <c r="C284" s="37">
        <v>4301060325</v>
      </c>
      <c r="D284" s="444">
        <v>4607091380897</v>
      </c>
      <c r="E284" s="444"/>
      <c r="F284" s="63">
        <v>1.4</v>
      </c>
      <c r="G284" s="38">
        <v>6</v>
      </c>
      <c r="H284" s="63">
        <v>8.4</v>
      </c>
      <c r="I284" s="63">
        <v>8.9640000000000004</v>
      </c>
      <c r="J284" s="38">
        <v>56</v>
      </c>
      <c r="K284" s="38" t="s">
        <v>121</v>
      </c>
      <c r="L284" s="38"/>
      <c r="M284" s="39" t="s">
        <v>82</v>
      </c>
      <c r="N284" s="39"/>
      <c r="O284" s="38">
        <v>30</v>
      </c>
      <c r="P284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46"/>
      <c r="R284" s="446"/>
      <c r="S284" s="446"/>
      <c r="T284" s="447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53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x14ac:dyDescent="0.2">
      <c r="A285" s="451"/>
      <c r="B285" s="451"/>
      <c r="C285" s="451"/>
      <c r="D285" s="451"/>
      <c r="E285" s="451"/>
      <c r="F285" s="451"/>
      <c r="G285" s="451"/>
      <c r="H285" s="451"/>
      <c r="I285" s="451"/>
      <c r="J285" s="451"/>
      <c r="K285" s="451"/>
      <c r="L285" s="451"/>
      <c r="M285" s="451"/>
      <c r="N285" s="451"/>
      <c r="O285" s="452"/>
      <c r="P285" s="448" t="s">
        <v>43</v>
      </c>
      <c r="Q285" s="449"/>
      <c r="R285" s="449"/>
      <c r="S285" s="449"/>
      <c r="T285" s="449"/>
      <c r="U285" s="449"/>
      <c r="V285" s="450"/>
      <c r="W285" s="43" t="s">
        <v>42</v>
      </c>
      <c r="X285" s="44">
        <f>IFERROR(X282/H282,"0")+IFERROR(X283/H283,"0")+IFERROR(X284/H284,"0")</f>
        <v>0</v>
      </c>
      <c r="Y285" s="44">
        <f>IFERROR(Y282/H282,"0")+IFERROR(Y283/H283,"0")+IFERROR(Y284/H284,"0")</f>
        <v>0</v>
      </c>
      <c r="Z285" s="44">
        <f>IFERROR(IF(Z282="",0,Z282),"0")+IFERROR(IF(Z283="",0,Z283),"0")+IFERROR(IF(Z284="",0,Z284),"0")</f>
        <v>0</v>
      </c>
      <c r="AA285" s="68"/>
      <c r="AB285" s="68"/>
      <c r="AC285" s="68"/>
    </row>
    <row r="286" spans="1:68" x14ac:dyDescent="0.2">
      <c r="A286" s="451"/>
      <c r="B286" s="451"/>
      <c r="C286" s="451"/>
      <c r="D286" s="451"/>
      <c r="E286" s="451"/>
      <c r="F286" s="451"/>
      <c r="G286" s="451"/>
      <c r="H286" s="451"/>
      <c r="I286" s="451"/>
      <c r="J286" s="451"/>
      <c r="K286" s="451"/>
      <c r="L286" s="451"/>
      <c r="M286" s="451"/>
      <c r="N286" s="451"/>
      <c r="O286" s="452"/>
      <c r="P286" s="448" t="s">
        <v>43</v>
      </c>
      <c r="Q286" s="449"/>
      <c r="R286" s="449"/>
      <c r="S286" s="449"/>
      <c r="T286" s="449"/>
      <c r="U286" s="449"/>
      <c r="V286" s="450"/>
      <c r="W286" s="43" t="s">
        <v>0</v>
      </c>
      <c r="X286" s="44">
        <f>IFERROR(SUM(X282:X284),"0")</f>
        <v>0</v>
      </c>
      <c r="Y286" s="44">
        <f>IFERROR(SUM(Y282:Y284),"0")</f>
        <v>0</v>
      </c>
      <c r="Z286" s="43"/>
      <c r="AA286" s="68"/>
      <c r="AB286" s="68"/>
      <c r="AC286" s="68"/>
    </row>
    <row r="287" spans="1:68" ht="14.25" customHeight="1" x14ac:dyDescent="0.25">
      <c r="A287" s="443" t="s">
        <v>103</v>
      </c>
      <c r="B287" s="443"/>
      <c r="C287" s="443"/>
      <c r="D287" s="443"/>
      <c r="E287" s="443"/>
      <c r="F287" s="443"/>
      <c r="G287" s="443"/>
      <c r="H287" s="443"/>
      <c r="I287" s="443"/>
      <c r="J287" s="443"/>
      <c r="K287" s="443"/>
      <c r="L287" s="443"/>
      <c r="M287" s="443"/>
      <c r="N287" s="443"/>
      <c r="O287" s="443"/>
      <c r="P287" s="443"/>
      <c r="Q287" s="443"/>
      <c r="R287" s="443"/>
      <c r="S287" s="443"/>
      <c r="T287" s="443"/>
      <c r="U287" s="443"/>
      <c r="V287" s="443"/>
      <c r="W287" s="443"/>
      <c r="X287" s="443"/>
      <c r="Y287" s="443"/>
      <c r="Z287" s="443"/>
      <c r="AA287" s="67"/>
      <c r="AB287" s="67"/>
      <c r="AC287" s="81"/>
    </row>
    <row r="288" spans="1:68" ht="16.5" customHeight="1" x14ac:dyDescent="0.25">
      <c r="A288" s="64" t="s">
        <v>480</v>
      </c>
      <c r="B288" s="64" t="s">
        <v>481</v>
      </c>
      <c r="C288" s="37">
        <v>4301030232</v>
      </c>
      <c r="D288" s="444">
        <v>4607091388374</v>
      </c>
      <c r="E288" s="444"/>
      <c r="F288" s="63">
        <v>0.38</v>
      </c>
      <c r="G288" s="38">
        <v>8</v>
      </c>
      <c r="H288" s="63">
        <v>3.04</v>
      </c>
      <c r="I288" s="63">
        <v>3.28</v>
      </c>
      <c r="J288" s="38">
        <v>156</v>
      </c>
      <c r="K288" s="38" t="s">
        <v>87</v>
      </c>
      <c r="L288" s="38"/>
      <c r="M288" s="39" t="s">
        <v>107</v>
      </c>
      <c r="N288" s="39"/>
      <c r="O288" s="38">
        <v>180</v>
      </c>
      <c r="P288" s="633" t="s">
        <v>482</v>
      </c>
      <c r="Q288" s="446"/>
      <c r="R288" s="446"/>
      <c r="S288" s="446"/>
      <c r="T288" s="447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IFERROR(IF(Y288=0,"",ROUNDUP(Y288/H288,0)*0.00753),"")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5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483</v>
      </c>
      <c r="B289" s="64" t="s">
        <v>484</v>
      </c>
      <c r="C289" s="37">
        <v>4301030235</v>
      </c>
      <c r="D289" s="444">
        <v>4607091388381</v>
      </c>
      <c r="E289" s="444"/>
      <c r="F289" s="63">
        <v>0.38</v>
      </c>
      <c r="G289" s="38">
        <v>8</v>
      </c>
      <c r="H289" s="63">
        <v>3.04</v>
      </c>
      <c r="I289" s="63">
        <v>3.32</v>
      </c>
      <c r="J289" s="38">
        <v>156</v>
      </c>
      <c r="K289" s="38" t="s">
        <v>87</v>
      </c>
      <c r="L289" s="38"/>
      <c r="M289" s="39" t="s">
        <v>107</v>
      </c>
      <c r="N289" s="39"/>
      <c r="O289" s="38">
        <v>180</v>
      </c>
      <c r="P289" s="634" t="s">
        <v>485</v>
      </c>
      <c r="Q289" s="446"/>
      <c r="R289" s="446"/>
      <c r="S289" s="446"/>
      <c r="T289" s="447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5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486</v>
      </c>
      <c r="B290" s="64" t="s">
        <v>487</v>
      </c>
      <c r="C290" s="37">
        <v>4301030233</v>
      </c>
      <c r="D290" s="444">
        <v>4607091388404</v>
      </c>
      <c r="E290" s="444"/>
      <c r="F290" s="63">
        <v>0.17</v>
      </c>
      <c r="G290" s="38">
        <v>15</v>
      </c>
      <c r="H290" s="63">
        <v>2.5499999999999998</v>
      </c>
      <c r="I290" s="63">
        <v>2.9</v>
      </c>
      <c r="J290" s="38">
        <v>156</v>
      </c>
      <c r="K290" s="38" t="s">
        <v>87</v>
      </c>
      <c r="L290" s="38"/>
      <c r="M290" s="39" t="s">
        <v>107</v>
      </c>
      <c r="N290" s="39"/>
      <c r="O290" s="38">
        <v>180</v>
      </c>
      <c r="P290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46"/>
      <c r="R290" s="446"/>
      <c r="S290" s="446"/>
      <c r="T290" s="447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5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51"/>
      <c r="B291" s="451"/>
      <c r="C291" s="451"/>
      <c r="D291" s="451"/>
      <c r="E291" s="451"/>
      <c r="F291" s="451"/>
      <c r="G291" s="451"/>
      <c r="H291" s="451"/>
      <c r="I291" s="451"/>
      <c r="J291" s="451"/>
      <c r="K291" s="451"/>
      <c r="L291" s="451"/>
      <c r="M291" s="451"/>
      <c r="N291" s="451"/>
      <c r="O291" s="452"/>
      <c r="P291" s="448" t="s">
        <v>43</v>
      </c>
      <c r="Q291" s="449"/>
      <c r="R291" s="449"/>
      <c r="S291" s="449"/>
      <c r="T291" s="449"/>
      <c r="U291" s="449"/>
      <c r="V291" s="450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51"/>
      <c r="B292" s="451"/>
      <c r="C292" s="451"/>
      <c r="D292" s="451"/>
      <c r="E292" s="451"/>
      <c r="F292" s="451"/>
      <c r="G292" s="451"/>
      <c r="H292" s="451"/>
      <c r="I292" s="451"/>
      <c r="J292" s="451"/>
      <c r="K292" s="451"/>
      <c r="L292" s="451"/>
      <c r="M292" s="451"/>
      <c r="N292" s="451"/>
      <c r="O292" s="452"/>
      <c r="P292" s="448" t="s">
        <v>43</v>
      </c>
      <c r="Q292" s="449"/>
      <c r="R292" s="449"/>
      <c r="S292" s="449"/>
      <c r="T292" s="449"/>
      <c r="U292" s="449"/>
      <c r="V292" s="450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4.25" customHeight="1" x14ac:dyDescent="0.25">
      <c r="A293" s="443" t="s">
        <v>488</v>
      </c>
      <c r="B293" s="443"/>
      <c r="C293" s="443"/>
      <c r="D293" s="443"/>
      <c r="E293" s="443"/>
      <c r="F293" s="443"/>
      <c r="G293" s="443"/>
      <c r="H293" s="443"/>
      <c r="I293" s="443"/>
      <c r="J293" s="443"/>
      <c r="K293" s="443"/>
      <c r="L293" s="443"/>
      <c r="M293" s="443"/>
      <c r="N293" s="443"/>
      <c r="O293" s="443"/>
      <c r="P293" s="443"/>
      <c r="Q293" s="443"/>
      <c r="R293" s="443"/>
      <c r="S293" s="443"/>
      <c r="T293" s="443"/>
      <c r="U293" s="443"/>
      <c r="V293" s="443"/>
      <c r="W293" s="443"/>
      <c r="X293" s="443"/>
      <c r="Y293" s="443"/>
      <c r="Z293" s="443"/>
      <c r="AA293" s="67"/>
      <c r="AB293" s="67"/>
      <c r="AC293" s="81"/>
    </row>
    <row r="294" spans="1:68" ht="16.5" customHeight="1" x14ac:dyDescent="0.25">
      <c r="A294" s="64" t="s">
        <v>489</v>
      </c>
      <c r="B294" s="64" t="s">
        <v>490</v>
      </c>
      <c r="C294" s="37">
        <v>4301180007</v>
      </c>
      <c r="D294" s="444">
        <v>4680115881808</v>
      </c>
      <c r="E294" s="444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492</v>
      </c>
      <c r="L294" s="38"/>
      <c r="M294" s="39" t="s">
        <v>491</v>
      </c>
      <c r="N294" s="39"/>
      <c r="O294" s="38">
        <v>730</v>
      </c>
      <c r="P294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46"/>
      <c r="R294" s="446"/>
      <c r="S294" s="446"/>
      <c r="T294" s="447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IFERROR(IF(Y294=0,"",ROUNDUP(Y294/H294,0)*0.00474),"")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57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27" customHeight="1" x14ac:dyDescent="0.25">
      <c r="A295" s="64" t="s">
        <v>493</v>
      </c>
      <c r="B295" s="64" t="s">
        <v>494</v>
      </c>
      <c r="C295" s="37">
        <v>4301180006</v>
      </c>
      <c r="D295" s="444">
        <v>4680115881822</v>
      </c>
      <c r="E295" s="444"/>
      <c r="F295" s="63">
        <v>0.1</v>
      </c>
      <c r="G295" s="38">
        <v>20</v>
      </c>
      <c r="H295" s="63">
        <v>2</v>
      </c>
      <c r="I295" s="63">
        <v>2.2400000000000002</v>
      </c>
      <c r="J295" s="38">
        <v>238</v>
      </c>
      <c r="K295" s="38" t="s">
        <v>492</v>
      </c>
      <c r="L295" s="38"/>
      <c r="M295" s="39" t="s">
        <v>491</v>
      </c>
      <c r="N295" s="39"/>
      <c r="O295" s="38">
        <v>730</v>
      </c>
      <c r="P295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46"/>
      <c r="R295" s="446"/>
      <c r="S295" s="446"/>
      <c r="T295" s="447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IFERROR(IF(Y295=0,"",ROUNDUP(Y295/H295,0)*0.00474),"")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58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27" customHeight="1" x14ac:dyDescent="0.25">
      <c r="A296" s="64" t="s">
        <v>495</v>
      </c>
      <c r="B296" s="64" t="s">
        <v>496</v>
      </c>
      <c r="C296" s="37">
        <v>4301180001</v>
      </c>
      <c r="D296" s="444">
        <v>4680115880016</v>
      </c>
      <c r="E296" s="444"/>
      <c r="F296" s="63">
        <v>0.1</v>
      </c>
      <c r="G296" s="38">
        <v>20</v>
      </c>
      <c r="H296" s="63">
        <v>2</v>
      </c>
      <c r="I296" s="63">
        <v>2.2400000000000002</v>
      </c>
      <c r="J296" s="38">
        <v>238</v>
      </c>
      <c r="K296" s="38" t="s">
        <v>492</v>
      </c>
      <c r="L296" s="38"/>
      <c r="M296" s="39" t="s">
        <v>491</v>
      </c>
      <c r="N296" s="39"/>
      <c r="O296" s="38">
        <v>730</v>
      </c>
      <c r="P296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46"/>
      <c r="R296" s="446"/>
      <c r="S296" s="446"/>
      <c r="T296" s="447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IFERROR(IF(Y296=0,"",ROUNDUP(Y296/H296,0)*0.00474),"")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59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51"/>
      <c r="B297" s="451"/>
      <c r="C297" s="451"/>
      <c r="D297" s="451"/>
      <c r="E297" s="451"/>
      <c r="F297" s="451"/>
      <c r="G297" s="451"/>
      <c r="H297" s="451"/>
      <c r="I297" s="451"/>
      <c r="J297" s="451"/>
      <c r="K297" s="451"/>
      <c r="L297" s="451"/>
      <c r="M297" s="451"/>
      <c r="N297" s="451"/>
      <c r="O297" s="452"/>
      <c r="P297" s="448" t="s">
        <v>43</v>
      </c>
      <c r="Q297" s="449"/>
      <c r="R297" s="449"/>
      <c r="S297" s="449"/>
      <c r="T297" s="449"/>
      <c r="U297" s="449"/>
      <c r="V297" s="450"/>
      <c r="W297" s="43" t="s">
        <v>42</v>
      </c>
      <c r="X297" s="44">
        <f>IFERROR(X294/H294,"0")+IFERROR(X295/H295,"0")+IFERROR(X296/H296,"0")</f>
        <v>0</v>
      </c>
      <c r="Y297" s="44">
        <f>IFERROR(Y294/H294,"0")+IFERROR(Y295/H295,"0")+IFERROR(Y296/H296,"0")</f>
        <v>0</v>
      </c>
      <c r="Z297" s="44">
        <f>IFERROR(IF(Z294="",0,Z294),"0")+IFERROR(IF(Z295="",0,Z295),"0")+IFERROR(IF(Z296="",0,Z296),"0")</f>
        <v>0</v>
      </c>
      <c r="AA297" s="68"/>
      <c r="AB297" s="68"/>
      <c r="AC297" s="68"/>
    </row>
    <row r="298" spans="1:68" x14ac:dyDescent="0.2">
      <c r="A298" s="451"/>
      <c r="B298" s="451"/>
      <c r="C298" s="451"/>
      <c r="D298" s="451"/>
      <c r="E298" s="451"/>
      <c r="F298" s="451"/>
      <c r="G298" s="451"/>
      <c r="H298" s="451"/>
      <c r="I298" s="451"/>
      <c r="J298" s="451"/>
      <c r="K298" s="451"/>
      <c r="L298" s="451"/>
      <c r="M298" s="451"/>
      <c r="N298" s="451"/>
      <c r="O298" s="452"/>
      <c r="P298" s="448" t="s">
        <v>43</v>
      </c>
      <c r="Q298" s="449"/>
      <c r="R298" s="449"/>
      <c r="S298" s="449"/>
      <c r="T298" s="449"/>
      <c r="U298" s="449"/>
      <c r="V298" s="450"/>
      <c r="W298" s="43" t="s">
        <v>0</v>
      </c>
      <c r="X298" s="44">
        <f>IFERROR(SUM(X294:X296),"0")</f>
        <v>0</v>
      </c>
      <c r="Y298" s="44">
        <f>IFERROR(SUM(Y294:Y296),"0")</f>
        <v>0</v>
      </c>
      <c r="Z298" s="43"/>
      <c r="AA298" s="68"/>
      <c r="AB298" s="68"/>
      <c r="AC298" s="68"/>
    </row>
    <row r="299" spans="1:68" ht="16.5" customHeight="1" x14ac:dyDescent="0.25">
      <c r="A299" s="442" t="s">
        <v>497</v>
      </c>
      <c r="B299" s="442"/>
      <c r="C299" s="442"/>
      <c r="D299" s="442"/>
      <c r="E299" s="442"/>
      <c r="F299" s="442"/>
      <c r="G299" s="442"/>
      <c r="H299" s="442"/>
      <c r="I299" s="442"/>
      <c r="J299" s="442"/>
      <c r="K299" s="442"/>
      <c r="L299" s="442"/>
      <c r="M299" s="442"/>
      <c r="N299" s="442"/>
      <c r="O299" s="442"/>
      <c r="P299" s="442"/>
      <c r="Q299" s="442"/>
      <c r="R299" s="442"/>
      <c r="S299" s="442"/>
      <c r="T299" s="442"/>
      <c r="U299" s="442"/>
      <c r="V299" s="442"/>
      <c r="W299" s="442"/>
      <c r="X299" s="442"/>
      <c r="Y299" s="442"/>
      <c r="Z299" s="442"/>
      <c r="AA299" s="66"/>
      <c r="AB299" s="66"/>
      <c r="AC299" s="80"/>
    </row>
    <row r="300" spans="1:68" ht="14.25" customHeight="1" x14ac:dyDescent="0.25">
      <c r="A300" s="443" t="s">
        <v>79</v>
      </c>
      <c r="B300" s="443"/>
      <c r="C300" s="443"/>
      <c r="D300" s="443"/>
      <c r="E300" s="443"/>
      <c r="F300" s="443"/>
      <c r="G300" s="443"/>
      <c r="H300" s="443"/>
      <c r="I300" s="443"/>
      <c r="J300" s="443"/>
      <c r="K300" s="443"/>
      <c r="L300" s="443"/>
      <c r="M300" s="443"/>
      <c r="N300" s="443"/>
      <c r="O300" s="443"/>
      <c r="P300" s="443"/>
      <c r="Q300" s="443"/>
      <c r="R300" s="443"/>
      <c r="S300" s="443"/>
      <c r="T300" s="443"/>
      <c r="U300" s="443"/>
      <c r="V300" s="443"/>
      <c r="W300" s="443"/>
      <c r="X300" s="443"/>
      <c r="Y300" s="443"/>
      <c r="Z300" s="443"/>
      <c r="AA300" s="67"/>
      <c r="AB300" s="67"/>
      <c r="AC300" s="81"/>
    </row>
    <row r="301" spans="1:68" ht="27" customHeight="1" x14ac:dyDescent="0.25">
      <c r="A301" s="64" t="s">
        <v>498</v>
      </c>
      <c r="B301" s="64" t="s">
        <v>499</v>
      </c>
      <c r="C301" s="37">
        <v>4301031154</v>
      </c>
      <c r="D301" s="444">
        <v>4607091387292</v>
      </c>
      <c r="E301" s="444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87</v>
      </c>
      <c r="L301" s="38"/>
      <c r="M301" s="39" t="s">
        <v>82</v>
      </c>
      <c r="N301" s="39"/>
      <c r="O301" s="38">
        <v>45</v>
      </c>
      <c r="P301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46"/>
      <c r="R301" s="446"/>
      <c r="S301" s="446"/>
      <c r="T301" s="447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IFERROR(IF(Y301=0,"",ROUNDUP(Y301/H301,0)*0.00753),"")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60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51"/>
      <c r="B302" s="451"/>
      <c r="C302" s="451"/>
      <c r="D302" s="451"/>
      <c r="E302" s="451"/>
      <c r="F302" s="451"/>
      <c r="G302" s="451"/>
      <c r="H302" s="451"/>
      <c r="I302" s="451"/>
      <c r="J302" s="451"/>
      <c r="K302" s="451"/>
      <c r="L302" s="451"/>
      <c r="M302" s="451"/>
      <c r="N302" s="451"/>
      <c r="O302" s="452"/>
      <c r="P302" s="448" t="s">
        <v>43</v>
      </c>
      <c r="Q302" s="449"/>
      <c r="R302" s="449"/>
      <c r="S302" s="449"/>
      <c r="T302" s="449"/>
      <c r="U302" s="449"/>
      <c r="V302" s="450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51"/>
      <c r="B303" s="451"/>
      <c r="C303" s="451"/>
      <c r="D303" s="451"/>
      <c r="E303" s="451"/>
      <c r="F303" s="451"/>
      <c r="G303" s="451"/>
      <c r="H303" s="451"/>
      <c r="I303" s="451"/>
      <c r="J303" s="451"/>
      <c r="K303" s="451"/>
      <c r="L303" s="451"/>
      <c r="M303" s="451"/>
      <c r="N303" s="451"/>
      <c r="O303" s="452"/>
      <c r="P303" s="448" t="s">
        <v>43</v>
      </c>
      <c r="Q303" s="449"/>
      <c r="R303" s="449"/>
      <c r="S303" s="449"/>
      <c r="T303" s="449"/>
      <c r="U303" s="449"/>
      <c r="V303" s="450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6.5" customHeight="1" x14ac:dyDescent="0.25">
      <c r="A304" s="442" t="s">
        <v>500</v>
      </c>
      <c r="B304" s="442"/>
      <c r="C304" s="442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2"/>
      <c r="O304" s="442"/>
      <c r="P304" s="442"/>
      <c r="Q304" s="442"/>
      <c r="R304" s="442"/>
      <c r="S304" s="442"/>
      <c r="T304" s="442"/>
      <c r="U304" s="442"/>
      <c r="V304" s="442"/>
      <c r="W304" s="442"/>
      <c r="X304" s="442"/>
      <c r="Y304" s="442"/>
      <c r="Z304" s="442"/>
      <c r="AA304" s="66"/>
      <c r="AB304" s="66"/>
      <c r="AC304" s="80"/>
    </row>
    <row r="305" spans="1:68" ht="14.25" customHeight="1" x14ac:dyDescent="0.25">
      <c r="A305" s="443" t="s">
        <v>79</v>
      </c>
      <c r="B305" s="443"/>
      <c r="C305" s="443"/>
      <c r="D305" s="443"/>
      <c r="E305" s="443"/>
      <c r="F305" s="443"/>
      <c r="G305" s="443"/>
      <c r="H305" s="443"/>
      <c r="I305" s="443"/>
      <c r="J305" s="443"/>
      <c r="K305" s="443"/>
      <c r="L305" s="443"/>
      <c r="M305" s="443"/>
      <c r="N305" s="443"/>
      <c r="O305" s="443"/>
      <c r="P305" s="443"/>
      <c r="Q305" s="443"/>
      <c r="R305" s="443"/>
      <c r="S305" s="443"/>
      <c r="T305" s="443"/>
      <c r="U305" s="443"/>
      <c r="V305" s="443"/>
      <c r="W305" s="443"/>
      <c r="X305" s="443"/>
      <c r="Y305" s="443"/>
      <c r="Z305" s="443"/>
      <c r="AA305" s="67"/>
      <c r="AB305" s="67"/>
      <c r="AC305" s="81"/>
    </row>
    <row r="306" spans="1:68" ht="27" customHeight="1" x14ac:dyDescent="0.25">
      <c r="A306" s="64" t="s">
        <v>501</v>
      </c>
      <c r="B306" s="64" t="s">
        <v>502</v>
      </c>
      <c r="C306" s="37">
        <v>4301031066</v>
      </c>
      <c r="D306" s="444">
        <v>4607091383836</v>
      </c>
      <c r="E306" s="444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87</v>
      </c>
      <c r="L306" s="38"/>
      <c r="M306" s="39" t="s">
        <v>82</v>
      </c>
      <c r="N306" s="39"/>
      <c r="O306" s="38">
        <v>40</v>
      </c>
      <c r="P306" s="6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46"/>
      <c r="R306" s="446"/>
      <c r="S306" s="446"/>
      <c r="T306" s="447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IFERROR(IF(Y306=0,"",ROUNDUP(Y306/H306,0)*0.00753),"")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61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51"/>
      <c r="B307" s="451"/>
      <c r="C307" s="451"/>
      <c r="D307" s="451"/>
      <c r="E307" s="451"/>
      <c r="F307" s="451"/>
      <c r="G307" s="451"/>
      <c r="H307" s="451"/>
      <c r="I307" s="451"/>
      <c r="J307" s="451"/>
      <c r="K307" s="451"/>
      <c r="L307" s="451"/>
      <c r="M307" s="451"/>
      <c r="N307" s="451"/>
      <c r="O307" s="452"/>
      <c r="P307" s="448" t="s">
        <v>43</v>
      </c>
      <c r="Q307" s="449"/>
      <c r="R307" s="449"/>
      <c r="S307" s="449"/>
      <c r="T307" s="449"/>
      <c r="U307" s="449"/>
      <c r="V307" s="450"/>
      <c r="W307" s="43" t="s">
        <v>42</v>
      </c>
      <c r="X307" s="44">
        <f>IFERROR(X306/H306,"0")</f>
        <v>0</v>
      </c>
      <c r="Y307" s="44">
        <f>IFERROR(Y306/H306,"0")</f>
        <v>0</v>
      </c>
      <c r="Z307" s="44">
        <f>IFERROR(IF(Z306="",0,Z306),"0")</f>
        <v>0</v>
      </c>
      <c r="AA307" s="68"/>
      <c r="AB307" s="68"/>
      <c r="AC307" s="68"/>
    </row>
    <row r="308" spans="1:68" x14ac:dyDescent="0.2">
      <c r="A308" s="451"/>
      <c r="B308" s="451"/>
      <c r="C308" s="451"/>
      <c r="D308" s="451"/>
      <c r="E308" s="451"/>
      <c r="F308" s="451"/>
      <c r="G308" s="451"/>
      <c r="H308" s="451"/>
      <c r="I308" s="451"/>
      <c r="J308" s="451"/>
      <c r="K308" s="451"/>
      <c r="L308" s="451"/>
      <c r="M308" s="451"/>
      <c r="N308" s="451"/>
      <c r="O308" s="452"/>
      <c r="P308" s="448" t="s">
        <v>43</v>
      </c>
      <c r="Q308" s="449"/>
      <c r="R308" s="449"/>
      <c r="S308" s="449"/>
      <c r="T308" s="449"/>
      <c r="U308" s="449"/>
      <c r="V308" s="450"/>
      <c r="W308" s="43" t="s">
        <v>0</v>
      </c>
      <c r="X308" s="44">
        <f>IFERROR(SUM(X306:X306),"0")</f>
        <v>0</v>
      </c>
      <c r="Y308" s="44">
        <f>IFERROR(SUM(Y306:Y306),"0")</f>
        <v>0</v>
      </c>
      <c r="Z308" s="43"/>
      <c r="AA308" s="68"/>
      <c r="AB308" s="68"/>
      <c r="AC308" s="68"/>
    </row>
    <row r="309" spans="1:68" ht="14.25" customHeight="1" x14ac:dyDescent="0.25">
      <c r="A309" s="443" t="s">
        <v>84</v>
      </c>
      <c r="B309" s="443"/>
      <c r="C309" s="443"/>
      <c r="D309" s="443"/>
      <c r="E309" s="443"/>
      <c r="F309" s="443"/>
      <c r="G309" s="443"/>
      <c r="H309" s="443"/>
      <c r="I309" s="443"/>
      <c r="J309" s="443"/>
      <c r="K309" s="443"/>
      <c r="L309" s="443"/>
      <c r="M309" s="443"/>
      <c r="N309" s="443"/>
      <c r="O309" s="443"/>
      <c r="P309" s="443"/>
      <c r="Q309" s="443"/>
      <c r="R309" s="443"/>
      <c r="S309" s="443"/>
      <c r="T309" s="443"/>
      <c r="U309" s="443"/>
      <c r="V309" s="443"/>
      <c r="W309" s="443"/>
      <c r="X309" s="443"/>
      <c r="Y309" s="443"/>
      <c r="Z309" s="443"/>
      <c r="AA309" s="67"/>
      <c r="AB309" s="67"/>
      <c r="AC309" s="81"/>
    </row>
    <row r="310" spans="1:68" ht="27" customHeight="1" x14ac:dyDescent="0.25">
      <c r="A310" s="64" t="s">
        <v>503</v>
      </c>
      <c r="B310" s="64" t="s">
        <v>504</v>
      </c>
      <c r="C310" s="37">
        <v>4301051142</v>
      </c>
      <c r="D310" s="444">
        <v>4607091387919</v>
      </c>
      <c r="E310" s="444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121</v>
      </c>
      <c r="L310" s="38"/>
      <c r="M310" s="39" t="s">
        <v>82</v>
      </c>
      <c r="N310" s="39"/>
      <c r="O310" s="38">
        <v>45</v>
      </c>
      <c r="P310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46"/>
      <c r="R310" s="446"/>
      <c r="S310" s="446"/>
      <c r="T310" s="447"/>
      <c r="U310" s="40" t="s">
        <v>48</v>
      </c>
      <c r="V310" s="40" t="s">
        <v>48</v>
      </c>
      <c r="W310" s="41" t="s">
        <v>0</v>
      </c>
      <c r="X310" s="59">
        <v>0</v>
      </c>
      <c r="Y310" s="56">
        <f>IFERROR(IF(X310="",0,CEILING((X310/$H310),1)*$H310),"")</f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62" t="s">
        <v>69</v>
      </c>
      <c r="BM310" s="79">
        <f>IFERROR(X310*I310/H310,"0")</f>
        <v>0</v>
      </c>
      <c r="BN310" s="79">
        <f>IFERROR(Y310*I310/H310,"0")</f>
        <v>0</v>
      </c>
      <c r="BO310" s="79">
        <f>IFERROR(1/J310*(X310/H310),"0")</f>
        <v>0</v>
      </c>
      <c r="BP310" s="79">
        <f>IFERROR(1/J310*(Y310/H310),"0")</f>
        <v>0</v>
      </c>
    </row>
    <row r="311" spans="1:68" ht="27" customHeight="1" x14ac:dyDescent="0.25">
      <c r="A311" s="64" t="s">
        <v>505</v>
      </c>
      <c r="B311" s="64" t="s">
        <v>506</v>
      </c>
      <c r="C311" s="37">
        <v>4301051461</v>
      </c>
      <c r="D311" s="444">
        <v>4680115883604</v>
      </c>
      <c r="E311" s="444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87</v>
      </c>
      <c r="L311" s="38"/>
      <c r="M311" s="39" t="s">
        <v>141</v>
      </c>
      <c r="N311" s="39"/>
      <c r="O311" s="38">
        <v>45</v>
      </c>
      <c r="P311" s="6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46"/>
      <c r="R311" s="446"/>
      <c r="S311" s="446"/>
      <c r="T311" s="447"/>
      <c r="U311" s="40" t="s">
        <v>48</v>
      </c>
      <c r="V311" s="40" t="s">
        <v>48</v>
      </c>
      <c r="W311" s="41" t="s">
        <v>0</v>
      </c>
      <c r="X311" s="59">
        <v>0</v>
      </c>
      <c r="Y311" s="56">
        <f>IFERROR(IF(X311="",0,CEILING((X311/$H311),1)*$H311),"")</f>
        <v>0</v>
      </c>
      <c r="Z311" s="42" t="str">
        <f>IFERROR(IF(Y311=0,"",ROUNDUP(Y311/H311,0)*0.00753),"")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63" t="s">
        <v>69</v>
      </c>
      <c r="BM311" s="79">
        <f>IFERROR(X311*I311/H311,"0")</f>
        <v>0</v>
      </c>
      <c r="BN311" s="79">
        <f>IFERROR(Y311*I311/H311,"0")</f>
        <v>0</v>
      </c>
      <c r="BO311" s="79">
        <f>IFERROR(1/J311*(X311/H311),"0")</f>
        <v>0</v>
      </c>
      <c r="BP311" s="79">
        <f>IFERROR(1/J311*(Y311/H311),"0")</f>
        <v>0</v>
      </c>
    </row>
    <row r="312" spans="1:68" ht="27" customHeight="1" x14ac:dyDescent="0.25">
      <c r="A312" s="64" t="s">
        <v>507</v>
      </c>
      <c r="B312" s="64" t="s">
        <v>508</v>
      </c>
      <c r="C312" s="37">
        <v>4301051485</v>
      </c>
      <c r="D312" s="444">
        <v>4680115883567</v>
      </c>
      <c r="E312" s="444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87</v>
      </c>
      <c r="L312" s="38"/>
      <c r="M312" s="39" t="s">
        <v>82</v>
      </c>
      <c r="N312" s="39"/>
      <c r="O312" s="38">
        <v>40</v>
      </c>
      <c r="P312" s="6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46"/>
      <c r="R312" s="446"/>
      <c r="S312" s="446"/>
      <c r="T312" s="447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IFERROR(IF(Y312=0,"",ROUNDUP(Y312/H312,0)*0.00753),"")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64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x14ac:dyDescent="0.2">
      <c r="A313" s="451"/>
      <c r="B313" s="451"/>
      <c r="C313" s="451"/>
      <c r="D313" s="451"/>
      <c r="E313" s="451"/>
      <c r="F313" s="451"/>
      <c r="G313" s="451"/>
      <c r="H313" s="451"/>
      <c r="I313" s="451"/>
      <c r="J313" s="451"/>
      <c r="K313" s="451"/>
      <c r="L313" s="451"/>
      <c r="M313" s="451"/>
      <c r="N313" s="451"/>
      <c r="O313" s="452"/>
      <c r="P313" s="448" t="s">
        <v>43</v>
      </c>
      <c r="Q313" s="449"/>
      <c r="R313" s="449"/>
      <c r="S313" s="449"/>
      <c r="T313" s="449"/>
      <c r="U313" s="449"/>
      <c r="V313" s="450"/>
      <c r="W313" s="43" t="s">
        <v>42</v>
      </c>
      <c r="X313" s="44">
        <f>IFERROR(X310/H310,"0")+IFERROR(X311/H311,"0")+IFERROR(X312/H312,"0")</f>
        <v>0</v>
      </c>
      <c r="Y313" s="44">
        <f>IFERROR(Y310/H310,"0")+IFERROR(Y311/H311,"0")+IFERROR(Y312/H312,"0")</f>
        <v>0</v>
      </c>
      <c r="Z313" s="44">
        <f>IFERROR(IF(Z310="",0,Z310),"0")+IFERROR(IF(Z311="",0,Z311),"0")+IFERROR(IF(Z312="",0,Z312),"0")</f>
        <v>0</v>
      </c>
      <c r="AA313" s="68"/>
      <c r="AB313" s="68"/>
      <c r="AC313" s="68"/>
    </row>
    <row r="314" spans="1:68" x14ac:dyDescent="0.2">
      <c r="A314" s="451"/>
      <c r="B314" s="451"/>
      <c r="C314" s="451"/>
      <c r="D314" s="451"/>
      <c r="E314" s="451"/>
      <c r="F314" s="451"/>
      <c r="G314" s="451"/>
      <c r="H314" s="451"/>
      <c r="I314" s="451"/>
      <c r="J314" s="451"/>
      <c r="K314" s="451"/>
      <c r="L314" s="451"/>
      <c r="M314" s="451"/>
      <c r="N314" s="451"/>
      <c r="O314" s="452"/>
      <c r="P314" s="448" t="s">
        <v>43</v>
      </c>
      <c r="Q314" s="449"/>
      <c r="R314" s="449"/>
      <c r="S314" s="449"/>
      <c r="T314" s="449"/>
      <c r="U314" s="449"/>
      <c r="V314" s="450"/>
      <c r="W314" s="43" t="s">
        <v>0</v>
      </c>
      <c r="X314" s="44">
        <f>IFERROR(SUM(X310:X312),"0")</f>
        <v>0</v>
      </c>
      <c r="Y314" s="44">
        <f>IFERROR(SUM(Y310:Y312),"0")</f>
        <v>0</v>
      </c>
      <c r="Z314" s="43"/>
      <c r="AA314" s="68"/>
      <c r="AB314" s="68"/>
      <c r="AC314" s="68"/>
    </row>
    <row r="315" spans="1:68" ht="14.25" customHeight="1" x14ac:dyDescent="0.25">
      <c r="A315" s="443" t="s">
        <v>103</v>
      </c>
      <c r="B315" s="443"/>
      <c r="C315" s="443"/>
      <c r="D315" s="443"/>
      <c r="E315" s="443"/>
      <c r="F315" s="443"/>
      <c r="G315" s="443"/>
      <c r="H315" s="443"/>
      <c r="I315" s="443"/>
      <c r="J315" s="443"/>
      <c r="K315" s="443"/>
      <c r="L315" s="443"/>
      <c r="M315" s="443"/>
      <c r="N315" s="443"/>
      <c r="O315" s="443"/>
      <c r="P315" s="443"/>
      <c r="Q315" s="443"/>
      <c r="R315" s="443"/>
      <c r="S315" s="443"/>
      <c r="T315" s="443"/>
      <c r="U315" s="443"/>
      <c r="V315" s="443"/>
      <c r="W315" s="443"/>
      <c r="X315" s="443"/>
      <c r="Y315" s="443"/>
      <c r="Z315" s="443"/>
      <c r="AA315" s="67"/>
      <c r="AB315" s="67"/>
      <c r="AC315" s="81"/>
    </row>
    <row r="316" spans="1:68" ht="27" customHeight="1" x14ac:dyDescent="0.25">
      <c r="A316" s="64" t="s">
        <v>509</v>
      </c>
      <c r="B316" s="64" t="s">
        <v>510</v>
      </c>
      <c r="C316" s="37">
        <v>4301032015</v>
      </c>
      <c r="D316" s="444">
        <v>4607091383102</v>
      </c>
      <c r="E316" s="444"/>
      <c r="F316" s="63">
        <v>0.17</v>
      </c>
      <c r="G316" s="38">
        <v>15</v>
      </c>
      <c r="H316" s="63">
        <v>2.5499999999999998</v>
      </c>
      <c r="I316" s="63">
        <v>2.9750000000000001</v>
      </c>
      <c r="J316" s="38">
        <v>156</v>
      </c>
      <c r="K316" s="38" t="s">
        <v>87</v>
      </c>
      <c r="L316" s="38"/>
      <c r="M316" s="39" t="s">
        <v>107</v>
      </c>
      <c r="N316" s="39"/>
      <c r="O316" s="38">
        <v>180</v>
      </c>
      <c r="P316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46"/>
      <c r="R316" s="446"/>
      <c r="S316" s="446"/>
      <c r="T316" s="447"/>
      <c r="U316" s="40" t="s">
        <v>48</v>
      </c>
      <c r="V316" s="40" t="s">
        <v>48</v>
      </c>
      <c r="W316" s="41" t="s">
        <v>0</v>
      </c>
      <c r="X316" s="59">
        <v>0</v>
      </c>
      <c r="Y316" s="56">
        <f>IFERROR(IF(X316="",0,CEILING((X316/$H316),1)*$H316),"")</f>
        <v>0</v>
      </c>
      <c r="Z316" s="42" t="str">
        <f>IFERROR(IF(Y316=0,"",ROUNDUP(Y316/H316,0)*0.00753),"")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65" t="s">
        <v>69</v>
      </c>
      <c r="BM316" s="79">
        <f>IFERROR(X316*I316/H316,"0")</f>
        <v>0</v>
      </c>
      <c r="BN316" s="79">
        <f>IFERROR(Y316*I316/H316,"0")</f>
        <v>0</v>
      </c>
      <c r="BO316" s="79">
        <f>IFERROR(1/J316*(X316/H316),"0")</f>
        <v>0</v>
      </c>
      <c r="BP316" s="79">
        <f>IFERROR(1/J316*(Y316/H316),"0")</f>
        <v>0</v>
      </c>
    </row>
    <row r="317" spans="1:68" x14ac:dyDescent="0.2">
      <c r="A317" s="451"/>
      <c r="B317" s="451"/>
      <c r="C317" s="451"/>
      <c r="D317" s="451"/>
      <c r="E317" s="451"/>
      <c r="F317" s="451"/>
      <c r="G317" s="451"/>
      <c r="H317" s="451"/>
      <c r="I317" s="451"/>
      <c r="J317" s="451"/>
      <c r="K317" s="451"/>
      <c r="L317" s="451"/>
      <c r="M317" s="451"/>
      <c r="N317" s="451"/>
      <c r="O317" s="452"/>
      <c r="P317" s="448" t="s">
        <v>43</v>
      </c>
      <c r="Q317" s="449"/>
      <c r="R317" s="449"/>
      <c r="S317" s="449"/>
      <c r="T317" s="449"/>
      <c r="U317" s="449"/>
      <c r="V317" s="450"/>
      <c r="W317" s="43" t="s">
        <v>42</v>
      </c>
      <c r="X317" s="44">
        <f>IFERROR(X316/H316,"0")</f>
        <v>0</v>
      </c>
      <c r="Y317" s="44">
        <f>IFERROR(Y316/H316,"0")</f>
        <v>0</v>
      </c>
      <c r="Z317" s="44">
        <f>IFERROR(IF(Z316="",0,Z316),"0")</f>
        <v>0</v>
      </c>
      <c r="AA317" s="68"/>
      <c r="AB317" s="68"/>
      <c r="AC317" s="68"/>
    </row>
    <row r="318" spans="1:68" x14ac:dyDescent="0.2">
      <c r="A318" s="451"/>
      <c r="B318" s="451"/>
      <c r="C318" s="451"/>
      <c r="D318" s="451"/>
      <c r="E318" s="451"/>
      <c r="F318" s="451"/>
      <c r="G318" s="451"/>
      <c r="H318" s="451"/>
      <c r="I318" s="451"/>
      <c r="J318" s="451"/>
      <c r="K318" s="451"/>
      <c r="L318" s="451"/>
      <c r="M318" s="451"/>
      <c r="N318" s="451"/>
      <c r="O318" s="452"/>
      <c r="P318" s="448" t="s">
        <v>43</v>
      </c>
      <c r="Q318" s="449"/>
      <c r="R318" s="449"/>
      <c r="S318" s="449"/>
      <c r="T318" s="449"/>
      <c r="U318" s="449"/>
      <c r="V318" s="450"/>
      <c r="W318" s="43" t="s">
        <v>0</v>
      </c>
      <c r="X318" s="44">
        <f>IFERROR(SUM(X316:X316),"0")</f>
        <v>0</v>
      </c>
      <c r="Y318" s="44">
        <f>IFERROR(SUM(Y316:Y316),"0")</f>
        <v>0</v>
      </c>
      <c r="Z318" s="43"/>
      <c r="AA318" s="68"/>
      <c r="AB318" s="68"/>
      <c r="AC318" s="68"/>
    </row>
    <row r="319" spans="1:68" ht="27.75" customHeight="1" x14ac:dyDescent="0.2">
      <c r="A319" s="441" t="s">
        <v>511</v>
      </c>
      <c r="B319" s="441"/>
      <c r="C319" s="441"/>
      <c r="D319" s="441"/>
      <c r="E319" s="441"/>
      <c r="F319" s="441"/>
      <c r="G319" s="441"/>
      <c r="H319" s="441"/>
      <c r="I319" s="441"/>
      <c r="J319" s="441"/>
      <c r="K319" s="441"/>
      <c r="L319" s="441"/>
      <c r="M319" s="441"/>
      <c r="N319" s="441"/>
      <c r="O319" s="441"/>
      <c r="P319" s="441"/>
      <c r="Q319" s="441"/>
      <c r="R319" s="441"/>
      <c r="S319" s="441"/>
      <c r="T319" s="441"/>
      <c r="U319" s="441"/>
      <c r="V319" s="441"/>
      <c r="W319" s="441"/>
      <c r="X319" s="441"/>
      <c r="Y319" s="441"/>
      <c r="Z319" s="441"/>
      <c r="AA319" s="55"/>
      <c r="AB319" s="55"/>
      <c r="AC319" s="55"/>
    </row>
    <row r="320" spans="1:68" ht="16.5" customHeight="1" x14ac:dyDescent="0.25">
      <c r="A320" s="442" t="s">
        <v>512</v>
      </c>
      <c r="B320" s="442"/>
      <c r="C320" s="442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2"/>
      <c r="O320" s="442"/>
      <c r="P320" s="442"/>
      <c r="Q320" s="442"/>
      <c r="R320" s="442"/>
      <c r="S320" s="442"/>
      <c r="T320" s="442"/>
      <c r="U320" s="442"/>
      <c r="V320" s="442"/>
      <c r="W320" s="442"/>
      <c r="X320" s="442"/>
      <c r="Y320" s="442"/>
      <c r="Z320" s="442"/>
      <c r="AA320" s="66"/>
      <c r="AB320" s="66"/>
      <c r="AC320" s="80"/>
    </row>
    <row r="321" spans="1:68" ht="14.25" customHeight="1" x14ac:dyDescent="0.25">
      <c r="A321" s="443" t="s">
        <v>125</v>
      </c>
      <c r="B321" s="443"/>
      <c r="C321" s="443"/>
      <c r="D321" s="443"/>
      <c r="E321" s="443"/>
      <c r="F321" s="443"/>
      <c r="G321" s="443"/>
      <c r="H321" s="443"/>
      <c r="I321" s="443"/>
      <c r="J321" s="443"/>
      <c r="K321" s="443"/>
      <c r="L321" s="443"/>
      <c r="M321" s="443"/>
      <c r="N321" s="443"/>
      <c r="O321" s="443"/>
      <c r="P321" s="443"/>
      <c r="Q321" s="443"/>
      <c r="R321" s="443"/>
      <c r="S321" s="443"/>
      <c r="T321" s="443"/>
      <c r="U321" s="443"/>
      <c r="V321" s="443"/>
      <c r="W321" s="443"/>
      <c r="X321" s="443"/>
      <c r="Y321" s="443"/>
      <c r="Z321" s="443"/>
      <c r="AA321" s="67"/>
      <c r="AB321" s="67"/>
      <c r="AC321" s="81"/>
    </row>
    <row r="322" spans="1:68" ht="27" customHeight="1" x14ac:dyDescent="0.25">
      <c r="A322" s="64" t="s">
        <v>513</v>
      </c>
      <c r="B322" s="64" t="s">
        <v>514</v>
      </c>
      <c r="C322" s="37">
        <v>4301011875</v>
      </c>
      <c r="D322" s="444">
        <v>4680115884885</v>
      </c>
      <c r="E322" s="444"/>
      <c r="F322" s="63">
        <v>0.8</v>
      </c>
      <c r="G322" s="38">
        <v>15</v>
      </c>
      <c r="H322" s="63">
        <v>12</v>
      </c>
      <c r="I322" s="63">
        <v>12.48</v>
      </c>
      <c r="J322" s="38">
        <v>56</v>
      </c>
      <c r="K322" s="38" t="s">
        <v>121</v>
      </c>
      <c r="L322" s="38"/>
      <c r="M322" s="39" t="s">
        <v>82</v>
      </c>
      <c r="N322" s="39"/>
      <c r="O322" s="38">
        <v>60</v>
      </c>
      <c r="P322" s="64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46"/>
      <c r="R322" s="446"/>
      <c r="S322" s="446"/>
      <c r="T322" s="447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ref="Y322:Y333" si="59">IFERROR(IF(X322="",0,CEILING((X322/$H322),1)*$H322),"")</f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66" t="s">
        <v>69</v>
      </c>
      <c r="BM322" s="79">
        <f t="shared" ref="BM322:BM333" si="60">IFERROR(X322*I322/H322,"0")</f>
        <v>0</v>
      </c>
      <c r="BN322" s="79">
        <f t="shared" ref="BN322:BN333" si="61">IFERROR(Y322*I322/H322,"0")</f>
        <v>0</v>
      </c>
      <c r="BO322" s="79">
        <f t="shared" ref="BO322:BO333" si="62">IFERROR(1/J322*(X322/H322),"0")</f>
        <v>0</v>
      </c>
      <c r="BP322" s="79">
        <f t="shared" ref="BP322:BP333" si="63">IFERROR(1/J322*(Y322/H322),"0")</f>
        <v>0</v>
      </c>
    </row>
    <row r="323" spans="1:68" ht="37.5" customHeight="1" x14ac:dyDescent="0.25">
      <c r="A323" s="64" t="s">
        <v>515</v>
      </c>
      <c r="B323" s="64" t="s">
        <v>516</v>
      </c>
      <c r="C323" s="37">
        <v>4301011874</v>
      </c>
      <c r="D323" s="444">
        <v>4680115884892</v>
      </c>
      <c r="E323" s="444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121</v>
      </c>
      <c r="L323" s="38"/>
      <c r="M323" s="39" t="s">
        <v>82</v>
      </c>
      <c r="N323" s="39"/>
      <c r="O323" s="38">
        <v>60</v>
      </c>
      <c r="P323" s="64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46"/>
      <c r="R323" s="446"/>
      <c r="S323" s="446"/>
      <c r="T323" s="447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9"/>
        <v>0</v>
      </c>
      <c r="Z323" s="42" t="str">
        <f>IFERROR(IF(Y323=0,"",ROUNDUP(Y323/H323,0)*0.02175),"")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67" t="s">
        <v>69</v>
      </c>
      <c r="BM323" s="79">
        <f t="shared" si="60"/>
        <v>0</v>
      </c>
      <c r="BN323" s="79">
        <f t="shared" si="61"/>
        <v>0</v>
      </c>
      <c r="BO323" s="79">
        <f t="shared" si="62"/>
        <v>0</v>
      </c>
      <c r="BP323" s="79">
        <f t="shared" si="63"/>
        <v>0</v>
      </c>
    </row>
    <row r="324" spans="1:68" ht="27" customHeight="1" x14ac:dyDescent="0.25">
      <c r="A324" s="64" t="s">
        <v>517</v>
      </c>
      <c r="B324" s="64" t="s">
        <v>518</v>
      </c>
      <c r="C324" s="37">
        <v>4301011867</v>
      </c>
      <c r="D324" s="444">
        <v>4680115884830</v>
      </c>
      <c r="E324" s="444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121</v>
      </c>
      <c r="L324" s="38"/>
      <c r="M324" s="39" t="s">
        <v>82</v>
      </c>
      <c r="N324" s="39"/>
      <c r="O324" s="38">
        <v>60</v>
      </c>
      <c r="P324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46"/>
      <c r="R324" s="446"/>
      <c r="S324" s="446"/>
      <c r="T324" s="447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9"/>
        <v>0</v>
      </c>
      <c r="Z324" s="42" t="str">
        <f>IFERROR(IF(Y324=0,"",ROUNDUP(Y324/H324,0)*0.02175),"")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68" t="s">
        <v>69</v>
      </c>
      <c r="BM324" s="79">
        <f t="shared" si="60"/>
        <v>0</v>
      </c>
      <c r="BN324" s="79">
        <f t="shared" si="61"/>
        <v>0</v>
      </c>
      <c r="BO324" s="79">
        <f t="shared" si="62"/>
        <v>0</v>
      </c>
      <c r="BP324" s="79">
        <f t="shared" si="63"/>
        <v>0</v>
      </c>
    </row>
    <row r="325" spans="1:68" ht="27" customHeight="1" x14ac:dyDescent="0.25">
      <c r="A325" s="64" t="s">
        <v>517</v>
      </c>
      <c r="B325" s="64" t="s">
        <v>519</v>
      </c>
      <c r="C325" s="37">
        <v>4301011943</v>
      </c>
      <c r="D325" s="444">
        <v>4680115884830</v>
      </c>
      <c r="E325" s="444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121</v>
      </c>
      <c r="L325" s="38"/>
      <c r="M325" s="39" t="s">
        <v>129</v>
      </c>
      <c r="N325" s="39"/>
      <c r="O325" s="38">
        <v>60</v>
      </c>
      <c r="P325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46"/>
      <c r="R325" s="446"/>
      <c r="S325" s="446"/>
      <c r="T325" s="447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9"/>
        <v>0</v>
      </c>
      <c r="Z325" s="42" t="str">
        <f>IFERROR(IF(Y325=0,"",ROUNDUP(Y325/H325,0)*0.02039),"")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69" t="s">
        <v>69</v>
      </c>
      <c r="BM325" s="79">
        <f t="shared" si="60"/>
        <v>0</v>
      </c>
      <c r="BN325" s="79">
        <f t="shared" si="61"/>
        <v>0</v>
      </c>
      <c r="BO325" s="79">
        <f t="shared" si="62"/>
        <v>0</v>
      </c>
      <c r="BP325" s="79">
        <f t="shared" si="63"/>
        <v>0</v>
      </c>
    </row>
    <row r="326" spans="1:68" ht="27" customHeight="1" x14ac:dyDescent="0.25">
      <c r="A326" s="64" t="s">
        <v>520</v>
      </c>
      <c r="B326" s="64" t="s">
        <v>521</v>
      </c>
      <c r="C326" s="37">
        <v>4301011869</v>
      </c>
      <c r="D326" s="444">
        <v>4680115884847</v>
      </c>
      <c r="E326" s="444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121</v>
      </c>
      <c r="L326" s="38"/>
      <c r="M326" s="39" t="s">
        <v>82</v>
      </c>
      <c r="N326" s="39"/>
      <c r="O326" s="38">
        <v>60</v>
      </c>
      <c r="P326" s="6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46"/>
      <c r="R326" s="446"/>
      <c r="S326" s="446"/>
      <c r="T326" s="447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9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70" t="s">
        <v>69</v>
      </c>
      <c r="BM326" s="79">
        <f t="shared" si="60"/>
        <v>0</v>
      </c>
      <c r="BN326" s="79">
        <f t="shared" si="61"/>
        <v>0</v>
      </c>
      <c r="BO326" s="79">
        <f t="shared" si="62"/>
        <v>0</v>
      </c>
      <c r="BP326" s="79">
        <f t="shared" si="63"/>
        <v>0</v>
      </c>
    </row>
    <row r="327" spans="1:68" ht="27" customHeight="1" x14ac:dyDescent="0.25">
      <c r="A327" s="64" t="s">
        <v>520</v>
      </c>
      <c r="B327" s="64" t="s">
        <v>522</v>
      </c>
      <c r="C327" s="37">
        <v>4301011946</v>
      </c>
      <c r="D327" s="444">
        <v>4680115884847</v>
      </c>
      <c r="E327" s="444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121</v>
      </c>
      <c r="L327" s="38"/>
      <c r="M327" s="39" t="s">
        <v>129</v>
      </c>
      <c r="N327" s="39"/>
      <c r="O327" s="38">
        <v>60</v>
      </c>
      <c r="P327" s="6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46"/>
      <c r="R327" s="446"/>
      <c r="S327" s="446"/>
      <c r="T327" s="447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9"/>
        <v>0</v>
      </c>
      <c r="Z327" s="42" t="str">
        <f>IFERROR(IF(Y327=0,"",ROUNDUP(Y327/H327,0)*0.02039),"")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71" t="s">
        <v>69</v>
      </c>
      <c r="BM327" s="79">
        <f t="shared" si="60"/>
        <v>0</v>
      </c>
      <c r="BN327" s="79">
        <f t="shared" si="61"/>
        <v>0</v>
      </c>
      <c r="BO327" s="79">
        <f t="shared" si="62"/>
        <v>0</v>
      </c>
      <c r="BP327" s="79">
        <f t="shared" si="63"/>
        <v>0</v>
      </c>
    </row>
    <row r="328" spans="1:68" ht="27" customHeight="1" x14ac:dyDescent="0.25">
      <c r="A328" s="64" t="s">
        <v>523</v>
      </c>
      <c r="B328" s="64" t="s">
        <v>524</v>
      </c>
      <c r="C328" s="37">
        <v>4301011870</v>
      </c>
      <c r="D328" s="444">
        <v>4680115884854</v>
      </c>
      <c r="E328" s="444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121</v>
      </c>
      <c r="L328" s="38"/>
      <c r="M328" s="39" t="s">
        <v>82</v>
      </c>
      <c r="N328" s="39"/>
      <c r="O328" s="38">
        <v>60</v>
      </c>
      <c r="P328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46"/>
      <c r="R328" s="446"/>
      <c r="S328" s="446"/>
      <c r="T328" s="447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9"/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72" t="s">
        <v>69</v>
      </c>
      <c r="BM328" s="79">
        <f t="shared" si="60"/>
        <v>0</v>
      </c>
      <c r="BN328" s="79">
        <f t="shared" si="61"/>
        <v>0</v>
      </c>
      <c r="BO328" s="79">
        <f t="shared" si="62"/>
        <v>0</v>
      </c>
      <c r="BP328" s="79">
        <f t="shared" si="63"/>
        <v>0</v>
      </c>
    </row>
    <row r="329" spans="1:68" ht="27" customHeight="1" x14ac:dyDescent="0.25">
      <c r="A329" s="64" t="s">
        <v>523</v>
      </c>
      <c r="B329" s="64" t="s">
        <v>525</v>
      </c>
      <c r="C329" s="37">
        <v>4301011947</v>
      </c>
      <c r="D329" s="444">
        <v>4680115884854</v>
      </c>
      <c r="E329" s="44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121</v>
      </c>
      <c r="L329" s="38"/>
      <c r="M329" s="39" t="s">
        <v>129</v>
      </c>
      <c r="N329" s="39"/>
      <c r="O329" s="38">
        <v>60</v>
      </c>
      <c r="P329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46"/>
      <c r="R329" s="446"/>
      <c r="S329" s="446"/>
      <c r="T329" s="447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9"/>
        <v>0</v>
      </c>
      <c r="Z329" s="42" t="str">
        <f>IFERROR(IF(Y329=0,"",ROUNDUP(Y329/H329,0)*0.02039),"")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73" t="s">
        <v>69</v>
      </c>
      <c r="BM329" s="79">
        <f t="shared" si="60"/>
        <v>0</v>
      </c>
      <c r="BN329" s="79">
        <f t="shared" si="61"/>
        <v>0</v>
      </c>
      <c r="BO329" s="79">
        <f t="shared" si="62"/>
        <v>0</v>
      </c>
      <c r="BP329" s="79">
        <f t="shared" si="63"/>
        <v>0</v>
      </c>
    </row>
    <row r="330" spans="1:68" ht="37.5" customHeight="1" x14ac:dyDescent="0.25">
      <c r="A330" s="64" t="s">
        <v>526</v>
      </c>
      <c r="B330" s="64" t="s">
        <v>527</v>
      </c>
      <c r="C330" s="37">
        <v>4301011871</v>
      </c>
      <c r="D330" s="444">
        <v>4680115884908</v>
      </c>
      <c r="E330" s="444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87</v>
      </c>
      <c r="L330" s="38"/>
      <c r="M330" s="39" t="s">
        <v>82</v>
      </c>
      <c r="N330" s="39"/>
      <c r="O330" s="38">
        <v>60</v>
      </c>
      <c r="P330" s="6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46"/>
      <c r="R330" s="446"/>
      <c r="S330" s="446"/>
      <c r="T330" s="447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9"/>
        <v>0</v>
      </c>
      <c r="Z330" s="42" t="str">
        <f>IFERROR(IF(Y330=0,"",ROUNDUP(Y330/H330,0)*0.00937),"")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74" t="s">
        <v>69</v>
      </c>
      <c r="BM330" s="79">
        <f t="shared" si="60"/>
        <v>0</v>
      </c>
      <c r="BN330" s="79">
        <f t="shared" si="61"/>
        <v>0</v>
      </c>
      <c r="BO330" s="79">
        <f t="shared" si="62"/>
        <v>0</v>
      </c>
      <c r="BP330" s="79">
        <f t="shared" si="63"/>
        <v>0</v>
      </c>
    </row>
    <row r="331" spans="1:68" ht="27" customHeight="1" x14ac:dyDescent="0.25">
      <c r="A331" s="64" t="s">
        <v>528</v>
      </c>
      <c r="B331" s="64" t="s">
        <v>529</v>
      </c>
      <c r="C331" s="37">
        <v>4301011868</v>
      </c>
      <c r="D331" s="444">
        <v>4680115884861</v>
      </c>
      <c r="E331" s="444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87</v>
      </c>
      <c r="L331" s="38"/>
      <c r="M331" s="39" t="s">
        <v>82</v>
      </c>
      <c r="N331" s="39"/>
      <c r="O331" s="38">
        <v>60</v>
      </c>
      <c r="P331" s="6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46"/>
      <c r="R331" s="446"/>
      <c r="S331" s="446"/>
      <c r="T331" s="447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9"/>
        <v>0</v>
      </c>
      <c r="Z331" s="42" t="str">
        <f>IFERROR(IF(Y331=0,"",ROUNDUP(Y331/H331,0)*0.00937),"")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75" t="s">
        <v>69</v>
      </c>
      <c r="BM331" s="79">
        <f t="shared" si="60"/>
        <v>0</v>
      </c>
      <c r="BN331" s="79">
        <f t="shared" si="61"/>
        <v>0</v>
      </c>
      <c r="BO331" s="79">
        <f t="shared" si="62"/>
        <v>0</v>
      </c>
      <c r="BP331" s="79">
        <f t="shared" si="63"/>
        <v>0</v>
      </c>
    </row>
    <row r="332" spans="1:68" ht="27" customHeight="1" x14ac:dyDescent="0.25">
      <c r="A332" s="64" t="s">
        <v>530</v>
      </c>
      <c r="B332" s="64" t="s">
        <v>531</v>
      </c>
      <c r="C332" s="37">
        <v>4301011952</v>
      </c>
      <c r="D332" s="444">
        <v>4680115884922</v>
      </c>
      <c r="E332" s="444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87</v>
      </c>
      <c r="L332" s="38"/>
      <c r="M332" s="39" t="s">
        <v>82</v>
      </c>
      <c r="N332" s="39"/>
      <c r="O332" s="38">
        <v>60</v>
      </c>
      <c r="P332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46"/>
      <c r="R332" s="446"/>
      <c r="S332" s="446"/>
      <c r="T332" s="447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9"/>
        <v>0</v>
      </c>
      <c r="Z332" s="42" t="str">
        <f>IFERROR(IF(Y332=0,"",ROUNDUP(Y332/H332,0)*0.00937),"")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76" t="s">
        <v>69</v>
      </c>
      <c r="BM332" s="79">
        <f t="shared" si="60"/>
        <v>0</v>
      </c>
      <c r="BN332" s="79">
        <f t="shared" si="61"/>
        <v>0</v>
      </c>
      <c r="BO332" s="79">
        <f t="shared" si="62"/>
        <v>0</v>
      </c>
      <c r="BP332" s="79">
        <f t="shared" si="63"/>
        <v>0</v>
      </c>
    </row>
    <row r="333" spans="1:68" ht="27" customHeight="1" x14ac:dyDescent="0.25">
      <c r="A333" s="64" t="s">
        <v>532</v>
      </c>
      <c r="B333" s="64" t="s">
        <v>533</v>
      </c>
      <c r="C333" s="37">
        <v>4301011433</v>
      </c>
      <c r="D333" s="444">
        <v>4680115882638</v>
      </c>
      <c r="E333" s="444"/>
      <c r="F333" s="63">
        <v>0.4</v>
      </c>
      <c r="G333" s="38">
        <v>10</v>
      </c>
      <c r="H333" s="63">
        <v>4</v>
      </c>
      <c r="I333" s="63">
        <v>4.24</v>
      </c>
      <c r="J333" s="38">
        <v>120</v>
      </c>
      <c r="K333" s="38" t="s">
        <v>87</v>
      </c>
      <c r="L333" s="38"/>
      <c r="M333" s="39" t="s">
        <v>120</v>
      </c>
      <c r="N333" s="39"/>
      <c r="O333" s="38">
        <v>90</v>
      </c>
      <c r="P333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46"/>
      <c r="R333" s="446"/>
      <c r="S333" s="446"/>
      <c r="T333" s="447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9"/>
        <v>0</v>
      </c>
      <c r="Z333" s="42" t="str">
        <f>IFERROR(IF(Y333=0,"",ROUNDUP(Y333/H333,0)*0.00937),"")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77" t="s">
        <v>69</v>
      </c>
      <c r="BM333" s="79">
        <f t="shared" si="60"/>
        <v>0</v>
      </c>
      <c r="BN333" s="79">
        <f t="shared" si="61"/>
        <v>0</v>
      </c>
      <c r="BO333" s="79">
        <f t="shared" si="62"/>
        <v>0</v>
      </c>
      <c r="BP333" s="79">
        <f t="shared" si="63"/>
        <v>0</v>
      </c>
    </row>
    <row r="334" spans="1:68" x14ac:dyDescent="0.2">
      <c r="A334" s="451"/>
      <c r="B334" s="451"/>
      <c r="C334" s="451"/>
      <c r="D334" s="451"/>
      <c r="E334" s="451"/>
      <c r="F334" s="451"/>
      <c r="G334" s="451"/>
      <c r="H334" s="451"/>
      <c r="I334" s="451"/>
      <c r="J334" s="451"/>
      <c r="K334" s="451"/>
      <c r="L334" s="451"/>
      <c r="M334" s="451"/>
      <c r="N334" s="451"/>
      <c r="O334" s="452"/>
      <c r="P334" s="448" t="s">
        <v>43</v>
      </c>
      <c r="Q334" s="449"/>
      <c r="R334" s="449"/>
      <c r="S334" s="449"/>
      <c r="T334" s="449"/>
      <c r="U334" s="449"/>
      <c r="V334" s="450"/>
      <c r="W334" s="43" t="s">
        <v>42</v>
      </c>
      <c r="X334" s="4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0</v>
      </c>
      <c r="Y334" s="4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0</v>
      </c>
      <c r="Z334" s="4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51"/>
      <c r="B335" s="451"/>
      <c r="C335" s="451"/>
      <c r="D335" s="451"/>
      <c r="E335" s="451"/>
      <c r="F335" s="451"/>
      <c r="G335" s="451"/>
      <c r="H335" s="451"/>
      <c r="I335" s="451"/>
      <c r="J335" s="451"/>
      <c r="K335" s="451"/>
      <c r="L335" s="451"/>
      <c r="M335" s="451"/>
      <c r="N335" s="451"/>
      <c r="O335" s="452"/>
      <c r="P335" s="448" t="s">
        <v>43</v>
      </c>
      <c r="Q335" s="449"/>
      <c r="R335" s="449"/>
      <c r="S335" s="449"/>
      <c r="T335" s="449"/>
      <c r="U335" s="449"/>
      <c r="V335" s="450"/>
      <c r="W335" s="43" t="s">
        <v>0</v>
      </c>
      <c r="X335" s="44">
        <f>IFERROR(SUM(X322:X333),"0")</f>
        <v>0</v>
      </c>
      <c r="Y335" s="44">
        <f>IFERROR(SUM(Y322:Y333),"0")</f>
        <v>0</v>
      </c>
      <c r="Z335" s="43"/>
      <c r="AA335" s="68"/>
      <c r="AB335" s="68"/>
      <c r="AC335" s="68"/>
    </row>
    <row r="336" spans="1:68" ht="14.25" customHeight="1" x14ac:dyDescent="0.25">
      <c r="A336" s="443" t="s">
        <v>117</v>
      </c>
      <c r="B336" s="443"/>
      <c r="C336" s="443"/>
      <c r="D336" s="443"/>
      <c r="E336" s="443"/>
      <c r="F336" s="443"/>
      <c r="G336" s="443"/>
      <c r="H336" s="443"/>
      <c r="I336" s="443"/>
      <c r="J336" s="443"/>
      <c r="K336" s="443"/>
      <c r="L336" s="443"/>
      <c r="M336" s="443"/>
      <c r="N336" s="443"/>
      <c r="O336" s="443"/>
      <c r="P336" s="443"/>
      <c r="Q336" s="443"/>
      <c r="R336" s="443"/>
      <c r="S336" s="443"/>
      <c r="T336" s="443"/>
      <c r="U336" s="443"/>
      <c r="V336" s="443"/>
      <c r="W336" s="443"/>
      <c r="X336" s="443"/>
      <c r="Y336" s="443"/>
      <c r="Z336" s="443"/>
      <c r="AA336" s="67"/>
      <c r="AB336" s="67"/>
      <c r="AC336" s="81"/>
    </row>
    <row r="337" spans="1:68" ht="27" customHeight="1" x14ac:dyDescent="0.25">
      <c r="A337" s="64" t="s">
        <v>534</v>
      </c>
      <c r="B337" s="64" t="s">
        <v>535</v>
      </c>
      <c r="C337" s="37">
        <v>4301020178</v>
      </c>
      <c r="D337" s="444">
        <v>4607091383980</v>
      </c>
      <c r="E337" s="44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121</v>
      </c>
      <c r="L337" s="38"/>
      <c r="M337" s="39" t="s">
        <v>120</v>
      </c>
      <c r="N337" s="39"/>
      <c r="O337" s="38">
        <v>50</v>
      </c>
      <c r="P337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46"/>
      <c r="R337" s="446"/>
      <c r="S337" s="446"/>
      <c r="T337" s="447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78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536</v>
      </c>
      <c r="B338" s="64" t="s">
        <v>537</v>
      </c>
      <c r="C338" s="37">
        <v>4301020179</v>
      </c>
      <c r="D338" s="444">
        <v>4607091384178</v>
      </c>
      <c r="E338" s="444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87</v>
      </c>
      <c r="L338" s="38"/>
      <c r="M338" s="39" t="s">
        <v>120</v>
      </c>
      <c r="N338" s="39"/>
      <c r="O338" s="38">
        <v>50</v>
      </c>
      <c r="P338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46"/>
      <c r="R338" s="446"/>
      <c r="S338" s="446"/>
      <c r="T338" s="447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IFERROR(IF(Y338=0,"",ROUNDUP(Y338/H338,0)*0.00937),"")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79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x14ac:dyDescent="0.2">
      <c r="A339" s="451"/>
      <c r="B339" s="451"/>
      <c r="C339" s="451"/>
      <c r="D339" s="451"/>
      <c r="E339" s="451"/>
      <c r="F339" s="451"/>
      <c r="G339" s="451"/>
      <c r="H339" s="451"/>
      <c r="I339" s="451"/>
      <c r="J339" s="451"/>
      <c r="K339" s="451"/>
      <c r="L339" s="451"/>
      <c r="M339" s="451"/>
      <c r="N339" s="451"/>
      <c r="O339" s="452"/>
      <c r="P339" s="448" t="s">
        <v>43</v>
      </c>
      <c r="Q339" s="449"/>
      <c r="R339" s="449"/>
      <c r="S339" s="449"/>
      <c r="T339" s="449"/>
      <c r="U339" s="449"/>
      <c r="V339" s="450"/>
      <c r="W339" s="43" t="s">
        <v>42</v>
      </c>
      <c r="X339" s="44">
        <f>IFERROR(X337/H337,"0")+IFERROR(X338/H338,"0")</f>
        <v>0</v>
      </c>
      <c r="Y339" s="44">
        <f>IFERROR(Y337/H337,"0")+IFERROR(Y338/H338,"0")</f>
        <v>0</v>
      </c>
      <c r="Z339" s="44">
        <f>IFERROR(IF(Z337="",0,Z337),"0")+IFERROR(IF(Z338="",0,Z338),"0")</f>
        <v>0</v>
      </c>
      <c r="AA339" s="68"/>
      <c r="AB339" s="68"/>
      <c r="AC339" s="68"/>
    </row>
    <row r="340" spans="1:68" x14ac:dyDescent="0.2">
      <c r="A340" s="451"/>
      <c r="B340" s="451"/>
      <c r="C340" s="451"/>
      <c r="D340" s="451"/>
      <c r="E340" s="451"/>
      <c r="F340" s="451"/>
      <c r="G340" s="451"/>
      <c r="H340" s="451"/>
      <c r="I340" s="451"/>
      <c r="J340" s="451"/>
      <c r="K340" s="451"/>
      <c r="L340" s="451"/>
      <c r="M340" s="451"/>
      <c r="N340" s="451"/>
      <c r="O340" s="452"/>
      <c r="P340" s="448" t="s">
        <v>43</v>
      </c>
      <c r="Q340" s="449"/>
      <c r="R340" s="449"/>
      <c r="S340" s="449"/>
      <c r="T340" s="449"/>
      <c r="U340" s="449"/>
      <c r="V340" s="450"/>
      <c r="W340" s="43" t="s">
        <v>0</v>
      </c>
      <c r="X340" s="44">
        <f>IFERROR(SUM(X337:X338),"0")</f>
        <v>0</v>
      </c>
      <c r="Y340" s="44">
        <f>IFERROR(SUM(Y337:Y338),"0")</f>
        <v>0</v>
      </c>
      <c r="Z340" s="43"/>
      <c r="AA340" s="68"/>
      <c r="AB340" s="68"/>
      <c r="AC340" s="68"/>
    </row>
    <row r="341" spans="1:68" ht="14.25" customHeight="1" x14ac:dyDescent="0.25">
      <c r="A341" s="443" t="s">
        <v>84</v>
      </c>
      <c r="B341" s="443"/>
      <c r="C341" s="443"/>
      <c r="D341" s="443"/>
      <c r="E341" s="443"/>
      <c r="F341" s="443"/>
      <c r="G341" s="443"/>
      <c r="H341" s="443"/>
      <c r="I341" s="443"/>
      <c r="J341" s="443"/>
      <c r="K341" s="443"/>
      <c r="L341" s="443"/>
      <c r="M341" s="443"/>
      <c r="N341" s="443"/>
      <c r="O341" s="443"/>
      <c r="P341" s="443"/>
      <c r="Q341" s="443"/>
      <c r="R341" s="443"/>
      <c r="S341" s="443"/>
      <c r="T341" s="443"/>
      <c r="U341" s="443"/>
      <c r="V341" s="443"/>
      <c r="W341" s="443"/>
      <c r="X341" s="443"/>
      <c r="Y341" s="443"/>
      <c r="Z341" s="443"/>
      <c r="AA341" s="67"/>
      <c r="AB341" s="67"/>
      <c r="AC341" s="81"/>
    </row>
    <row r="342" spans="1:68" ht="27" customHeight="1" x14ac:dyDescent="0.25">
      <c r="A342" s="64" t="s">
        <v>538</v>
      </c>
      <c r="B342" s="64" t="s">
        <v>539</v>
      </c>
      <c r="C342" s="37">
        <v>4301051560</v>
      </c>
      <c r="D342" s="444">
        <v>4607091383928</v>
      </c>
      <c r="E342" s="444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121</v>
      </c>
      <c r="L342" s="38"/>
      <c r="M342" s="39" t="s">
        <v>141</v>
      </c>
      <c r="N342" s="39"/>
      <c r="O342" s="38">
        <v>40</v>
      </c>
      <c r="P342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46"/>
      <c r="R342" s="446"/>
      <c r="S342" s="446"/>
      <c r="T342" s="447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8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538</v>
      </c>
      <c r="B343" s="64" t="s">
        <v>540</v>
      </c>
      <c r="C343" s="37">
        <v>4301051639</v>
      </c>
      <c r="D343" s="444">
        <v>4607091383928</v>
      </c>
      <c r="E343" s="444"/>
      <c r="F343" s="63">
        <v>1.3</v>
      </c>
      <c r="G343" s="38">
        <v>6</v>
      </c>
      <c r="H343" s="63">
        <v>7.8</v>
      </c>
      <c r="I343" s="63">
        <v>8.3699999999999992</v>
      </c>
      <c r="J343" s="38">
        <v>56</v>
      </c>
      <c r="K343" s="38" t="s">
        <v>121</v>
      </c>
      <c r="L343" s="38"/>
      <c r="M343" s="39" t="s">
        <v>82</v>
      </c>
      <c r="N343" s="39"/>
      <c r="O343" s="38">
        <v>40</v>
      </c>
      <c r="P343" s="66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46"/>
      <c r="R343" s="446"/>
      <c r="S343" s="446"/>
      <c r="T343" s="447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8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541</v>
      </c>
      <c r="B344" s="64" t="s">
        <v>542</v>
      </c>
      <c r="C344" s="37">
        <v>4301051636</v>
      </c>
      <c r="D344" s="444">
        <v>4607091384260</v>
      </c>
      <c r="E344" s="444"/>
      <c r="F344" s="63">
        <v>1.3</v>
      </c>
      <c r="G344" s="38">
        <v>6</v>
      </c>
      <c r="H344" s="63">
        <v>7.8</v>
      </c>
      <c r="I344" s="63">
        <v>8.3640000000000008</v>
      </c>
      <c r="J344" s="38">
        <v>56</v>
      </c>
      <c r="K344" s="38" t="s">
        <v>121</v>
      </c>
      <c r="L344" s="38"/>
      <c r="M344" s="39" t="s">
        <v>82</v>
      </c>
      <c r="N344" s="39"/>
      <c r="O344" s="38">
        <v>40</v>
      </c>
      <c r="P344" s="66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46"/>
      <c r="R344" s="446"/>
      <c r="S344" s="446"/>
      <c r="T344" s="447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IFERROR(IF(Y344=0,"",ROUNDUP(Y344/H344,0)*0.02175),"")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82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x14ac:dyDescent="0.2">
      <c r="A345" s="451"/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1"/>
      <c r="O345" s="452"/>
      <c r="P345" s="448" t="s">
        <v>43</v>
      </c>
      <c r="Q345" s="449"/>
      <c r="R345" s="449"/>
      <c r="S345" s="449"/>
      <c r="T345" s="449"/>
      <c r="U345" s="449"/>
      <c r="V345" s="450"/>
      <c r="W345" s="43" t="s">
        <v>42</v>
      </c>
      <c r="X345" s="44">
        <f>IFERROR(X342/H342,"0")+IFERROR(X343/H343,"0")+IFERROR(X344/H344,"0")</f>
        <v>0</v>
      </c>
      <c r="Y345" s="44">
        <f>IFERROR(Y342/H342,"0")+IFERROR(Y343/H343,"0")+IFERROR(Y344/H344,"0")</f>
        <v>0</v>
      </c>
      <c r="Z345" s="44">
        <f>IFERROR(IF(Z342="",0,Z342),"0")+IFERROR(IF(Z343="",0,Z343),"0")+IFERROR(IF(Z344="",0,Z344),"0")</f>
        <v>0</v>
      </c>
      <c r="AA345" s="68"/>
      <c r="AB345" s="68"/>
      <c r="AC345" s="68"/>
    </row>
    <row r="346" spans="1:68" x14ac:dyDescent="0.2">
      <c r="A346" s="451"/>
      <c r="B346" s="451"/>
      <c r="C346" s="451"/>
      <c r="D346" s="451"/>
      <c r="E346" s="451"/>
      <c r="F346" s="451"/>
      <c r="G346" s="451"/>
      <c r="H346" s="451"/>
      <c r="I346" s="451"/>
      <c r="J346" s="451"/>
      <c r="K346" s="451"/>
      <c r="L346" s="451"/>
      <c r="M346" s="451"/>
      <c r="N346" s="451"/>
      <c r="O346" s="452"/>
      <c r="P346" s="448" t="s">
        <v>43</v>
      </c>
      <c r="Q346" s="449"/>
      <c r="R346" s="449"/>
      <c r="S346" s="449"/>
      <c r="T346" s="449"/>
      <c r="U346" s="449"/>
      <c r="V346" s="450"/>
      <c r="W346" s="43" t="s">
        <v>0</v>
      </c>
      <c r="X346" s="44">
        <f>IFERROR(SUM(X342:X344),"0")</f>
        <v>0</v>
      </c>
      <c r="Y346" s="44">
        <f>IFERROR(SUM(Y342:Y344),"0")</f>
        <v>0</v>
      </c>
      <c r="Z346" s="43"/>
      <c r="AA346" s="68"/>
      <c r="AB346" s="68"/>
      <c r="AC346" s="68"/>
    </row>
    <row r="347" spans="1:68" ht="14.25" customHeight="1" x14ac:dyDescent="0.25">
      <c r="A347" s="443" t="s">
        <v>250</v>
      </c>
      <c r="B347" s="443"/>
      <c r="C347" s="443"/>
      <c r="D347" s="443"/>
      <c r="E347" s="443"/>
      <c r="F347" s="443"/>
      <c r="G347" s="443"/>
      <c r="H347" s="443"/>
      <c r="I347" s="443"/>
      <c r="J347" s="443"/>
      <c r="K347" s="443"/>
      <c r="L347" s="443"/>
      <c r="M347" s="443"/>
      <c r="N347" s="443"/>
      <c r="O347" s="443"/>
      <c r="P347" s="443"/>
      <c r="Q347" s="443"/>
      <c r="R347" s="443"/>
      <c r="S347" s="443"/>
      <c r="T347" s="443"/>
      <c r="U347" s="443"/>
      <c r="V347" s="443"/>
      <c r="W347" s="443"/>
      <c r="X347" s="443"/>
      <c r="Y347" s="443"/>
      <c r="Z347" s="443"/>
      <c r="AA347" s="67"/>
      <c r="AB347" s="67"/>
      <c r="AC347" s="81"/>
    </row>
    <row r="348" spans="1:68" ht="16.5" customHeight="1" x14ac:dyDescent="0.25">
      <c r="A348" s="64" t="s">
        <v>543</v>
      </c>
      <c r="B348" s="64" t="s">
        <v>544</v>
      </c>
      <c r="C348" s="37">
        <v>4301060314</v>
      </c>
      <c r="D348" s="444">
        <v>4607091384673</v>
      </c>
      <c r="E348" s="444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121</v>
      </c>
      <c r="L348" s="38"/>
      <c r="M348" s="39" t="s">
        <v>82</v>
      </c>
      <c r="N348" s="39"/>
      <c r="O348" s="38">
        <v>30</v>
      </c>
      <c r="P348" s="6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46"/>
      <c r="R348" s="446"/>
      <c r="S348" s="446"/>
      <c r="T348" s="447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8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16.5" customHeight="1" x14ac:dyDescent="0.25">
      <c r="A349" s="64" t="s">
        <v>543</v>
      </c>
      <c r="B349" s="64" t="s">
        <v>545</v>
      </c>
      <c r="C349" s="37">
        <v>4301060345</v>
      </c>
      <c r="D349" s="444">
        <v>4607091384673</v>
      </c>
      <c r="E349" s="444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121</v>
      </c>
      <c r="L349" s="38"/>
      <c r="M349" s="39" t="s">
        <v>82</v>
      </c>
      <c r="N349" s="39"/>
      <c r="O349" s="38">
        <v>30</v>
      </c>
      <c r="P349" s="6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46"/>
      <c r="R349" s="446"/>
      <c r="S349" s="446"/>
      <c r="T349" s="447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IFERROR(IF(Y349=0,"",ROUNDUP(Y349/H349,0)*0.02175),"")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8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x14ac:dyDescent="0.2">
      <c r="A350" s="451"/>
      <c r="B350" s="451"/>
      <c r="C350" s="451"/>
      <c r="D350" s="451"/>
      <c r="E350" s="451"/>
      <c r="F350" s="451"/>
      <c r="G350" s="451"/>
      <c r="H350" s="451"/>
      <c r="I350" s="451"/>
      <c r="J350" s="451"/>
      <c r="K350" s="451"/>
      <c r="L350" s="451"/>
      <c r="M350" s="451"/>
      <c r="N350" s="451"/>
      <c r="O350" s="452"/>
      <c r="P350" s="448" t="s">
        <v>43</v>
      </c>
      <c r="Q350" s="449"/>
      <c r="R350" s="449"/>
      <c r="S350" s="449"/>
      <c r="T350" s="449"/>
      <c r="U350" s="449"/>
      <c r="V350" s="450"/>
      <c r="W350" s="43" t="s">
        <v>42</v>
      </c>
      <c r="X350" s="44">
        <f>IFERROR(X348/H348,"0")+IFERROR(X349/H349,"0")</f>
        <v>0</v>
      </c>
      <c r="Y350" s="44">
        <f>IFERROR(Y348/H348,"0")+IFERROR(Y349/H349,"0")</f>
        <v>0</v>
      </c>
      <c r="Z350" s="44">
        <f>IFERROR(IF(Z348="",0,Z348),"0")+IFERROR(IF(Z349="",0,Z349),"0")</f>
        <v>0</v>
      </c>
      <c r="AA350" s="68"/>
      <c r="AB350" s="68"/>
      <c r="AC350" s="68"/>
    </row>
    <row r="351" spans="1:68" x14ac:dyDescent="0.2">
      <c r="A351" s="451"/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1"/>
      <c r="O351" s="452"/>
      <c r="P351" s="448" t="s">
        <v>43</v>
      </c>
      <c r="Q351" s="449"/>
      <c r="R351" s="449"/>
      <c r="S351" s="449"/>
      <c r="T351" s="449"/>
      <c r="U351" s="449"/>
      <c r="V351" s="450"/>
      <c r="W351" s="43" t="s">
        <v>0</v>
      </c>
      <c r="X351" s="44">
        <f>IFERROR(SUM(X348:X349),"0")</f>
        <v>0</v>
      </c>
      <c r="Y351" s="44">
        <f>IFERROR(SUM(Y348:Y349),"0")</f>
        <v>0</v>
      </c>
      <c r="Z351" s="43"/>
      <c r="AA351" s="68"/>
      <c r="AB351" s="68"/>
      <c r="AC351" s="68"/>
    </row>
    <row r="352" spans="1:68" ht="16.5" customHeight="1" x14ac:dyDescent="0.25">
      <c r="A352" s="442" t="s">
        <v>546</v>
      </c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442"/>
      <c r="AA352" s="66"/>
      <c r="AB352" s="66"/>
      <c r="AC352" s="80"/>
    </row>
    <row r="353" spans="1:68" ht="14.25" customHeight="1" x14ac:dyDescent="0.25">
      <c r="A353" s="443" t="s">
        <v>125</v>
      </c>
      <c r="B353" s="443"/>
      <c r="C353" s="443"/>
      <c r="D353" s="443"/>
      <c r="E353" s="443"/>
      <c r="F353" s="443"/>
      <c r="G353" s="443"/>
      <c r="H353" s="443"/>
      <c r="I353" s="443"/>
      <c r="J353" s="443"/>
      <c r="K353" s="443"/>
      <c r="L353" s="443"/>
      <c r="M353" s="443"/>
      <c r="N353" s="443"/>
      <c r="O353" s="443"/>
      <c r="P353" s="443"/>
      <c r="Q353" s="443"/>
      <c r="R353" s="443"/>
      <c r="S353" s="443"/>
      <c r="T353" s="443"/>
      <c r="U353" s="443"/>
      <c r="V353" s="443"/>
      <c r="W353" s="443"/>
      <c r="X353" s="443"/>
      <c r="Y353" s="443"/>
      <c r="Z353" s="443"/>
      <c r="AA353" s="67"/>
      <c r="AB353" s="67"/>
      <c r="AC353" s="81"/>
    </row>
    <row r="354" spans="1:68" ht="27" customHeight="1" x14ac:dyDescent="0.25">
      <c r="A354" s="64" t="s">
        <v>547</v>
      </c>
      <c r="B354" s="64" t="s">
        <v>548</v>
      </c>
      <c r="C354" s="37">
        <v>4301011873</v>
      </c>
      <c r="D354" s="444">
        <v>4680115881907</v>
      </c>
      <c r="E354" s="444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121</v>
      </c>
      <c r="L354" s="38"/>
      <c r="M354" s="39" t="s">
        <v>82</v>
      </c>
      <c r="N354" s="39"/>
      <c r="O354" s="38">
        <v>60</v>
      </c>
      <c r="P354" s="664" t="s">
        <v>549</v>
      </c>
      <c r="Q354" s="446"/>
      <c r="R354" s="446"/>
      <c r="S354" s="446"/>
      <c r="T354" s="447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IFERROR(IF(Y354=0,"",ROUNDUP(Y354/H354,0)*0.02175),"")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85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51"/>
      <c r="B355" s="451"/>
      <c r="C355" s="451"/>
      <c r="D355" s="451"/>
      <c r="E355" s="451"/>
      <c r="F355" s="451"/>
      <c r="G355" s="451"/>
      <c r="H355" s="451"/>
      <c r="I355" s="451"/>
      <c r="J355" s="451"/>
      <c r="K355" s="451"/>
      <c r="L355" s="451"/>
      <c r="M355" s="451"/>
      <c r="N355" s="451"/>
      <c r="O355" s="452"/>
      <c r="P355" s="448" t="s">
        <v>43</v>
      </c>
      <c r="Q355" s="449"/>
      <c r="R355" s="449"/>
      <c r="S355" s="449"/>
      <c r="T355" s="449"/>
      <c r="U355" s="449"/>
      <c r="V355" s="450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x14ac:dyDescent="0.2">
      <c r="A356" s="451"/>
      <c r="B356" s="451"/>
      <c r="C356" s="451"/>
      <c r="D356" s="451"/>
      <c r="E356" s="451"/>
      <c r="F356" s="451"/>
      <c r="G356" s="451"/>
      <c r="H356" s="451"/>
      <c r="I356" s="451"/>
      <c r="J356" s="451"/>
      <c r="K356" s="451"/>
      <c r="L356" s="451"/>
      <c r="M356" s="451"/>
      <c r="N356" s="451"/>
      <c r="O356" s="452"/>
      <c r="P356" s="448" t="s">
        <v>43</v>
      </c>
      <c r="Q356" s="449"/>
      <c r="R356" s="449"/>
      <c r="S356" s="449"/>
      <c r="T356" s="449"/>
      <c r="U356" s="449"/>
      <c r="V356" s="450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customHeight="1" x14ac:dyDescent="0.25">
      <c r="A357" s="443" t="s">
        <v>79</v>
      </c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3"/>
      <c r="P357" s="443"/>
      <c r="Q357" s="443"/>
      <c r="R357" s="443"/>
      <c r="S357" s="443"/>
      <c r="T357" s="443"/>
      <c r="U357" s="443"/>
      <c r="V357" s="443"/>
      <c r="W357" s="443"/>
      <c r="X357" s="443"/>
      <c r="Y357" s="443"/>
      <c r="Z357" s="443"/>
      <c r="AA357" s="67"/>
      <c r="AB357" s="67"/>
      <c r="AC357" s="81"/>
    </row>
    <row r="358" spans="1:68" ht="27" customHeight="1" x14ac:dyDescent="0.25">
      <c r="A358" s="64" t="s">
        <v>550</v>
      </c>
      <c r="B358" s="64" t="s">
        <v>551</v>
      </c>
      <c r="C358" s="37">
        <v>4301031139</v>
      </c>
      <c r="D358" s="444">
        <v>4607091384802</v>
      </c>
      <c r="E358" s="444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87</v>
      </c>
      <c r="L358" s="38"/>
      <c r="M358" s="39" t="s">
        <v>82</v>
      </c>
      <c r="N358" s="39"/>
      <c r="O358" s="38">
        <v>35</v>
      </c>
      <c r="P358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46"/>
      <c r="R358" s="446"/>
      <c r="S358" s="446"/>
      <c r="T358" s="447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IFERROR(IF(Y358=0,"",ROUNDUP(Y358/H358,0)*0.00753),"")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86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550</v>
      </c>
      <c r="B359" s="64" t="s">
        <v>552</v>
      </c>
      <c r="C359" s="37">
        <v>4301031303</v>
      </c>
      <c r="D359" s="444">
        <v>4607091384802</v>
      </c>
      <c r="E359" s="444"/>
      <c r="F359" s="63">
        <v>0.73</v>
      </c>
      <c r="G359" s="38">
        <v>6</v>
      </c>
      <c r="H359" s="63">
        <v>4.38</v>
      </c>
      <c r="I359" s="63">
        <v>4.6399999999999997</v>
      </c>
      <c r="J359" s="38">
        <v>156</v>
      </c>
      <c r="K359" s="38" t="s">
        <v>87</v>
      </c>
      <c r="L359" s="38"/>
      <c r="M359" s="39" t="s">
        <v>82</v>
      </c>
      <c r="N359" s="39"/>
      <c r="O359" s="38">
        <v>35</v>
      </c>
      <c r="P359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46"/>
      <c r="R359" s="446"/>
      <c r="S359" s="446"/>
      <c r="T359" s="447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87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553</v>
      </c>
      <c r="B360" s="64" t="s">
        <v>554</v>
      </c>
      <c r="C360" s="37">
        <v>4301031304</v>
      </c>
      <c r="D360" s="444">
        <v>4607091384826</v>
      </c>
      <c r="E360" s="444"/>
      <c r="F360" s="63">
        <v>0.35</v>
      </c>
      <c r="G360" s="38">
        <v>8</v>
      </c>
      <c r="H360" s="63">
        <v>2.8</v>
      </c>
      <c r="I360" s="63">
        <v>2.98</v>
      </c>
      <c r="J360" s="38">
        <v>234</v>
      </c>
      <c r="K360" s="38" t="s">
        <v>83</v>
      </c>
      <c r="L360" s="38"/>
      <c r="M360" s="39" t="s">
        <v>82</v>
      </c>
      <c r="N360" s="39"/>
      <c r="O360" s="38">
        <v>35</v>
      </c>
      <c r="P360" s="6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46"/>
      <c r="R360" s="446"/>
      <c r="S360" s="446"/>
      <c r="T360" s="447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IFERROR(IF(Y360=0,"",ROUNDUP(Y360/H360,0)*0.00502),"")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88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451"/>
      <c r="B361" s="451"/>
      <c r="C361" s="451"/>
      <c r="D361" s="451"/>
      <c r="E361" s="451"/>
      <c r="F361" s="451"/>
      <c r="G361" s="451"/>
      <c r="H361" s="451"/>
      <c r="I361" s="451"/>
      <c r="J361" s="451"/>
      <c r="K361" s="451"/>
      <c r="L361" s="451"/>
      <c r="M361" s="451"/>
      <c r="N361" s="451"/>
      <c r="O361" s="452"/>
      <c r="P361" s="448" t="s">
        <v>43</v>
      </c>
      <c r="Q361" s="449"/>
      <c r="R361" s="449"/>
      <c r="S361" s="449"/>
      <c r="T361" s="449"/>
      <c r="U361" s="449"/>
      <c r="V361" s="450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451"/>
      <c r="B362" s="451"/>
      <c r="C362" s="451"/>
      <c r="D362" s="451"/>
      <c r="E362" s="451"/>
      <c r="F362" s="451"/>
      <c r="G362" s="451"/>
      <c r="H362" s="451"/>
      <c r="I362" s="451"/>
      <c r="J362" s="451"/>
      <c r="K362" s="451"/>
      <c r="L362" s="451"/>
      <c r="M362" s="451"/>
      <c r="N362" s="451"/>
      <c r="O362" s="452"/>
      <c r="P362" s="448" t="s">
        <v>43</v>
      </c>
      <c r="Q362" s="449"/>
      <c r="R362" s="449"/>
      <c r="S362" s="449"/>
      <c r="T362" s="449"/>
      <c r="U362" s="449"/>
      <c r="V362" s="450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14.25" customHeight="1" x14ac:dyDescent="0.25">
      <c r="A363" s="443" t="s">
        <v>84</v>
      </c>
      <c r="B363" s="443"/>
      <c r="C363" s="443"/>
      <c r="D363" s="443"/>
      <c r="E363" s="443"/>
      <c r="F363" s="443"/>
      <c r="G363" s="443"/>
      <c r="H363" s="443"/>
      <c r="I363" s="443"/>
      <c r="J363" s="443"/>
      <c r="K363" s="443"/>
      <c r="L363" s="443"/>
      <c r="M363" s="443"/>
      <c r="N363" s="443"/>
      <c r="O363" s="443"/>
      <c r="P363" s="443"/>
      <c r="Q363" s="443"/>
      <c r="R363" s="443"/>
      <c r="S363" s="443"/>
      <c r="T363" s="443"/>
      <c r="U363" s="443"/>
      <c r="V363" s="443"/>
      <c r="W363" s="443"/>
      <c r="X363" s="443"/>
      <c r="Y363" s="443"/>
      <c r="Z363" s="443"/>
      <c r="AA363" s="67"/>
      <c r="AB363" s="67"/>
      <c r="AC363" s="81"/>
    </row>
    <row r="364" spans="1:68" ht="27" customHeight="1" x14ac:dyDescent="0.25">
      <c r="A364" s="64" t="s">
        <v>555</v>
      </c>
      <c r="B364" s="64" t="s">
        <v>556</v>
      </c>
      <c r="C364" s="37">
        <v>4301051635</v>
      </c>
      <c r="D364" s="444">
        <v>4607091384246</v>
      </c>
      <c r="E364" s="444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121</v>
      </c>
      <c r="L364" s="38"/>
      <c r="M364" s="39" t="s">
        <v>82</v>
      </c>
      <c r="N364" s="39"/>
      <c r="O364" s="38">
        <v>40</v>
      </c>
      <c r="P364" s="6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46"/>
      <c r="R364" s="446"/>
      <c r="S364" s="446"/>
      <c r="T364" s="447"/>
      <c r="U364" s="40" t="s">
        <v>48</v>
      </c>
      <c r="V364" s="40" t="s">
        <v>48</v>
      </c>
      <c r="W364" s="41" t="s">
        <v>0</v>
      </c>
      <c r="X364" s="59">
        <v>0</v>
      </c>
      <c r="Y364" s="56">
        <f>IFERROR(IF(X364="",0,CEILING((X364/$H364),1)*$H364),"")</f>
        <v>0</v>
      </c>
      <c r="Z364" s="42" t="str">
        <f>IFERROR(IF(Y364=0,"",ROUNDUP(Y364/H364,0)*0.02175),"")</f>
        <v/>
      </c>
      <c r="AA364" s="69" t="s">
        <v>48</v>
      </c>
      <c r="AB364" s="70" t="s">
        <v>48</v>
      </c>
      <c r="AC364" s="82"/>
      <c r="AG364" s="79"/>
      <c r="AJ364" s="84"/>
      <c r="AK364" s="84"/>
      <c r="BB364" s="289" t="s">
        <v>69</v>
      </c>
      <c r="BM364" s="79">
        <f>IFERROR(X364*I364/H364,"0")</f>
        <v>0</v>
      </c>
      <c r="BN364" s="79">
        <f>IFERROR(Y364*I364/H364,"0")</f>
        <v>0</v>
      </c>
      <c r="BO364" s="79">
        <f>IFERROR(1/J364*(X364/H364),"0")</f>
        <v>0</v>
      </c>
      <c r="BP364" s="79">
        <f>IFERROR(1/J364*(Y364/H364),"0")</f>
        <v>0</v>
      </c>
    </row>
    <row r="365" spans="1:68" ht="27" customHeight="1" x14ac:dyDescent="0.25">
      <c r="A365" s="64" t="s">
        <v>557</v>
      </c>
      <c r="B365" s="64" t="s">
        <v>558</v>
      </c>
      <c r="C365" s="37">
        <v>4301051445</v>
      </c>
      <c r="D365" s="444">
        <v>4680115881976</v>
      </c>
      <c r="E365" s="444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121</v>
      </c>
      <c r="L365" s="38"/>
      <c r="M365" s="39" t="s">
        <v>82</v>
      </c>
      <c r="N365" s="39"/>
      <c r="O365" s="38">
        <v>40</v>
      </c>
      <c r="P365" s="6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46"/>
      <c r="R365" s="446"/>
      <c r="S365" s="446"/>
      <c r="T365" s="447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9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559</v>
      </c>
      <c r="B366" s="64" t="s">
        <v>560</v>
      </c>
      <c r="C366" s="37">
        <v>4301051297</v>
      </c>
      <c r="D366" s="444">
        <v>4607091384253</v>
      </c>
      <c r="E366" s="444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87</v>
      </c>
      <c r="L366" s="38"/>
      <c r="M366" s="39" t="s">
        <v>82</v>
      </c>
      <c r="N366" s="39"/>
      <c r="O366" s="38">
        <v>40</v>
      </c>
      <c r="P366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46"/>
      <c r="R366" s="446"/>
      <c r="S366" s="446"/>
      <c r="T366" s="447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9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559</v>
      </c>
      <c r="B367" s="64" t="s">
        <v>561</v>
      </c>
      <c r="C367" s="37">
        <v>4301051634</v>
      </c>
      <c r="D367" s="444">
        <v>4607091384253</v>
      </c>
      <c r="E367" s="444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87</v>
      </c>
      <c r="L367" s="38"/>
      <c r="M367" s="39" t="s">
        <v>82</v>
      </c>
      <c r="N367" s="39"/>
      <c r="O367" s="38">
        <v>40</v>
      </c>
      <c r="P367" s="6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46"/>
      <c r="R367" s="446"/>
      <c r="S367" s="446"/>
      <c r="T367" s="447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9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ht="27" customHeight="1" x14ac:dyDescent="0.25">
      <c r="A368" s="64" t="s">
        <v>562</v>
      </c>
      <c r="B368" s="64" t="s">
        <v>563</v>
      </c>
      <c r="C368" s="37">
        <v>4301051444</v>
      </c>
      <c r="D368" s="444">
        <v>4680115881969</v>
      </c>
      <c r="E368" s="444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87</v>
      </c>
      <c r="L368" s="38"/>
      <c r="M368" s="39" t="s">
        <v>82</v>
      </c>
      <c r="N368" s="39"/>
      <c r="O368" s="38">
        <v>40</v>
      </c>
      <c r="P368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46"/>
      <c r="R368" s="446"/>
      <c r="S368" s="446"/>
      <c r="T368" s="447"/>
      <c r="U368" s="40" t="s">
        <v>48</v>
      </c>
      <c r="V368" s="40" t="s">
        <v>48</v>
      </c>
      <c r="W368" s="41" t="s">
        <v>0</v>
      </c>
      <c r="X368" s="59">
        <v>0</v>
      </c>
      <c r="Y368" s="56">
        <f>IFERROR(IF(X368="",0,CEILING((X368/$H368),1)*$H368),"")</f>
        <v>0</v>
      </c>
      <c r="Z368" s="42" t="str">
        <f>IFERROR(IF(Y368=0,"",ROUNDUP(Y368/H368,0)*0.00753),"")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93" t="s">
        <v>69</v>
      </c>
      <c r="BM368" s="79">
        <f>IFERROR(X368*I368/H368,"0")</f>
        <v>0</v>
      </c>
      <c r="BN368" s="79">
        <f>IFERROR(Y368*I368/H368,"0")</f>
        <v>0</v>
      </c>
      <c r="BO368" s="79">
        <f>IFERROR(1/J368*(X368/H368),"0")</f>
        <v>0</v>
      </c>
      <c r="BP368" s="79">
        <f>IFERROR(1/J368*(Y368/H368),"0")</f>
        <v>0</v>
      </c>
    </row>
    <row r="369" spans="1:68" x14ac:dyDescent="0.2">
      <c r="A369" s="451"/>
      <c r="B369" s="451"/>
      <c r="C369" s="451"/>
      <c r="D369" s="451"/>
      <c r="E369" s="451"/>
      <c r="F369" s="451"/>
      <c r="G369" s="451"/>
      <c r="H369" s="451"/>
      <c r="I369" s="451"/>
      <c r="J369" s="451"/>
      <c r="K369" s="451"/>
      <c r="L369" s="451"/>
      <c r="M369" s="451"/>
      <c r="N369" s="451"/>
      <c r="O369" s="452"/>
      <c r="P369" s="448" t="s">
        <v>43</v>
      </c>
      <c r="Q369" s="449"/>
      <c r="R369" s="449"/>
      <c r="S369" s="449"/>
      <c r="T369" s="449"/>
      <c r="U369" s="449"/>
      <c r="V369" s="450"/>
      <c r="W369" s="43" t="s">
        <v>42</v>
      </c>
      <c r="X369" s="44">
        <f>IFERROR(X364/H364,"0")+IFERROR(X365/H365,"0")+IFERROR(X366/H366,"0")+IFERROR(X367/H367,"0")+IFERROR(X368/H368,"0")</f>
        <v>0</v>
      </c>
      <c r="Y369" s="44">
        <f>IFERROR(Y364/H364,"0")+IFERROR(Y365/H365,"0")+IFERROR(Y366/H366,"0")+IFERROR(Y367/H367,"0")+IFERROR(Y368/H368,"0")</f>
        <v>0</v>
      </c>
      <c r="Z369" s="44">
        <f>IFERROR(IF(Z364="",0,Z364),"0")+IFERROR(IF(Z365="",0,Z365),"0")+IFERROR(IF(Z366="",0,Z366),"0")+IFERROR(IF(Z367="",0,Z367),"0")+IFERROR(IF(Z368="",0,Z368),"0")</f>
        <v>0</v>
      </c>
      <c r="AA369" s="68"/>
      <c r="AB369" s="68"/>
      <c r="AC369" s="68"/>
    </row>
    <row r="370" spans="1:68" x14ac:dyDescent="0.2">
      <c r="A370" s="451"/>
      <c r="B370" s="451"/>
      <c r="C370" s="451"/>
      <c r="D370" s="451"/>
      <c r="E370" s="451"/>
      <c r="F370" s="451"/>
      <c r="G370" s="451"/>
      <c r="H370" s="451"/>
      <c r="I370" s="451"/>
      <c r="J370" s="451"/>
      <c r="K370" s="451"/>
      <c r="L370" s="451"/>
      <c r="M370" s="451"/>
      <c r="N370" s="451"/>
      <c r="O370" s="452"/>
      <c r="P370" s="448" t="s">
        <v>43</v>
      </c>
      <c r="Q370" s="449"/>
      <c r="R370" s="449"/>
      <c r="S370" s="449"/>
      <c r="T370" s="449"/>
      <c r="U370" s="449"/>
      <c r="V370" s="450"/>
      <c r="W370" s="43" t="s">
        <v>0</v>
      </c>
      <c r="X370" s="44">
        <f>IFERROR(SUM(X364:X368),"0")</f>
        <v>0</v>
      </c>
      <c r="Y370" s="44">
        <f>IFERROR(SUM(Y364:Y368),"0")</f>
        <v>0</v>
      </c>
      <c r="Z370" s="43"/>
      <c r="AA370" s="68"/>
      <c r="AB370" s="68"/>
      <c r="AC370" s="68"/>
    </row>
    <row r="371" spans="1:68" ht="14.25" customHeight="1" x14ac:dyDescent="0.25">
      <c r="A371" s="443" t="s">
        <v>250</v>
      </c>
      <c r="B371" s="443"/>
      <c r="C371" s="443"/>
      <c r="D371" s="443"/>
      <c r="E371" s="443"/>
      <c r="F371" s="443"/>
      <c r="G371" s="443"/>
      <c r="H371" s="443"/>
      <c r="I371" s="443"/>
      <c r="J371" s="443"/>
      <c r="K371" s="443"/>
      <c r="L371" s="443"/>
      <c r="M371" s="443"/>
      <c r="N371" s="443"/>
      <c r="O371" s="443"/>
      <c r="P371" s="443"/>
      <c r="Q371" s="443"/>
      <c r="R371" s="443"/>
      <c r="S371" s="443"/>
      <c r="T371" s="443"/>
      <c r="U371" s="443"/>
      <c r="V371" s="443"/>
      <c r="W371" s="443"/>
      <c r="X371" s="443"/>
      <c r="Y371" s="443"/>
      <c r="Z371" s="443"/>
      <c r="AA371" s="67"/>
      <c r="AB371" s="67"/>
      <c r="AC371" s="81"/>
    </row>
    <row r="372" spans="1:68" ht="27" customHeight="1" x14ac:dyDescent="0.25">
      <c r="A372" s="64" t="s">
        <v>564</v>
      </c>
      <c r="B372" s="64" t="s">
        <v>565</v>
      </c>
      <c r="C372" s="37">
        <v>4301060322</v>
      </c>
      <c r="D372" s="444">
        <v>4607091389357</v>
      </c>
      <c r="E372" s="44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121</v>
      </c>
      <c r="L372" s="38"/>
      <c r="M372" s="39" t="s">
        <v>82</v>
      </c>
      <c r="N372" s="39"/>
      <c r="O372" s="38">
        <v>40</v>
      </c>
      <c r="P372" s="6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46"/>
      <c r="R372" s="446"/>
      <c r="S372" s="446"/>
      <c r="T372" s="447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94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ht="27" customHeight="1" x14ac:dyDescent="0.25">
      <c r="A373" s="64" t="s">
        <v>564</v>
      </c>
      <c r="B373" s="64" t="s">
        <v>566</v>
      </c>
      <c r="C373" s="37">
        <v>4301060377</v>
      </c>
      <c r="D373" s="444">
        <v>4607091389357</v>
      </c>
      <c r="E373" s="444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121</v>
      </c>
      <c r="L373" s="38"/>
      <c r="M373" s="39" t="s">
        <v>82</v>
      </c>
      <c r="N373" s="39"/>
      <c r="O373" s="38">
        <v>40</v>
      </c>
      <c r="P373" s="6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46"/>
      <c r="R373" s="446"/>
      <c r="S373" s="446"/>
      <c r="T373" s="447"/>
      <c r="U373" s="40" t="s">
        <v>48</v>
      </c>
      <c r="V373" s="40" t="s">
        <v>48</v>
      </c>
      <c r="W373" s="41" t="s">
        <v>0</v>
      </c>
      <c r="X373" s="59">
        <v>0</v>
      </c>
      <c r="Y373" s="56">
        <f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95" t="s">
        <v>69</v>
      </c>
      <c r="BM373" s="79">
        <f>IFERROR(X373*I373/H373,"0")</f>
        <v>0</v>
      </c>
      <c r="BN373" s="79">
        <f>IFERROR(Y373*I373/H373,"0")</f>
        <v>0</v>
      </c>
      <c r="BO373" s="79">
        <f>IFERROR(1/J373*(X373/H373),"0")</f>
        <v>0</v>
      </c>
      <c r="BP373" s="79">
        <f>IFERROR(1/J373*(Y373/H373),"0")</f>
        <v>0</v>
      </c>
    </row>
    <row r="374" spans="1:68" x14ac:dyDescent="0.2">
      <c r="A374" s="451"/>
      <c r="B374" s="451"/>
      <c r="C374" s="451"/>
      <c r="D374" s="451"/>
      <c r="E374" s="451"/>
      <c r="F374" s="451"/>
      <c r="G374" s="451"/>
      <c r="H374" s="451"/>
      <c r="I374" s="451"/>
      <c r="J374" s="451"/>
      <c r="K374" s="451"/>
      <c r="L374" s="451"/>
      <c r="M374" s="451"/>
      <c r="N374" s="451"/>
      <c r="O374" s="452"/>
      <c r="P374" s="448" t="s">
        <v>43</v>
      </c>
      <c r="Q374" s="449"/>
      <c r="R374" s="449"/>
      <c r="S374" s="449"/>
      <c r="T374" s="449"/>
      <c r="U374" s="449"/>
      <c r="V374" s="450"/>
      <c r="W374" s="43" t="s">
        <v>42</v>
      </c>
      <c r="X374" s="44">
        <f>IFERROR(X372/H372,"0")+IFERROR(X373/H373,"0")</f>
        <v>0</v>
      </c>
      <c r="Y374" s="44">
        <f>IFERROR(Y372/H372,"0")+IFERROR(Y373/H373,"0")</f>
        <v>0</v>
      </c>
      <c r="Z374" s="44">
        <f>IFERROR(IF(Z372="",0,Z372),"0")+IFERROR(IF(Z373="",0,Z373),"0")</f>
        <v>0</v>
      </c>
      <c r="AA374" s="68"/>
      <c r="AB374" s="68"/>
      <c r="AC374" s="68"/>
    </row>
    <row r="375" spans="1:68" x14ac:dyDescent="0.2">
      <c r="A375" s="451"/>
      <c r="B375" s="451"/>
      <c r="C375" s="451"/>
      <c r="D375" s="451"/>
      <c r="E375" s="451"/>
      <c r="F375" s="451"/>
      <c r="G375" s="451"/>
      <c r="H375" s="451"/>
      <c r="I375" s="451"/>
      <c r="J375" s="451"/>
      <c r="K375" s="451"/>
      <c r="L375" s="451"/>
      <c r="M375" s="451"/>
      <c r="N375" s="451"/>
      <c r="O375" s="452"/>
      <c r="P375" s="448" t="s">
        <v>43</v>
      </c>
      <c r="Q375" s="449"/>
      <c r="R375" s="449"/>
      <c r="S375" s="449"/>
      <c r="T375" s="449"/>
      <c r="U375" s="449"/>
      <c r="V375" s="450"/>
      <c r="W375" s="43" t="s">
        <v>0</v>
      </c>
      <c r="X375" s="44">
        <f>IFERROR(SUM(X372:X373),"0")</f>
        <v>0</v>
      </c>
      <c r="Y375" s="44">
        <f>IFERROR(SUM(Y372:Y373),"0")</f>
        <v>0</v>
      </c>
      <c r="Z375" s="43"/>
      <c r="AA375" s="68"/>
      <c r="AB375" s="68"/>
      <c r="AC375" s="68"/>
    </row>
    <row r="376" spans="1:68" ht="27.75" customHeight="1" x14ac:dyDescent="0.2">
      <c r="A376" s="441" t="s">
        <v>567</v>
      </c>
      <c r="B376" s="441"/>
      <c r="C376" s="441"/>
      <c r="D376" s="441"/>
      <c r="E376" s="441"/>
      <c r="F376" s="441"/>
      <c r="G376" s="441"/>
      <c r="H376" s="441"/>
      <c r="I376" s="441"/>
      <c r="J376" s="441"/>
      <c r="K376" s="441"/>
      <c r="L376" s="441"/>
      <c r="M376" s="441"/>
      <c r="N376" s="441"/>
      <c r="O376" s="441"/>
      <c r="P376" s="441"/>
      <c r="Q376" s="441"/>
      <c r="R376" s="441"/>
      <c r="S376" s="441"/>
      <c r="T376" s="441"/>
      <c r="U376" s="441"/>
      <c r="V376" s="441"/>
      <c r="W376" s="441"/>
      <c r="X376" s="441"/>
      <c r="Y376" s="441"/>
      <c r="Z376" s="441"/>
      <c r="AA376" s="55"/>
      <c r="AB376" s="55"/>
      <c r="AC376" s="55"/>
    </row>
    <row r="377" spans="1:68" ht="16.5" customHeight="1" x14ac:dyDescent="0.25">
      <c r="A377" s="442" t="s">
        <v>568</v>
      </c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442"/>
      <c r="AA377" s="66"/>
      <c r="AB377" s="66"/>
      <c r="AC377" s="80"/>
    </row>
    <row r="378" spans="1:68" ht="14.25" customHeight="1" x14ac:dyDescent="0.25">
      <c r="A378" s="443" t="s">
        <v>125</v>
      </c>
      <c r="B378" s="443"/>
      <c r="C378" s="443"/>
      <c r="D378" s="443"/>
      <c r="E378" s="443"/>
      <c r="F378" s="443"/>
      <c r="G378" s="443"/>
      <c r="H378" s="443"/>
      <c r="I378" s="443"/>
      <c r="J378" s="443"/>
      <c r="K378" s="443"/>
      <c r="L378" s="443"/>
      <c r="M378" s="443"/>
      <c r="N378" s="443"/>
      <c r="O378" s="443"/>
      <c r="P378" s="443"/>
      <c r="Q378" s="443"/>
      <c r="R378" s="443"/>
      <c r="S378" s="443"/>
      <c r="T378" s="443"/>
      <c r="U378" s="443"/>
      <c r="V378" s="443"/>
      <c r="W378" s="443"/>
      <c r="X378" s="443"/>
      <c r="Y378" s="443"/>
      <c r="Z378" s="443"/>
      <c r="AA378" s="67"/>
      <c r="AB378" s="67"/>
      <c r="AC378" s="81"/>
    </row>
    <row r="379" spans="1:68" ht="27" customHeight="1" x14ac:dyDescent="0.25">
      <c r="A379" s="64" t="s">
        <v>569</v>
      </c>
      <c r="B379" s="64" t="s">
        <v>570</v>
      </c>
      <c r="C379" s="37">
        <v>4301011428</v>
      </c>
      <c r="D379" s="444">
        <v>4607091389708</v>
      </c>
      <c r="E379" s="444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87</v>
      </c>
      <c r="L379" s="38"/>
      <c r="M379" s="39" t="s">
        <v>120</v>
      </c>
      <c r="N379" s="39"/>
      <c r="O379" s="38">
        <v>50</v>
      </c>
      <c r="P379" s="6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46"/>
      <c r="R379" s="446"/>
      <c r="S379" s="446"/>
      <c r="T379" s="447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IFERROR(IF(Y379=0,"",ROUNDUP(Y379/H379,0)*0.00753),"")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9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451"/>
      <c r="B380" s="451"/>
      <c r="C380" s="451"/>
      <c r="D380" s="451"/>
      <c r="E380" s="451"/>
      <c r="F380" s="451"/>
      <c r="G380" s="451"/>
      <c r="H380" s="451"/>
      <c r="I380" s="451"/>
      <c r="J380" s="451"/>
      <c r="K380" s="451"/>
      <c r="L380" s="451"/>
      <c r="M380" s="451"/>
      <c r="N380" s="451"/>
      <c r="O380" s="452"/>
      <c r="P380" s="448" t="s">
        <v>43</v>
      </c>
      <c r="Q380" s="449"/>
      <c r="R380" s="449"/>
      <c r="S380" s="449"/>
      <c r="T380" s="449"/>
      <c r="U380" s="449"/>
      <c r="V380" s="450"/>
      <c r="W380" s="43" t="s">
        <v>42</v>
      </c>
      <c r="X380" s="44">
        <f>IFERROR(X379/H379,"0")</f>
        <v>0</v>
      </c>
      <c r="Y380" s="44">
        <f>IFERROR(Y379/H379,"0")</f>
        <v>0</v>
      </c>
      <c r="Z380" s="44">
        <f>IFERROR(IF(Z379="",0,Z379),"0")</f>
        <v>0</v>
      </c>
      <c r="AA380" s="68"/>
      <c r="AB380" s="68"/>
      <c r="AC380" s="68"/>
    </row>
    <row r="381" spans="1:68" x14ac:dyDescent="0.2">
      <c r="A381" s="451"/>
      <c r="B381" s="451"/>
      <c r="C381" s="451"/>
      <c r="D381" s="451"/>
      <c r="E381" s="451"/>
      <c r="F381" s="451"/>
      <c r="G381" s="451"/>
      <c r="H381" s="451"/>
      <c r="I381" s="451"/>
      <c r="J381" s="451"/>
      <c r="K381" s="451"/>
      <c r="L381" s="451"/>
      <c r="M381" s="451"/>
      <c r="N381" s="451"/>
      <c r="O381" s="452"/>
      <c r="P381" s="448" t="s">
        <v>43</v>
      </c>
      <c r="Q381" s="449"/>
      <c r="R381" s="449"/>
      <c r="S381" s="449"/>
      <c r="T381" s="449"/>
      <c r="U381" s="449"/>
      <c r="V381" s="450"/>
      <c r="W381" s="43" t="s">
        <v>0</v>
      </c>
      <c r="X381" s="44">
        <f>IFERROR(SUM(X379:X379),"0")</f>
        <v>0</v>
      </c>
      <c r="Y381" s="44">
        <f>IFERROR(SUM(Y379:Y379),"0")</f>
        <v>0</v>
      </c>
      <c r="Z381" s="43"/>
      <c r="AA381" s="68"/>
      <c r="AB381" s="68"/>
      <c r="AC381" s="68"/>
    </row>
    <row r="382" spans="1:68" ht="14.25" customHeight="1" x14ac:dyDescent="0.25">
      <c r="A382" s="443" t="s">
        <v>79</v>
      </c>
      <c r="B382" s="443"/>
      <c r="C382" s="443"/>
      <c r="D382" s="443"/>
      <c r="E382" s="443"/>
      <c r="F382" s="443"/>
      <c r="G382" s="443"/>
      <c r="H382" s="443"/>
      <c r="I382" s="443"/>
      <c r="J382" s="443"/>
      <c r="K382" s="443"/>
      <c r="L382" s="443"/>
      <c r="M382" s="443"/>
      <c r="N382" s="443"/>
      <c r="O382" s="443"/>
      <c r="P382" s="443"/>
      <c r="Q382" s="443"/>
      <c r="R382" s="443"/>
      <c r="S382" s="443"/>
      <c r="T382" s="443"/>
      <c r="U382" s="443"/>
      <c r="V382" s="443"/>
      <c r="W382" s="443"/>
      <c r="X382" s="443"/>
      <c r="Y382" s="443"/>
      <c r="Z382" s="443"/>
      <c r="AA382" s="67"/>
      <c r="AB382" s="67"/>
      <c r="AC382" s="81"/>
    </row>
    <row r="383" spans="1:68" ht="27" customHeight="1" x14ac:dyDescent="0.25">
      <c r="A383" s="64" t="s">
        <v>571</v>
      </c>
      <c r="B383" s="64" t="s">
        <v>572</v>
      </c>
      <c r="C383" s="37">
        <v>4301031177</v>
      </c>
      <c r="D383" s="444">
        <v>4607091389753</v>
      </c>
      <c r="E383" s="44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87</v>
      </c>
      <c r="L383" s="38"/>
      <c r="M383" s="39" t="s">
        <v>82</v>
      </c>
      <c r="N383" s="39"/>
      <c r="O383" s="38">
        <v>45</v>
      </c>
      <c r="P383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46"/>
      <c r="R383" s="446"/>
      <c r="S383" s="446"/>
      <c r="T383" s="447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ref="Y383:Y405" si="64">IFERROR(IF(X383="",0,CEILING((X383/$H383),1)*$H383),"")</f>
        <v>0</v>
      </c>
      <c r="Z383" s="42" t="str">
        <f t="shared" ref="Z383:Z389" si="65">IFERROR(IF(Y383=0,"",ROUNDUP(Y383/H383,0)*0.00753),"")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97" t="s">
        <v>69</v>
      </c>
      <c r="BM383" s="79">
        <f t="shared" ref="BM383:BM405" si="66">IFERROR(X383*I383/H383,"0")</f>
        <v>0</v>
      </c>
      <c r="BN383" s="79">
        <f t="shared" ref="BN383:BN405" si="67">IFERROR(Y383*I383/H383,"0")</f>
        <v>0</v>
      </c>
      <c r="BO383" s="79">
        <f t="shared" ref="BO383:BO405" si="68">IFERROR(1/J383*(X383/H383),"0")</f>
        <v>0</v>
      </c>
      <c r="BP383" s="79">
        <f t="shared" ref="BP383:BP405" si="69">IFERROR(1/J383*(Y383/H383),"0")</f>
        <v>0</v>
      </c>
    </row>
    <row r="384" spans="1:68" ht="27" customHeight="1" x14ac:dyDescent="0.25">
      <c r="A384" s="64" t="s">
        <v>571</v>
      </c>
      <c r="B384" s="64" t="s">
        <v>573</v>
      </c>
      <c r="C384" s="37">
        <v>4301031322</v>
      </c>
      <c r="D384" s="444">
        <v>4607091389753</v>
      </c>
      <c r="E384" s="444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87</v>
      </c>
      <c r="L384" s="38"/>
      <c r="M384" s="39" t="s">
        <v>82</v>
      </c>
      <c r="N384" s="39"/>
      <c r="O384" s="38">
        <v>50</v>
      </c>
      <c r="P384" s="677" t="s">
        <v>574</v>
      </c>
      <c r="Q384" s="446"/>
      <c r="R384" s="446"/>
      <c r="S384" s="446"/>
      <c r="T384" s="447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4"/>
        <v>0</v>
      </c>
      <c r="Z384" s="42" t="str">
        <f t="shared" si="65"/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98" t="s">
        <v>69</v>
      </c>
      <c r="BM384" s="79">
        <f t="shared" si="66"/>
        <v>0</v>
      </c>
      <c r="BN384" s="79">
        <f t="shared" si="67"/>
        <v>0</v>
      </c>
      <c r="BO384" s="79">
        <f t="shared" si="68"/>
        <v>0</v>
      </c>
      <c r="BP384" s="79">
        <f t="shared" si="69"/>
        <v>0</v>
      </c>
    </row>
    <row r="385" spans="1:68" ht="27" customHeight="1" x14ac:dyDescent="0.25">
      <c r="A385" s="64" t="s">
        <v>575</v>
      </c>
      <c r="B385" s="64" t="s">
        <v>576</v>
      </c>
      <c r="C385" s="37">
        <v>4301031174</v>
      </c>
      <c r="D385" s="444">
        <v>4607091389760</v>
      </c>
      <c r="E385" s="444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87</v>
      </c>
      <c r="L385" s="38"/>
      <c r="M385" s="39" t="s">
        <v>82</v>
      </c>
      <c r="N385" s="39"/>
      <c r="O385" s="38">
        <v>45</v>
      </c>
      <c r="P385" s="6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46"/>
      <c r="R385" s="446"/>
      <c r="S385" s="446"/>
      <c r="T385" s="447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4"/>
        <v>0</v>
      </c>
      <c r="Z385" s="42" t="str">
        <f t="shared" si="65"/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99" t="s">
        <v>69</v>
      </c>
      <c r="BM385" s="79">
        <f t="shared" si="66"/>
        <v>0</v>
      </c>
      <c r="BN385" s="79">
        <f t="shared" si="67"/>
        <v>0</v>
      </c>
      <c r="BO385" s="79">
        <f t="shared" si="68"/>
        <v>0</v>
      </c>
      <c r="BP385" s="79">
        <f t="shared" si="69"/>
        <v>0</v>
      </c>
    </row>
    <row r="386" spans="1:68" ht="27" customHeight="1" x14ac:dyDescent="0.25">
      <c r="A386" s="64" t="s">
        <v>575</v>
      </c>
      <c r="B386" s="64" t="s">
        <v>577</v>
      </c>
      <c r="C386" s="37">
        <v>4301031323</v>
      </c>
      <c r="D386" s="444">
        <v>4607091389760</v>
      </c>
      <c r="E386" s="444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87</v>
      </c>
      <c r="L386" s="38"/>
      <c r="M386" s="39" t="s">
        <v>82</v>
      </c>
      <c r="N386" s="39"/>
      <c r="O386" s="38">
        <v>50</v>
      </c>
      <c r="P386" s="679" t="s">
        <v>578</v>
      </c>
      <c r="Q386" s="446"/>
      <c r="R386" s="446"/>
      <c r="S386" s="446"/>
      <c r="T386" s="447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4"/>
        <v>0</v>
      </c>
      <c r="Z386" s="42" t="str">
        <f t="shared" si="65"/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300" t="s">
        <v>69</v>
      </c>
      <c r="BM386" s="79">
        <f t="shared" si="66"/>
        <v>0</v>
      </c>
      <c r="BN386" s="79">
        <f t="shared" si="67"/>
        <v>0</v>
      </c>
      <c r="BO386" s="79">
        <f t="shared" si="68"/>
        <v>0</v>
      </c>
      <c r="BP386" s="79">
        <f t="shared" si="69"/>
        <v>0</v>
      </c>
    </row>
    <row r="387" spans="1:68" ht="27" customHeight="1" x14ac:dyDescent="0.25">
      <c r="A387" s="64" t="s">
        <v>579</v>
      </c>
      <c r="B387" s="64" t="s">
        <v>580</v>
      </c>
      <c r="C387" s="37">
        <v>4301031325</v>
      </c>
      <c r="D387" s="444">
        <v>4607091389746</v>
      </c>
      <c r="E387" s="444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87</v>
      </c>
      <c r="L387" s="38"/>
      <c r="M387" s="39" t="s">
        <v>82</v>
      </c>
      <c r="N387" s="39"/>
      <c r="O387" s="38">
        <v>50</v>
      </c>
      <c r="P387" s="680" t="s">
        <v>581</v>
      </c>
      <c r="Q387" s="446"/>
      <c r="R387" s="446"/>
      <c r="S387" s="446"/>
      <c r="T387" s="447"/>
      <c r="U387" s="40" t="s">
        <v>48</v>
      </c>
      <c r="V387" s="40" t="s">
        <v>48</v>
      </c>
      <c r="W387" s="41" t="s">
        <v>0</v>
      </c>
      <c r="X387" s="59">
        <v>0</v>
      </c>
      <c r="Y387" s="56">
        <f t="shared" si="64"/>
        <v>0</v>
      </c>
      <c r="Z387" s="42" t="str">
        <f t="shared" si="65"/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301" t="s">
        <v>69</v>
      </c>
      <c r="BM387" s="79">
        <f t="shared" si="66"/>
        <v>0</v>
      </c>
      <c r="BN387" s="79">
        <f t="shared" si="67"/>
        <v>0</v>
      </c>
      <c r="BO387" s="79">
        <f t="shared" si="68"/>
        <v>0</v>
      </c>
      <c r="BP387" s="79">
        <f t="shared" si="69"/>
        <v>0</v>
      </c>
    </row>
    <row r="388" spans="1:68" ht="27" customHeight="1" x14ac:dyDescent="0.25">
      <c r="A388" s="64" t="s">
        <v>579</v>
      </c>
      <c r="B388" s="64" t="s">
        <v>582</v>
      </c>
      <c r="C388" s="37">
        <v>4301031356</v>
      </c>
      <c r="D388" s="444">
        <v>4607091389746</v>
      </c>
      <c r="E388" s="444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87</v>
      </c>
      <c r="L388" s="38"/>
      <c r="M388" s="39" t="s">
        <v>82</v>
      </c>
      <c r="N388" s="39"/>
      <c r="O388" s="38">
        <v>50</v>
      </c>
      <c r="P388" s="681" t="s">
        <v>581</v>
      </c>
      <c r="Q388" s="446"/>
      <c r="R388" s="446"/>
      <c r="S388" s="446"/>
      <c r="T388" s="447"/>
      <c r="U388" s="40" t="s">
        <v>48</v>
      </c>
      <c r="V388" s="40" t="s">
        <v>48</v>
      </c>
      <c r="W388" s="41" t="s">
        <v>0</v>
      </c>
      <c r="X388" s="59">
        <v>0</v>
      </c>
      <c r="Y388" s="56">
        <f t="shared" si="64"/>
        <v>0</v>
      </c>
      <c r="Z388" s="42" t="str">
        <f t="shared" si="65"/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302" t="s">
        <v>69</v>
      </c>
      <c r="BM388" s="79">
        <f t="shared" si="66"/>
        <v>0</v>
      </c>
      <c r="BN388" s="79">
        <f t="shared" si="67"/>
        <v>0</v>
      </c>
      <c r="BO388" s="79">
        <f t="shared" si="68"/>
        <v>0</v>
      </c>
      <c r="BP388" s="79">
        <f t="shared" si="69"/>
        <v>0</v>
      </c>
    </row>
    <row r="389" spans="1:68" ht="37.5" customHeight="1" x14ac:dyDescent="0.25">
      <c r="A389" s="64" t="s">
        <v>583</v>
      </c>
      <c r="B389" s="64" t="s">
        <v>584</v>
      </c>
      <c r="C389" s="37">
        <v>4301031236</v>
      </c>
      <c r="D389" s="444">
        <v>4680115882928</v>
      </c>
      <c r="E389" s="444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87</v>
      </c>
      <c r="L389" s="38"/>
      <c r="M389" s="39" t="s">
        <v>82</v>
      </c>
      <c r="N389" s="39"/>
      <c r="O389" s="38">
        <v>35</v>
      </c>
      <c r="P389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46"/>
      <c r="R389" s="446"/>
      <c r="S389" s="446"/>
      <c r="T389" s="447"/>
      <c r="U389" s="40" t="s">
        <v>48</v>
      </c>
      <c r="V389" s="40" t="s">
        <v>48</v>
      </c>
      <c r="W389" s="41" t="s">
        <v>0</v>
      </c>
      <c r="X389" s="59">
        <v>0</v>
      </c>
      <c r="Y389" s="56">
        <f t="shared" si="64"/>
        <v>0</v>
      </c>
      <c r="Z389" s="42" t="str">
        <f t="shared" si="65"/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303" t="s">
        <v>69</v>
      </c>
      <c r="BM389" s="79">
        <f t="shared" si="66"/>
        <v>0</v>
      </c>
      <c r="BN389" s="79">
        <f t="shared" si="67"/>
        <v>0</v>
      </c>
      <c r="BO389" s="79">
        <f t="shared" si="68"/>
        <v>0</v>
      </c>
      <c r="BP389" s="79">
        <f t="shared" si="69"/>
        <v>0</v>
      </c>
    </row>
    <row r="390" spans="1:68" ht="27" customHeight="1" x14ac:dyDescent="0.25">
      <c r="A390" s="64" t="s">
        <v>585</v>
      </c>
      <c r="B390" s="64" t="s">
        <v>586</v>
      </c>
      <c r="C390" s="37">
        <v>4301031257</v>
      </c>
      <c r="D390" s="444">
        <v>4680115883147</v>
      </c>
      <c r="E390" s="444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83</v>
      </c>
      <c r="L390" s="38"/>
      <c r="M390" s="39" t="s">
        <v>82</v>
      </c>
      <c r="N390" s="39"/>
      <c r="O390" s="38">
        <v>45</v>
      </c>
      <c r="P390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46"/>
      <c r="R390" s="446"/>
      <c r="S390" s="446"/>
      <c r="T390" s="447"/>
      <c r="U390" s="40" t="s">
        <v>48</v>
      </c>
      <c r="V390" s="40" t="s">
        <v>48</v>
      </c>
      <c r="W390" s="41" t="s">
        <v>0</v>
      </c>
      <c r="X390" s="59">
        <v>0</v>
      </c>
      <c r="Y390" s="56">
        <f t="shared" si="64"/>
        <v>0</v>
      </c>
      <c r="Z390" s="42" t="str">
        <f t="shared" ref="Z390:Z405" si="70">IFERROR(IF(Y390=0,"",ROUNDUP(Y390/H390,0)*0.00502),"")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304" t="s">
        <v>69</v>
      </c>
      <c r="BM390" s="79">
        <f t="shared" si="66"/>
        <v>0</v>
      </c>
      <c r="BN390" s="79">
        <f t="shared" si="67"/>
        <v>0</v>
      </c>
      <c r="BO390" s="79">
        <f t="shared" si="68"/>
        <v>0</v>
      </c>
      <c r="BP390" s="79">
        <f t="shared" si="69"/>
        <v>0</v>
      </c>
    </row>
    <row r="391" spans="1:68" ht="27" customHeight="1" x14ac:dyDescent="0.25">
      <c r="A391" s="64" t="s">
        <v>585</v>
      </c>
      <c r="B391" s="64" t="s">
        <v>587</v>
      </c>
      <c r="C391" s="37">
        <v>4301031335</v>
      </c>
      <c r="D391" s="444">
        <v>4680115883147</v>
      </c>
      <c r="E391" s="444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83</v>
      </c>
      <c r="L391" s="38"/>
      <c r="M391" s="39" t="s">
        <v>82</v>
      </c>
      <c r="N391" s="39"/>
      <c r="O391" s="38">
        <v>50</v>
      </c>
      <c r="P391" s="684" t="s">
        <v>588</v>
      </c>
      <c r="Q391" s="446"/>
      <c r="R391" s="446"/>
      <c r="S391" s="446"/>
      <c r="T391" s="447"/>
      <c r="U391" s="40" t="s">
        <v>48</v>
      </c>
      <c r="V391" s="40" t="s">
        <v>48</v>
      </c>
      <c r="W391" s="41" t="s">
        <v>0</v>
      </c>
      <c r="X391" s="59">
        <v>0</v>
      </c>
      <c r="Y391" s="56">
        <f t="shared" si="64"/>
        <v>0</v>
      </c>
      <c r="Z391" s="42" t="str">
        <f t="shared" si="70"/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305" t="s">
        <v>69</v>
      </c>
      <c r="BM391" s="79">
        <f t="shared" si="66"/>
        <v>0</v>
      </c>
      <c r="BN391" s="79">
        <f t="shared" si="67"/>
        <v>0</v>
      </c>
      <c r="BO391" s="79">
        <f t="shared" si="68"/>
        <v>0</v>
      </c>
      <c r="BP391" s="79">
        <f t="shared" si="69"/>
        <v>0</v>
      </c>
    </row>
    <row r="392" spans="1:68" ht="27" customHeight="1" x14ac:dyDescent="0.25">
      <c r="A392" s="64" t="s">
        <v>589</v>
      </c>
      <c r="B392" s="64" t="s">
        <v>590</v>
      </c>
      <c r="C392" s="37">
        <v>4301031178</v>
      </c>
      <c r="D392" s="444">
        <v>4607091384338</v>
      </c>
      <c r="E392" s="444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83</v>
      </c>
      <c r="L392" s="38"/>
      <c r="M392" s="39" t="s">
        <v>82</v>
      </c>
      <c r="N392" s="39"/>
      <c r="O392" s="38">
        <v>45</v>
      </c>
      <c r="P392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46"/>
      <c r="R392" s="446"/>
      <c r="S392" s="446"/>
      <c r="T392" s="447"/>
      <c r="U392" s="40" t="s">
        <v>48</v>
      </c>
      <c r="V392" s="40" t="s">
        <v>48</v>
      </c>
      <c r="W392" s="41" t="s">
        <v>0</v>
      </c>
      <c r="X392" s="59">
        <v>0</v>
      </c>
      <c r="Y392" s="56">
        <f t="shared" si="64"/>
        <v>0</v>
      </c>
      <c r="Z392" s="42" t="str">
        <f t="shared" si="70"/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306" t="s">
        <v>69</v>
      </c>
      <c r="BM392" s="79">
        <f t="shared" si="66"/>
        <v>0</v>
      </c>
      <c r="BN392" s="79">
        <f t="shared" si="67"/>
        <v>0</v>
      </c>
      <c r="BO392" s="79">
        <f t="shared" si="68"/>
        <v>0</v>
      </c>
      <c r="BP392" s="79">
        <f t="shared" si="69"/>
        <v>0</v>
      </c>
    </row>
    <row r="393" spans="1:68" ht="27" customHeight="1" x14ac:dyDescent="0.25">
      <c r="A393" s="64" t="s">
        <v>589</v>
      </c>
      <c r="B393" s="64" t="s">
        <v>591</v>
      </c>
      <c r="C393" s="37">
        <v>4301031330</v>
      </c>
      <c r="D393" s="444">
        <v>4607091384338</v>
      </c>
      <c r="E393" s="444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83</v>
      </c>
      <c r="L393" s="38"/>
      <c r="M393" s="39" t="s">
        <v>82</v>
      </c>
      <c r="N393" s="39"/>
      <c r="O393" s="38">
        <v>50</v>
      </c>
      <c r="P393" s="686" t="s">
        <v>592</v>
      </c>
      <c r="Q393" s="446"/>
      <c r="R393" s="446"/>
      <c r="S393" s="446"/>
      <c r="T393" s="447"/>
      <c r="U393" s="40" t="s">
        <v>48</v>
      </c>
      <c r="V393" s="40" t="s">
        <v>48</v>
      </c>
      <c r="W393" s="41" t="s">
        <v>0</v>
      </c>
      <c r="X393" s="59">
        <v>0</v>
      </c>
      <c r="Y393" s="56">
        <f t="shared" si="64"/>
        <v>0</v>
      </c>
      <c r="Z393" s="42" t="str">
        <f t="shared" si="70"/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307" t="s">
        <v>69</v>
      </c>
      <c r="BM393" s="79">
        <f t="shared" si="66"/>
        <v>0</v>
      </c>
      <c r="BN393" s="79">
        <f t="shared" si="67"/>
        <v>0</v>
      </c>
      <c r="BO393" s="79">
        <f t="shared" si="68"/>
        <v>0</v>
      </c>
      <c r="BP393" s="79">
        <f t="shared" si="69"/>
        <v>0</v>
      </c>
    </row>
    <row r="394" spans="1:68" ht="37.5" customHeight="1" x14ac:dyDescent="0.25">
      <c r="A394" s="64" t="s">
        <v>593</v>
      </c>
      <c r="B394" s="64" t="s">
        <v>594</v>
      </c>
      <c r="C394" s="37">
        <v>4301031254</v>
      </c>
      <c r="D394" s="444">
        <v>4680115883154</v>
      </c>
      <c r="E394" s="444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83</v>
      </c>
      <c r="L394" s="38"/>
      <c r="M394" s="39" t="s">
        <v>82</v>
      </c>
      <c r="N394" s="39"/>
      <c r="O394" s="38">
        <v>45</v>
      </c>
      <c r="P394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46"/>
      <c r="R394" s="446"/>
      <c r="S394" s="446"/>
      <c r="T394" s="447"/>
      <c r="U394" s="40" t="s">
        <v>48</v>
      </c>
      <c r="V394" s="40" t="s">
        <v>48</v>
      </c>
      <c r="W394" s="41" t="s">
        <v>0</v>
      </c>
      <c r="X394" s="59">
        <v>0</v>
      </c>
      <c r="Y394" s="56">
        <f t="shared" si="64"/>
        <v>0</v>
      </c>
      <c r="Z394" s="42" t="str">
        <f t="shared" si="70"/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308" t="s">
        <v>69</v>
      </c>
      <c r="BM394" s="79">
        <f t="shared" si="66"/>
        <v>0</v>
      </c>
      <c r="BN394" s="79">
        <f t="shared" si="67"/>
        <v>0</v>
      </c>
      <c r="BO394" s="79">
        <f t="shared" si="68"/>
        <v>0</v>
      </c>
      <c r="BP394" s="79">
        <f t="shared" si="69"/>
        <v>0</v>
      </c>
    </row>
    <row r="395" spans="1:68" ht="37.5" customHeight="1" x14ac:dyDescent="0.25">
      <c r="A395" s="64" t="s">
        <v>593</v>
      </c>
      <c r="B395" s="64" t="s">
        <v>595</v>
      </c>
      <c r="C395" s="37">
        <v>4301031336</v>
      </c>
      <c r="D395" s="444">
        <v>4680115883154</v>
      </c>
      <c r="E395" s="44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8"/>
      <c r="M395" s="39" t="s">
        <v>82</v>
      </c>
      <c r="N395" s="39"/>
      <c r="O395" s="38">
        <v>50</v>
      </c>
      <c r="P395" s="688" t="s">
        <v>596</v>
      </c>
      <c r="Q395" s="446"/>
      <c r="R395" s="446"/>
      <c r="S395" s="446"/>
      <c r="T395" s="447"/>
      <c r="U395" s="40" t="s">
        <v>48</v>
      </c>
      <c r="V395" s="40" t="s">
        <v>48</v>
      </c>
      <c r="W395" s="41" t="s">
        <v>0</v>
      </c>
      <c r="X395" s="59">
        <v>0</v>
      </c>
      <c r="Y395" s="56">
        <f t="shared" si="64"/>
        <v>0</v>
      </c>
      <c r="Z395" s="42" t="str">
        <f t="shared" si="70"/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309" t="s">
        <v>69</v>
      </c>
      <c r="BM395" s="79">
        <f t="shared" si="66"/>
        <v>0</v>
      </c>
      <c r="BN395" s="79">
        <f t="shared" si="67"/>
        <v>0</v>
      </c>
      <c r="BO395" s="79">
        <f t="shared" si="68"/>
        <v>0</v>
      </c>
      <c r="BP395" s="79">
        <f t="shared" si="69"/>
        <v>0</v>
      </c>
    </row>
    <row r="396" spans="1:68" ht="37.5" customHeight="1" x14ac:dyDescent="0.25">
      <c r="A396" s="64" t="s">
        <v>597</v>
      </c>
      <c r="B396" s="64" t="s">
        <v>598</v>
      </c>
      <c r="C396" s="37">
        <v>4301031171</v>
      </c>
      <c r="D396" s="444">
        <v>4607091389524</v>
      </c>
      <c r="E396" s="444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8"/>
      <c r="M396" s="39" t="s">
        <v>82</v>
      </c>
      <c r="N396" s="39"/>
      <c r="O396" s="38">
        <v>45</v>
      </c>
      <c r="P396" s="6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46"/>
      <c r="R396" s="446"/>
      <c r="S396" s="446"/>
      <c r="T396" s="447"/>
      <c r="U396" s="40" t="s">
        <v>48</v>
      </c>
      <c r="V396" s="40" t="s">
        <v>48</v>
      </c>
      <c r="W396" s="41" t="s">
        <v>0</v>
      </c>
      <c r="X396" s="59">
        <v>0</v>
      </c>
      <c r="Y396" s="56">
        <f t="shared" si="64"/>
        <v>0</v>
      </c>
      <c r="Z396" s="42" t="str">
        <f t="shared" si="70"/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310" t="s">
        <v>69</v>
      </c>
      <c r="BM396" s="79">
        <f t="shared" si="66"/>
        <v>0</v>
      </c>
      <c r="BN396" s="79">
        <f t="shared" si="67"/>
        <v>0</v>
      </c>
      <c r="BO396" s="79">
        <f t="shared" si="68"/>
        <v>0</v>
      </c>
      <c r="BP396" s="79">
        <f t="shared" si="69"/>
        <v>0</v>
      </c>
    </row>
    <row r="397" spans="1:68" ht="37.5" customHeight="1" x14ac:dyDescent="0.25">
      <c r="A397" s="64" t="s">
        <v>597</v>
      </c>
      <c r="B397" s="64" t="s">
        <v>599</v>
      </c>
      <c r="C397" s="37">
        <v>4301031331</v>
      </c>
      <c r="D397" s="444">
        <v>4607091389524</v>
      </c>
      <c r="E397" s="444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83</v>
      </c>
      <c r="L397" s="38"/>
      <c r="M397" s="39" t="s">
        <v>82</v>
      </c>
      <c r="N397" s="39"/>
      <c r="O397" s="38">
        <v>50</v>
      </c>
      <c r="P397" s="690" t="s">
        <v>600</v>
      </c>
      <c r="Q397" s="446"/>
      <c r="R397" s="446"/>
      <c r="S397" s="446"/>
      <c r="T397" s="447"/>
      <c r="U397" s="40" t="s">
        <v>48</v>
      </c>
      <c r="V397" s="40" t="s">
        <v>48</v>
      </c>
      <c r="W397" s="41" t="s">
        <v>0</v>
      </c>
      <c r="X397" s="59">
        <v>0</v>
      </c>
      <c r="Y397" s="56">
        <f t="shared" si="64"/>
        <v>0</v>
      </c>
      <c r="Z397" s="42" t="str">
        <f t="shared" si="70"/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311" t="s">
        <v>69</v>
      </c>
      <c r="BM397" s="79">
        <f t="shared" si="66"/>
        <v>0</v>
      </c>
      <c r="BN397" s="79">
        <f t="shared" si="67"/>
        <v>0</v>
      </c>
      <c r="BO397" s="79">
        <f t="shared" si="68"/>
        <v>0</v>
      </c>
      <c r="BP397" s="79">
        <f t="shared" si="69"/>
        <v>0</v>
      </c>
    </row>
    <row r="398" spans="1:68" ht="27" customHeight="1" x14ac:dyDescent="0.25">
      <c r="A398" s="64" t="s">
        <v>601</v>
      </c>
      <c r="B398" s="64" t="s">
        <v>602</v>
      </c>
      <c r="C398" s="37">
        <v>4301031258</v>
      </c>
      <c r="D398" s="444">
        <v>4680115883161</v>
      </c>
      <c r="E398" s="444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83</v>
      </c>
      <c r="L398" s="38"/>
      <c r="M398" s="39" t="s">
        <v>82</v>
      </c>
      <c r="N398" s="39"/>
      <c r="O398" s="38">
        <v>45</v>
      </c>
      <c r="P398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46"/>
      <c r="R398" s="446"/>
      <c r="S398" s="446"/>
      <c r="T398" s="447"/>
      <c r="U398" s="40" t="s">
        <v>48</v>
      </c>
      <c r="V398" s="40" t="s">
        <v>48</v>
      </c>
      <c r="W398" s="41" t="s">
        <v>0</v>
      </c>
      <c r="X398" s="59">
        <v>0</v>
      </c>
      <c r="Y398" s="56">
        <f t="shared" si="64"/>
        <v>0</v>
      </c>
      <c r="Z398" s="42" t="str">
        <f t="shared" si="70"/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312" t="s">
        <v>69</v>
      </c>
      <c r="BM398" s="79">
        <f t="shared" si="66"/>
        <v>0</v>
      </c>
      <c r="BN398" s="79">
        <f t="shared" si="67"/>
        <v>0</v>
      </c>
      <c r="BO398" s="79">
        <f t="shared" si="68"/>
        <v>0</v>
      </c>
      <c r="BP398" s="79">
        <f t="shared" si="69"/>
        <v>0</v>
      </c>
    </row>
    <row r="399" spans="1:68" ht="27" customHeight="1" x14ac:dyDescent="0.25">
      <c r="A399" s="64" t="s">
        <v>601</v>
      </c>
      <c r="B399" s="64" t="s">
        <v>603</v>
      </c>
      <c r="C399" s="37">
        <v>4301031337</v>
      </c>
      <c r="D399" s="444">
        <v>4680115883161</v>
      </c>
      <c r="E399" s="44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8"/>
      <c r="M399" s="39" t="s">
        <v>82</v>
      </c>
      <c r="N399" s="39"/>
      <c r="O399" s="38">
        <v>50</v>
      </c>
      <c r="P399" s="692" t="s">
        <v>604</v>
      </c>
      <c r="Q399" s="446"/>
      <c r="R399" s="446"/>
      <c r="S399" s="446"/>
      <c r="T399" s="447"/>
      <c r="U399" s="40" t="s">
        <v>48</v>
      </c>
      <c r="V399" s="40" t="s">
        <v>48</v>
      </c>
      <c r="W399" s="41" t="s">
        <v>0</v>
      </c>
      <c r="X399" s="59">
        <v>0</v>
      </c>
      <c r="Y399" s="56">
        <f t="shared" si="64"/>
        <v>0</v>
      </c>
      <c r="Z399" s="42" t="str">
        <f t="shared" si="70"/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313" t="s">
        <v>69</v>
      </c>
      <c r="BM399" s="79">
        <f t="shared" si="66"/>
        <v>0</v>
      </c>
      <c r="BN399" s="79">
        <f t="shared" si="67"/>
        <v>0</v>
      </c>
      <c r="BO399" s="79">
        <f t="shared" si="68"/>
        <v>0</v>
      </c>
      <c r="BP399" s="79">
        <f t="shared" si="69"/>
        <v>0</v>
      </c>
    </row>
    <row r="400" spans="1:68" ht="27" customHeight="1" x14ac:dyDescent="0.25">
      <c r="A400" s="64" t="s">
        <v>605</v>
      </c>
      <c r="B400" s="64" t="s">
        <v>606</v>
      </c>
      <c r="C400" s="37">
        <v>4301031332</v>
      </c>
      <c r="D400" s="444">
        <v>4607091384345</v>
      </c>
      <c r="E400" s="444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8"/>
      <c r="M400" s="39" t="s">
        <v>82</v>
      </c>
      <c r="N400" s="39"/>
      <c r="O400" s="38">
        <v>50</v>
      </c>
      <c r="P400" s="693" t="s">
        <v>607</v>
      </c>
      <c r="Q400" s="446"/>
      <c r="R400" s="446"/>
      <c r="S400" s="446"/>
      <c r="T400" s="447"/>
      <c r="U400" s="40" t="s">
        <v>48</v>
      </c>
      <c r="V400" s="40" t="s">
        <v>48</v>
      </c>
      <c r="W400" s="41" t="s">
        <v>0</v>
      </c>
      <c r="X400" s="59">
        <v>0</v>
      </c>
      <c r="Y400" s="56">
        <f t="shared" si="64"/>
        <v>0</v>
      </c>
      <c r="Z400" s="42" t="str">
        <f t="shared" si="70"/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314" t="s">
        <v>69</v>
      </c>
      <c r="BM400" s="79">
        <f t="shared" si="66"/>
        <v>0</v>
      </c>
      <c r="BN400" s="79">
        <f t="shared" si="67"/>
        <v>0</v>
      </c>
      <c r="BO400" s="79">
        <f t="shared" si="68"/>
        <v>0</v>
      </c>
      <c r="BP400" s="79">
        <f t="shared" si="69"/>
        <v>0</v>
      </c>
    </row>
    <row r="401" spans="1:68" ht="27" customHeight="1" x14ac:dyDescent="0.25">
      <c r="A401" s="64" t="s">
        <v>608</v>
      </c>
      <c r="B401" s="64" t="s">
        <v>609</v>
      </c>
      <c r="C401" s="37">
        <v>4301031172</v>
      </c>
      <c r="D401" s="444">
        <v>4607091389531</v>
      </c>
      <c r="E401" s="444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83</v>
      </c>
      <c r="L401" s="38"/>
      <c r="M401" s="39" t="s">
        <v>82</v>
      </c>
      <c r="N401" s="39"/>
      <c r="O401" s="38">
        <v>45</v>
      </c>
      <c r="P401" s="6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46"/>
      <c r="R401" s="446"/>
      <c r="S401" s="446"/>
      <c r="T401" s="447"/>
      <c r="U401" s="40" t="s">
        <v>48</v>
      </c>
      <c r="V401" s="40" t="s">
        <v>48</v>
      </c>
      <c r="W401" s="41" t="s">
        <v>0</v>
      </c>
      <c r="X401" s="59">
        <v>0</v>
      </c>
      <c r="Y401" s="56">
        <f t="shared" si="64"/>
        <v>0</v>
      </c>
      <c r="Z401" s="42" t="str">
        <f t="shared" si="70"/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315" t="s">
        <v>69</v>
      </c>
      <c r="BM401" s="79">
        <f t="shared" si="66"/>
        <v>0</v>
      </c>
      <c r="BN401" s="79">
        <f t="shared" si="67"/>
        <v>0</v>
      </c>
      <c r="BO401" s="79">
        <f t="shared" si="68"/>
        <v>0</v>
      </c>
      <c r="BP401" s="79">
        <f t="shared" si="69"/>
        <v>0</v>
      </c>
    </row>
    <row r="402" spans="1:68" ht="27" customHeight="1" x14ac:dyDescent="0.25">
      <c r="A402" s="64" t="s">
        <v>608</v>
      </c>
      <c r="B402" s="64" t="s">
        <v>610</v>
      </c>
      <c r="C402" s="37">
        <v>4301031358</v>
      </c>
      <c r="D402" s="444">
        <v>4607091389531</v>
      </c>
      <c r="E402" s="444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83</v>
      </c>
      <c r="L402" s="38"/>
      <c r="M402" s="39" t="s">
        <v>82</v>
      </c>
      <c r="N402" s="39"/>
      <c r="O402" s="38">
        <v>50</v>
      </c>
      <c r="P402" s="695" t="s">
        <v>611</v>
      </c>
      <c r="Q402" s="446"/>
      <c r="R402" s="446"/>
      <c r="S402" s="446"/>
      <c r="T402" s="447"/>
      <c r="U402" s="40" t="s">
        <v>48</v>
      </c>
      <c r="V402" s="40" t="s">
        <v>48</v>
      </c>
      <c r="W402" s="41" t="s">
        <v>0</v>
      </c>
      <c r="X402" s="59">
        <v>0</v>
      </c>
      <c r="Y402" s="56">
        <f t="shared" si="64"/>
        <v>0</v>
      </c>
      <c r="Z402" s="42" t="str">
        <f t="shared" si="70"/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316" t="s">
        <v>69</v>
      </c>
      <c r="BM402" s="79">
        <f t="shared" si="66"/>
        <v>0</v>
      </c>
      <c r="BN402" s="79">
        <f t="shared" si="67"/>
        <v>0</v>
      </c>
      <c r="BO402" s="79">
        <f t="shared" si="68"/>
        <v>0</v>
      </c>
      <c r="BP402" s="79">
        <f t="shared" si="69"/>
        <v>0</v>
      </c>
    </row>
    <row r="403" spans="1:68" ht="27" customHeight="1" x14ac:dyDescent="0.25">
      <c r="A403" s="64" t="s">
        <v>608</v>
      </c>
      <c r="B403" s="64" t="s">
        <v>612</v>
      </c>
      <c r="C403" s="37">
        <v>4301031333</v>
      </c>
      <c r="D403" s="444">
        <v>4607091389531</v>
      </c>
      <c r="E403" s="44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83</v>
      </c>
      <c r="L403" s="38"/>
      <c r="M403" s="39" t="s">
        <v>82</v>
      </c>
      <c r="N403" s="39"/>
      <c r="O403" s="38">
        <v>50</v>
      </c>
      <c r="P403" s="696" t="s">
        <v>611</v>
      </c>
      <c r="Q403" s="446"/>
      <c r="R403" s="446"/>
      <c r="S403" s="446"/>
      <c r="T403" s="447"/>
      <c r="U403" s="40" t="s">
        <v>48</v>
      </c>
      <c r="V403" s="40" t="s">
        <v>48</v>
      </c>
      <c r="W403" s="41" t="s">
        <v>0</v>
      </c>
      <c r="X403" s="59">
        <v>0</v>
      </c>
      <c r="Y403" s="56">
        <f t="shared" si="64"/>
        <v>0</v>
      </c>
      <c r="Z403" s="42" t="str">
        <f t="shared" si="70"/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317" t="s">
        <v>69</v>
      </c>
      <c r="BM403" s="79">
        <f t="shared" si="66"/>
        <v>0</v>
      </c>
      <c r="BN403" s="79">
        <f t="shared" si="67"/>
        <v>0</v>
      </c>
      <c r="BO403" s="79">
        <f t="shared" si="68"/>
        <v>0</v>
      </c>
      <c r="BP403" s="79">
        <f t="shared" si="69"/>
        <v>0</v>
      </c>
    </row>
    <row r="404" spans="1:68" ht="27" customHeight="1" x14ac:dyDescent="0.25">
      <c r="A404" s="64" t="s">
        <v>613</v>
      </c>
      <c r="B404" s="64" t="s">
        <v>614</v>
      </c>
      <c r="C404" s="37">
        <v>4301031255</v>
      </c>
      <c r="D404" s="444">
        <v>4680115883185</v>
      </c>
      <c r="E404" s="44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45</v>
      </c>
      <c r="P404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46"/>
      <c r="R404" s="446"/>
      <c r="S404" s="446"/>
      <c r="T404" s="447"/>
      <c r="U404" s="40" t="s">
        <v>48</v>
      </c>
      <c r="V404" s="40" t="s">
        <v>48</v>
      </c>
      <c r="W404" s="41" t="s">
        <v>0</v>
      </c>
      <c r="X404" s="59">
        <v>0</v>
      </c>
      <c r="Y404" s="56">
        <f t="shared" si="64"/>
        <v>0</v>
      </c>
      <c r="Z404" s="42" t="str">
        <f t="shared" si="70"/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318" t="s">
        <v>69</v>
      </c>
      <c r="BM404" s="79">
        <f t="shared" si="66"/>
        <v>0</v>
      </c>
      <c r="BN404" s="79">
        <f t="shared" si="67"/>
        <v>0</v>
      </c>
      <c r="BO404" s="79">
        <f t="shared" si="68"/>
        <v>0</v>
      </c>
      <c r="BP404" s="79">
        <f t="shared" si="69"/>
        <v>0</v>
      </c>
    </row>
    <row r="405" spans="1:68" ht="27" customHeight="1" x14ac:dyDescent="0.25">
      <c r="A405" s="64" t="s">
        <v>613</v>
      </c>
      <c r="B405" s="64" t="s">
        <v>615</v>
      </c>
      <c r="C405" s="37">
        <v>4301031338</v>
      </c>
      <c r="D405" s="444">
        <v>4680115883185</v>
      </c>
      <c r="E405" s="44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83</v>
      </c>
      <c r="L405" s="38"/>
      <c r="M405" s="39" t="s">
        <v>82</v>
      </c>
      <c r="N405" s="39"/>
      <c r="O405" s="38">
        <v>50</v>
      </c>
      <c r="P405" s="698" t="s">
        <v>616</v>
      </c>
      <c r="Q405" s="446"/>
      <c r="R405" s="446"/>
      <c r="S405" s="446"/>
      <c r="T405" s="447"/>
      <c r="U405" s="40" t="s">
        <v>48</v>
      </c>
      <c r="V405" s="40" t="s">
        <v>48</v>
      </c>
      <c r="W405" s="41" t="s">
        <v>0</v>
      </c>
      <c r="X405" s="59">
        <v>0</v>
      </c>
      <c r="Y405" s="56">
        <f t="shared" si="64"/>
        <v>0</v>
      </c>
      <c r="Z405" s="42" t="str">
        <f t="shared" si="70"/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319" t="s">
        <v>69</v>
      </c>
      <c r="BM405" s="79">
        <f t="shared" si="66"/>
        <v>0</v>
      </c>
      <c r="BN405" s="79">
        <f t="shared" si="67"/>
        <v>0</v>
      </c>
      <c r="BO405" s="79">
        <f t="shared" si="68"/>
        <v>0</v>
      </c>
      <c r="BP405" s="79">
        <f t="shared" si="69"/>
        <v>0</v>
      </c>
    </row>
    <row r="406" spans="1:68" x14ac:dyDescent="0.2">
      <c r="A406" s="451"/>
      <c r="B406" s="451"/>
      <c r="C406" s="451"/>
      <c r="D406" s="451"/>
      <c r="E406" s="451"/>
      <c r="F406" s="451"/>
      <c r="G406" s="451"/>
      <c r="H406" s="451"/>
      <c r="I406" s="451"/>
      <c r="J406" s="451"/>
      <c r="K406" s="451"/>
      <c r="L406" s="451"/>
      <c r="M406" s="451"/>
      <c r="N406" s="451"/>
      <c r="O406" s="452"/>
      <c r="P406" s="448" t="s">
        <v>43</v>
      </c>
      <c r="Q406" s="449"/>
      <c r="R406" s="449"/>
      <c r="S406" s="449"/>
      <c r="T406" s="449"/>
      <c r="U406" s="449"/>
      <c r="V406" s="450"/>
      <c r="W406" s="43" t="s">
        <v>42</v>
      </c>
      <c r="X406" s="4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51"/>
      <c r="B407" s="451"/>
      <c r="C407" s="451"/>
      <c r="D407" s="451"/>
      <c r="E407" s="451"/>
      <c r="F407" s="451"/>
      <c r="G407" s="451"/>
      <c r="H407" s="451"/>
      <c r="I407" s="451"/>
      <c r="J407" s="451"/>
      <c r="K407" s="451"/>
      <c r="L407" s="451"/>
      <c r="M407" s="451"/>
      <c r="N407" s="451"/>
      <c r="O407" s="452"/>
      <c r="P407" s="448" t="s">
        <v>43</v>
      </c>
      <c r="Q407" s="449"/>
      <c r="R407" s="449"/>
      <c r="S407" s="449"/>
      <c r="T407" s="449"/>
      <c r="U407" s="449"/>
      <c r="V407" s="450"/>
      <c r="W407" s="43" t="s">
        <v>0</v>
      </c>
      <c r="X407" s="44">
        <f>IFERROR(SUM(X383:X405),"0")</f>
        <v>0</v>
      </c>
      <c r="Y407" s="44">
        <f>IFERROR(SUM(Y383:Y405),"0")</f>
        <v>0</v>
      </c>
      <c r="Z407" s="43"/>
      <c r="AA407" s="68"/>
      <c r="AB407" s="68"/>
      <c r="AC407" s="68"/>
    </row>
    <row r="408" spans="1:68" ht="14.25" customHeight="1" x14ac:dyDescent="0.25">
      <c r="A408" s="443" t="s">
        <v>84</v>
      </c>
      <c r="B408" s="443"/>
      <c r="C408" s="443"/>
      <c r="D408" s="443"/>
      <c r="E408" s="443"/>
      <c r="F408" s="443"/>
      <c r="G408" s="443"/>
      <c r="H408" s="443"/>
      <c r="I408" s="443"/>
      <c r="J408" s="443"/>
      <c r="K408" s="443"/>
      <c r="L408" s="443"/>
      <c r="M408" s="443"/>
      <c r="N408" s="443"/>
      <c r="O408" s="443"/>
      <c r="P408" s="443"/>
      <c r="Q408" s="443"/>
      <c r="R408" s="443"/>
      <c r="S408" s="443"/>
      <c r="T408" s="443"/>
      <c r="U408" s="443"/>
      <c r="V408" s="443"/>
      <c r="W408" s="443"/>
      <c r="X408" s="443"/>
      <c r="Y408" s="443"/>
      <c r="Z408" s="443"/>
      <c r="AA408" s="67"/>
      <c r="AB408" s="67"/>
      <c r="AC408" s="81"/>
    </row>
    <row r="409" spans="1:68" ht="27" customHeight="1" x14ac:dyDescent="0.25">
      <c r="A409" s="64" t="s">
        <v>617</v>
      </c>
      <c r="B409" s="64" t="s">
        <v>618</v>
      </c>
      <c r="C409" s="37">
        <v>4301051431</v>
      </c>
      <c r="D409" s="444">
        <v>4607091389654</v>
      </c>
      <c r="E409" s="444"/>
      <c r="F409" s="63">
        <v>0.33</v>
      </c>
      <c r="G409" s="38">
        <v>6</v>
      </c>
      <c r="H409" s="63">
        <v>1.98</v>
      </c>
      <c r="I409" s="63">
        <v>2.258</v>
      </c>
      <c r="J409" s="38">
        <v>156</v>
      </c>
      <c r="K409" s="38" t="s">
        <v>87</v>
      </c>
      <c r="L409" s="38"/>
      <c r="M409" s="39" t="s">
        <v>141</v>
      </c>
      <c r="N409" s="39"/>
      <c r="O409" s="38">
        <v>45</v>
      </c>
      <c r="P409" s="6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46"/>
      <c r="R409" s="446"/>
      <c r="S409" s="446"/>
      <c r="T409" s="447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32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619</v>
      </c>
      <c r="B410" s="64" t="s">
        <v>620</v>
      </c>
      <c r="C410" s="37">
        <v>4301051284</v>
      </c>
      <c r="D410" s="444">
        <v>4607091384352</v>
      </c>
      <c r="E410" s="444"/>
      <c r="F410" s="63">
        <v>0.6</v>
      </c>
      <c r="G410" s="38">
        <v>4</v>
      </c>
      <c r="H410" s="63">
        <v>2.4</v>
      </c>
      <c r="I410" s="63">
        <v>2.6459999999999999</v>
      </c>
      <c r="J410" s="38">
        <v>120</v>
      </c>
      <c r="K410" s="38" t="s">
        <v>87</v>
      </c>
      <c r="L410" s="38"/>
      <c r="M410" s="39" t="s">
        <v>141</v>
      </c>
      <c r="N410" s="39"/>
      <c r="O410" s="38">
        <v>45</v>
      </c>
      <c r="P410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46"/>
      <c r="R410" s="446"/>
      <c r="S410" s="446"/>
      <c r="T410" s="447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32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51"/>
      <c r="B411" s="451"/>
      <c r="C411" s="451"/>
      <c r="D411" s="451"/>
      <c r="E411" s="451"/>
      <c r="F411" s="451"/>
      <c r="G411" s="451"/>
      <c r="H411" s="451"/>
      <c r="I411" s="451"/>
      <c r="J411" s="451"/>
      <c r="K411" s="451"/>
      <c r="L411" s="451"/>
      <c r="M411" s="451"/>
      <c r="N411" s="451"/>
      <c r="O411" s="452"/>
      <c r="P411" s="448" t="s">
        <v>43</v>
      </c>
      <c r="Q411" s="449"/>
      <c r="R411" s="449"/>
      <c r="S411" s="449"/>
      <c r="T411" s="449"/>
      <c r="U411" s="449"/>
      <c r="V411" s="450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51"/>
      <c r="B412" s="451"/>
      <c r="C412" s="451"/>
      <c r="D412" s="451"/>
      <c r="E412" s="451"/>
      <c r="F412" s="451"/>
      <c r="G412" s="451"/>
      <c r="H412" s="451"/>
      <c r="I412" s="451"/>
      <c r="J412" s="451"/>
      <c r="K412" s="451"/>
      <c r="L412" s="451"/>
      <c r="M412" s="451"/>
      <c r="N412" s="451"/>
      <c r="O412" s="452"/>
      <c r="P412" s="448" t="s">
        <v>43</v>
      </c>
      <c r="Q412" s="449"/>
      <c r="R412" s="449"/>
      <c r="S412" s="449"/>
      <c r="T412" s="449"/>
      <c r="U412" s="449"/>
      <c r="V412" s="450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43" t="s">
        <v>103</v>
      </c>
      <c r="B413" s="443"/>
      <c r="C413" s="443"/>
      <c r="D413" s="443"/>
      <c r="E413" s="443"/>
      <c r="F413" s="443"/>
      <c r="G413" s="443"/>
      <c r="H413" s="443"/>
      <c r="I413" s="443"/>
      <c r="J413" s="443"/>
      <c r="K413" s="443"/>
      <c r="L413" s="443"/>
      <c r="M413" s="443"/>
      <c r="N413" s="443"/>
      <c r="O413" s="443"/>
      <c r="P413" s="443"/>
      <c r="Q413" s="443"/>
      <c r="R413" s="443"/>
      <c r="S413" s="443"/>
      <c r="T413" s="443"/>
      <c r="U413" s="443"/>
      <c r="V413" s="443"/>
      <c r="W413" s="443"/>
      <c r="X413" s="443"/>
      <c r="Y413" s="443"/>
      <c r="Z413" s="443"/>
      <c r="AA413" s="67"/>
      <c r="AB413" s="67"/>
      <c r="AC413" s="81"/>
    </row>
    <row r="414" spans="1:68" ht="27" customHeight="1" x14ac:dyDescent="0.25">
      <c r="A414" s="64" t="s">
        <v>621</v>
      </c>
      <c r="B414" s="64" t="s">
        <v>622</v>
      </c>
      <c r="C414" s="37">
        <v>4301032045</v>
      </c>
      <c r="D414" s="444">
        <v>4680115884335</v>
      </c>
      <c r="E414" s="444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624</v>
      </c>
      <c r="L414" s="38"/>
      <c r="M414" s="39" t="s">
        <v>623</v>
      </c>
      <c r="N414" s="39"/>
      <c r="O414" s="38">
        <v>60</v>
      </c>
      <c r="P414" s="70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46"/>
      <c r="R414" s="446"/>
      <c r="S414" s="446"/>
      <c r="T414" s="447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IFERROR(IF(Y414=0,"",ROUNDUP(Y414/H414,0)*0.00627),"")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322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625</v>
      </c>
      <c r="B415" s="64" t="s">
        <v>626</v>
      </c>
      <c r="C415" s="37">
        <v>4301032047</v>
      </c>
      <c r="D415" s="444">
        <v>4680115884342</v>
      </c>
      <c r="E415" s="44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624</v>
      </c>
      <c r="L415" s="38"/>
      <c r="M415" s="39" t="s">
        <v>623</v>
      </c>
      <c r="N415" s="39"/>
      <c r="O415" s="38">
        <v>60</v>
      </c>
      <c r="P415" s="70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46"/>
      <c r="R415" s="446"/>
      <c r="S415" s="446"/>
      <c r="T415" s="447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IFERROR(IF(Y415=0,"",ROUNDUP(Y415/H415,0)*0.00627),"")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323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627</v>
      </c>
      <c r="B416" s="64" t="s">
        <v>628</v>
      </c>
      <c r="C416" s="37">
        <v>4301170011</v>
      </c>
      <c r="D416" s="444">
        <v>4680115884113</v>
      </c>
      <c r="E416" s="444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624</v>
      </c>
      <c r="L416" s="38"/>
      <c r="M416" s="39" t="s">
        <v>623</v>
      </c>
      <c r="N416" s="39"/>
      <c r="O416" s="38">
        <v>150</v>
      </c>
      <c r="P416" s="7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46"/>
      <c r="R416" s="446"/>
      <c r="S416" s="446"/>
      <c r="T416" s="447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IFERROR(IF(Y416=0,"",ROUNDUP(Y416/H416,0)*0.00627),"")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32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x14ac:dyDescent="0.2">
      <c r="A417" s="451"/>
      <c r="B417" s="451"/>
      <c r="C417" s="451"/>
      <c r="D417" s="451"/>
      <c r="E417" s="451"/>
      <c r="F417" s="451"/>
      <c r="G417" s="451"/>
      <c r="H417" s="451"/>
      <c r="I417" s="451"/>
      <c r="J417" s="451"/>
      <c r="K417" s="451"/>
      <c r="L417" s="451"/>
      <c r="M417" s="451"/>
      <c r="N417" s="451"/>
      <c r="O417" s="452"/>
      <c r="P417" s="448" t="s">
        <v>43</v>
      </c>
      <c r="Q417" s="449"/>
      <c r="R417" s="449"/>
      <c r="S417" s="449"/>
      <c r="T417" s="449"/>
      <c r="U417" s="449"/>
      <c r="V417" s="450"/>
      <c r="W417" s="43" t="s">
        <v>42</v>
      </c>
      <c r="X417" s="44">
        <f>IFERROR(X414/H414,"0")+IFERROR(X415/H415,"0")+IFERROR(X416/H416,"0")</f>
        <v>0</v>
      </c>
      <c r="Y417" s="44">
        <f>IFERROR(Y414/H414,"0")+IFERROR(Y415/H415,"0")+IFERROR(Y416/H416,"0")</f>
        <v>0</v>
      </c>
      <c r="Z417" s="44">
        <f>IFERROR(IF(Z414="",0,Z414),"0")+IFERROR(IF(Z415="",0,Z415),"0")+IFERROR(IF(Z416="",0,Z416),"0")</f>
        <v>0</v>
      </c>
      <c r="AA417" s="68"/>
      <c r="AB417" s="68"/>
      <c r="AC417" s="68"/>
    </row>
    <row r="418" spans="1:68" x14ac:dyDescent="0.2">
      <c r="A418" s="451"/>
      <c r="B418" s="451"/>
      <c r="C418" s="451"/>
      <c r="D418" s="451"/>
      <c r="E418" s="451"/>
      <c r="F418" s="451"/>
      <c r="G418" s="451"/>
      <c r="H418" s="451"/>
      <c r="I418" s="451"/>
      <c r="J418" s="451"/>
      <c r="K418" s="451"/>
      <c r="L418" s="451"/>
      <c r="M418" s="451"/>
      <c r="N418" s="451"/>
      <c r="O418" s="452"/>
      <c r="P418" s="448" t="s">
        <v>43</v>
      </c>
      <c r="Q418" s="449"/>
      <c r="R418" s="449"/>
      <c r="S418" s="449"/>
      <c r="T418" s="449"/>
      <c r="U418" s="449"/>
      <c r="V418" s="450"/>
      <c r="W418" s="43" t="s">
        <v>0</v>
      </c>
      <c r="X418" s="44">
        <f>IFERROR(SUM(X414:X416),"0")</f>
        <v>0</v>
      </c>
      <c r="Y418" s="44">
        <f>IFERROR(SUM(Y414:Y416),"0")</f>
        <v>0</v>
      </c>
      <c r="Z418" s="43"/>
      <c r="AA418" s="68"/>
      <c r="AB418" s="68"/>
      <c r="AC418" s="68"/>
    </row>
    <row r="419" spans="1:68" ht="16.5" customHeight="1" x14ac:dyDescent="0.25">
      <c r="A419" s="442" t="s">
        <v>629</v>
      </c>
      <c r="B419" s="442"/>
      <c r="C419" s="442"/>
      <c r="D419" s="442"/>
      <c r="E419" s="442"/>
      <c r="F419" s="442"/>
      <c r="G419" s="442"/>
      <c r="H419" s="442"/>
      <c r="I419" s="442"/>
      <c r="J419" s="442"/>
      <c r="K419" s="442"/>
      <c r="L419" s="442"/>
      <c r="M419" s="442"/>
      <c r="N419" s="442"/>
      <c r="O419" s="442"/>
      <c r="P419" s="442"/>
      <c r="Q419" s="442"/>
      <c r="R419" s="442"/>
      <c r="S419" s="442"/>
      <c r="T419" s="442"/>
      <c r="U419" s="442"/>
      <c r="V419" s="442"/>
      <c r="W419" s="442"/>
      <c r="X419" s="442"/>
      <c r="Y419" s="442"/>
      <c r="Z419" s="442"/>
      <c r="AA419" s="66"/>
      <c r="AB419" s="66"/>
      <c r="AC419" s="80"/>
    </row>
    <row r="420" spans="1:68" ht="14.25" customHeight="1" x14ac:dyDescent="0.25">
      <c r="A420" s="443" t="s">
        <v>117</v>
      </c>
      <c r="B420" s="443"/>
      <c r="C420" s="443"/>
      <c r="D420" s="443"/>
      <c r="E420" s="443"/>
      <c r="F420" s="443"/>
      <c r="G420" s="443"/>
      <c r="H420" s="443"/>
      <c r="I420" s="443"/>
      <c r="J420" s="443"/>
      <c r="K420" s="443"/>
      <c r="L420" s="443"/>
      <c r="M420" s="443"/>
      <c r="N420" s="443"/>
      <c r="O420" s="443"/>
      <c r="P420" s="443"/>
      <c r="Q420" s="443"/>
      <c r="R420" s="443"/>
      <c r="S420" s="443"/>
      <c r="T420" s="443"/>
      <c r="U420" s="443"/>
      <c r="V420" s="443"/>
      <c r="W420" s="443"/>
      <c r="X420" s="443"/>
      <c r="Y420" s="443"/>
      <c r="Z420" s="443"/>
      <c r="AA420" s="67"/>
      <c r="AB420" s="67"/>
      <c r="AC420" s="81"/>
    </row>
    <row r="421" spans="1:68" ht="27" customHeight="1" x14ac:dyDescent="0.25">
      <c r="A421" s="64" t="s">
        <v>630</v>
      </c>
      <c r="B421" s="64" t="s">
        <v>631</v>
      </c>
      <c r="C421" s="37">
        <v>4301020315</v>
      </c>
      <c r="D421" s="444">
        <v>4607091389364</v>
      </c>
      <c r="E421" s="444"/>
      <c r="F421" s="63">
        <v>0.42</v>
      </c>
      <c r="G421" s="38">
        <v>6</v>
      </c>
      <c r="H421" s="63">
        <v>2.52</v>
      </c>
      <c r="I421" s="63">
        <v>2.75</v>
      </c>
      <c r="J421" s="38">
        <v>156</v>
      </c>
      <c r="K421" s="38" t="s">
        <v>87</v>
      </c>
      <c r="L421" s="38"/>
      <c r="M421" s="39" t="s">
        <v>82</v>
      </c>
      <c r="N421" s="39"/>
      <c r="O421" s="38">
        <v>40</v>
      </c>
      <c r="P421" s="704" t="s">
        <v>632</v>
      </c>
      <c r="Q421" s="446"/>
      <c r="R421" s="446"/>
      <c r="S421" s="446"/>
      <c r="T421" s="447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25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x14ac:dyDescent="0.2">
      <c r="A422" s="451"/>
      <c r="B422" s="451"/>
      <c r="C422" s="451"/>
      <c r="D422" s="451"/>
      <c r="E422" s="451"/>
      <c r="F422" s="451"/>
      <c r="G422" s="451"/>
      <c r="H422" s="451"/>
      <c r="I422" s="451"/>
      <c r="J422" s="451"/>
      <c r="K422" s="451"/>
      <c r="L422" s="451"/>
      <c r="M422" s="451"/>
      <c r="N422" s="451"/>
      <c r="O422" s="452"/>
      <c r="P422" s="448" t="s">
        <v>43</v>
      </c>
      <c r="Q422" s="449"/>
      <c r="R422" s="449"/>
      <c r="S422" s="449"/>
      <c r="T422" s="449"/>
      <c r="U422" s="449"/>
      <c r="V422" s="450"/>
      <c r="W422" s="43" t="s">
        <v>42</v>
      </c>
      <c r="X422" s="44">
        <f>IFERROR(X421/H421,"0")</f>
        <v>0</v>
      </c>
      <c r="Y422" s="44">
        <f>IFERROR(Y421/H421,"0")</f>
        <v>0</v>
      </c>
      <c r="Z422" s="44">
        <f>IFERROR(IF(Z421="",0,Z421),"0")</f>
        <v>0</v>
      </c>
      <c r="AA422" s="68"/>
      <c r="AB422" s="68"/>
      <c r="AC422" s="68"/>
    </row>
    <row r="423" spans="1:68" x14ac:dyDescent="0.2">
      <c r="A423" s="451"/>
      <c r="B423" s="451"/>
      <c r="C423" s="451"/>
      <c r="D423" s="451"/>
      <c r="E423" s="451"/>
      <c r="F423" s="451"/>
      <c r="G423" s="451"/>
      <c r="H423" s="451"/>
      <c r="I423" s="451"/>
      <c r="J423" s="451"/>
      <c r="K423" s="451"/>
      <c r="L423" s="451"/>
      <c r="M423" s="451"/>
      <c r="N423" s="451"/>
      <c r="O423" s="452"/>
      <c r="P423" s="448" t="s">
        <v>43</v>
      </c>
      <c r="Q423" s="449"/>
      <c r="R423" s="449"/>
      <c r="S423" s="449"/>
      <c r="T423" s="449"/>
      <c r="U423" s="449"/>
      <c r="V423" s="450"/>
      <c r="W423" s="43" t="s">
        <v>0</v>
      </c>
      <c r="X423" s="44">
        <f>IFERROR(SUM(X421:X421),"0")</f>
        <v>0</v>
      </c>
      <c r="Y423" s="44">
        <f>IFERROR(SUM(Y421:Y421),"0")</f>
        <v>0</v>
      </c>
      <c r="Z423" s="43"/>
      <c r="AA423" s="68"/>
      <c r="AB423" s="68"/>
      <c r="AC423" s="68"/>
    </row>
    <row r="424" spans="1:68" ht="14.25" customHeight="1" x14ac:dyDescent="0.25">
      <c r="A424" s="443" t="s">
        <v>79</v>
      </c>
      <c r="B424" s="443"/>
      <c r="C424" s="443"/>
      <c r="D424" s="443"/>
      <c r="E424" s="443"/>
      <c r="F424" s="443"/>
      <c r="G424" s="443"/>
      <c r="H424" s="443"/>
      <c r="I424" s="443"/>
      <c r="J424" s="443"/>
      <c r="K424" s="443"/>
      <c r="L424" s="443"/>
      <c r="M424" s="443"/>
      <c r="N424" s="443"/>
      <c r="O424" s="443"/>
      <c r="P424" s="443"/>
      <c r="Q424" s="443"/>
      <c r="R424" s="443"/>
      <c r="S424" s="443"/>
      <c r="T424" s="443"/>
      <c r="U424" s="443"/>
      <c r="V424" s="443"/>
      <c r="W424" s="443"/>
      <c r="X424" s="443"/>
      <c r="Y424" s="443"/>
      <c r="Z424" s="443"/>
      <c r="AA424" s="67"/>
      <c r="AB424" s="67"/>
      <c r="AC424" s="81"/>
    </row>
    <row r="425" spans="1:68" ht="27" customHeight="1" x14ac:dyDescent="0.25">
      <c r="A425" s="64" t="s">
        <v>633</v>
      </c>
      <c r="B425" s="64" t="s">
        <v>634</v>
      </c>
      <c r="C425" s="37">
        <v>4301031212</v>
      </c>
      <c r="D425" s="444">
        <v>4607091389739</v>
      </c>
      <c r="E425" s="444"/>
      <c r="F425" s="63">
        <v>0.7</v>
      </c>
      <c r="G425" s="38">
        <v>6</v>
      </c>
      <c r="H425" s="63">
        <v>4.2</v>
      </c>
      <c r="I425" s="63">
        <v>4.43</v>
      </c>
      <c r="J425" s="38">
        <v>156</v>
      </c>
      <c r="K425" s="38" t="s">
        <v>87</v>
      </c>
      <c r="L425" s="38"/>
      <c r="M425" s="39" t="s">
        <v>120</v>
      </c>
      <c r="N425" s="39"/>
      <c r="O425" s="38">
        <v>45</v>
      </c>
      <c r="P425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46"/>
      <c r="R425" s="446"/>
      <c r="S425" s="446"/>
      <c r="T425" s="447"/>
      <c r="U425" s="40" t="s">
        <v>48</v>
      </c>
      <c r="V425" s="40" t="s">
        <v>48</v>
      </c>
      <c r="W425" s="41" t="s">
        <v>0</v>
      </c>
      <c r="X425" s="59">
        <v>0</v>
      </c>
      <c r="Y425" s="56">
        <f t="shared" ref="Y425:Y431" si="71">IFERROR(IF(X425="",0,CEILING((X425/$H425),1)*$H425),"")</f>
        <v>0</v>
      </c>
      <c r="Z425" s="42" t="str">
        <f>IFERROR(IF(Y425=0,"",ROUNDUP(Y425/H425,0)*0.00753),"")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326" t="s">
        <v>69</v>
      </c>
      <c r="BM425" s="79">
        <f t="shared" ref="BM425:BM431" si="72">IFERROR(X425*I425/H425,"0")</f>
        <v>0</v>
      </c>
      <c r="BN425" s="79">
        <f t="shared" ref="BN425:BN431" si="73">IFERROR(Y425*I425/H425,"0")</f>
        <v>0</v>
      </c>
      <c r="BO425" s="79">
        <f t="shared" ref="BO425:BO431" si="74">IFERROR(1/J425*(X425/H425),"0")</f>
        <v>0</v>
      </c>
      <c r="BP425" s="79">
        <f t="shared" ref="BP425:BP431" si="75">IFERROR(1/J425*(Y425/H425),"0")</f>
        <v>0</v>
      </c>
    </row>
    <row r="426" spans="1:68" ht="27" customHeight="1" x14ac:dyDescent="0.25">
      <c r="A426" s="64" t="s">
        <v>633</v>
      </c>
      <c r="B426" s="64" t="s">
        <v>635</v>
      </c>
      <c r="C426" s="37">
        <v>4301031324</v>
      </c>
      <c r="D426" s="444">
        <v>4607091389739</v>
      </c>
      <c r="E426" s="444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87</v>
      </c>
      <c r="L426" s="38"/>
      <c r="M426" s="39" t="s">
        <v>82</v>
      </c>
      <c r="N426" s="39"/>
      <c r="O426" s="38">
        <v>50</v>
      </c>
      <c r="P426" s="706" t="s">
        <v>636</v>
      </c>
      <c r="Q426" s="446"/>
      <c r="R426" s="446"/>
      <c r="S426" s="446"/>
      <c r="T426" s="447"/>
      <c r="U426" s="40" t="s">
        <v>48</v>
      </c>
      <c r="V426" s="40" t="s">
        <v>48</v>
      </c>
      <c r="W426" s="41" t="s">
        <v>0</v>
      </c>
      <c r="X426" s="59">
        <v>0</v>
      </c>
      <c r="Y426" s="56">
        <f t="shared" si="71"/>
        <v>0</v>
      </c>
      <c r="Z426" s="42" t="str">
        <f>IFERROR(IF(Y426=0,"",ROUNDUP(Y426/H426,0)*0.00753),"")</f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27" t="s">
        <v>69</v>
      </c>
      <c r="BM426" s="79">
        <f t="shared" si="72"/>
        <v>0</v>
      </c>
      <c r="BN426" s="79">
        <f t="shared" si="73"/>
        <v>0</v>
      </c>
      <c r="BO426" s="79">
        <f t="shared" si="74"/>
        <v>0</v>
      </c>
      <c r="BP426" s="79">
        <f t="shared" si="75"/>
        <v>0</v>
      </c>
    </row>
    <row r="427" spans="1:68" ht="27" customHeight="1" x14ac:dyDescent="0.25">
      <c r="A427" s="64" t="s">
        <v>637</v>
      </c>
      <c r="B427" s="64" t="s">
        <v>638</v>
      </c>
      <c r="C427" s="37">
        <v>4301031363</v>
      </c>
      <c r="D427" s="444">
        <v>4607091389425</v>
      </c>
      <c r="E427" s="444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83</v>
      </c>
      <c r="L427" s="38"/>
      <c r="M427" s="39" t="s">
        <v>82</v>
      </c>
      <c r="N427" s="39"/>
      <c r="O427" s="38">
        <v>50</v>
      </c>
      <c r="P427" s="707" t="s">
        <v>639</v>
      </c>
      <c r="Q427" s="446"/>
      <c r="R427" s="446"/>
      <c r="S427" s="446"/>
      <c r="T427" s="447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si="71"/>
        <v>0</v>
      </c>
      <c r="Z427" s="42" t="str">
        <f>IFERROR(IF(Y427=0,"",ROUNDUP(Y427/H427,0)*0.00502),"")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28" t="s">
        <v>69</v>
      </c>
      <c r="BM427" s="79">
        <f t="shared" si="72"/>
        <v>0</v>
      </c>
      <c r="BN427" s="79">
        <f t="shared" si="73"/>
        <v>0</v>
      </c>
      <c r="BO427" s="79">
        <f t="shared" si="74"/>
        <v>0</v>
      </c>
      <c r="BP427" s="79">
        <f t="shared" si="75"/>
        <v>0</v>
      </c>
    </row>
    <row r="428" spans="1:68" ht="27" customHeight="1" x14ac:dyDescent="0.25">
      <c r="A428" s="64" t="s">
        <v>640</v>
      </c>
      <c r="B428" s="64" t="s">
        <v>641</v>
      </c>
      <c r="C428" s="37">
        <v>4301031167</v>
      </c>
      <c r="D428" s="444">
        <v>4680115880771</v>
      </c>
      <c r="E428" s="444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8"/>
      <c r="M428" s="39" t="s">
        <v>82</v>
      </c>
      <c r="N428" s="39"/>
      <c r="O428" s="38">
        <v>45</v>
      </c>
      <c r="P428" s="7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46"/>
      <c r="R428" s="446"/>
      <c r="S428" s="446"/>
      <c r="T428" s="447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71"/>
        <v>0</v>
      </c>
      <c r="Z428" s="42" t="str">
        <f>IFERROR(IF(Y428=0,"",ROUNDUP(Y428/H428,0)*0.00502),"")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29" t="s">
        <v>69</v>
      </c>
      <c r="BM428" s="79">
        <f t="shared" si="72"/>
        <v>0</v>
      </c>
      <c r="BN428" s="79">
        <f t="shared" si="73"/>
        <v>0</v>
      </c>
      <c r="BO428" s="79">
        <f t="shared" si="74"/>
        <v>0</v>
      </c>
      <c r="BP428" s="79">
        <f t="shared" si="75"/>
        <v>0</v>
      </c>
    </row>
    <row r="429" spans="1:68" ht="27" customHeight="1" x14ac:dyDescent="0.25">
      <c r="A429" s="64" t="s">
        <v>640</v>
      </c>
      <c r="B429" s="64" t="s">
        <v>642</v>
      </c>
      <c r="C429" s="37">
        <v>4301031334</v>
      </c>
      <c r="D429" s="444">
        <v>4680115880771</v>
      </c>
      <c r="E429" s="444"/>
      <c r="F429" s="63">
        <v>0.28000000000000003</v>
      </c>
      <c r="G429" s="38">
        <v>6</v>
      </c>
      <c r="H429" s="63">
        <v>1.68</v>
      </c>
      <c r="I429" s="63">
        <v>1.81</v>
      </c>
      <c r="J429" s="38">
        <v>234</v>
      </c>
      <c r="K429" s="38" t="s">
        <v>83</v>
      </c>
      <c r="L429" s="38"/>
      <c r="M429" s="39" t="s">
        <v>82</v>
      </c>
      <c r="N429" s="39"/>
      <c r="O429" s="38">
        <v>50</v>
      </c>
      <c r="P429" s="709" t="s">
        <v>643</v>
      </c>
      <c r="Q429" s="446"/>
      <c r="R429" s="446"/>
      <c r="S429" s="446"/>
      <c r="T429" s="447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71"/>
        <v>0</v>
      </c>
      <c r="Z429" s="42" t="str">
        <f>IFERROR(IF(Y429=0,"",ROUNDUP(Y429/H429,0)*0.00502),"")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330" t="s">
        <v>69</v>
      </c>
      <c r="BM429" s="79">
        <f t="shared" si="72"/>
        <v>0</v>
      </c>
      <c r="BN429" s="79">
        <f t="shared" si="73"/>
        <v>0</v>
      </c>
      <c r="BO429" s="79">
        <f t="shared" si="74"/>
        <v>0</v>
      </c>
      <c r="BP429" s="79">
        <f t="shared" si="75"/>
        <v>0</v>
      </c>
    </row>
    <row r="430" spans="1:68" ht="27" customHeight="1" x14ac:dyDescent="0.25">
      <c r="A430" s="64" t="s">
        <v>644</v>
      </c>
      <c r="B430" s="64" t="s">
        <v>645</v>
      </c>
      <c r="C430" s="37">
        <v>4301031173</v>
      </c>
      <c r="D430" s="444">
        <v>4607091389500</v>
      </c>
      <c r="E430" s="444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83</v>
      </c>
      <c r="L430" s="38"/>
      <c r="M430" s="39" t="s">
        <v>82</v>
      </c>
      <c r="N430" s="39"/>
      <c r="O430" s="38">
        <v>45</v>
      </c>
      <c r="P430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46"/>
      <c r="R430" s="446"/>
      <c r="S430" s="446"/>
      <c r="T430" s="447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71"/>
        <v>0</v>
      </c>
      <c r="Z430" s="42" t="str">
        <f>IFERROR(IF(Y430=0,"",ROUNDUP(Y430/H430,0)*0.00502),"")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31" t="s">
        <v>69</v>
      </c>
      <c r="BM430" s="79">
        <f t="shared" si="72"/>
        <v>0</v>
      </c>
      <c r="BN430" s="79">
        <f t="shared" si="73"/>
        <v>0</v>
      </c>
      <c r="BO430" s="79">
        <f t="shared" si="74"/>
        <v>0</v>
      </c>
      <c r="BP430" s="79">
        <f t="shared" si="75"/>
        <v>0</v>
      </c>
    </row>
    <row r="431" spans="1:68" ht="27" customHeight="1" x14ac:dyDescent="0.25">
      <c r="A431" s="64" t="s">
        <v>644</v>
      </c>
      <c r="B431" s="64" t="s">
        <v>646</v>
      </c>
      <c r="C431" s="37">
        <v>4301031327</v>
      </c>
      <c r="D431" s="444">
        <v>4607091389500</v>
      </c>
      <c r="E431" s="444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83</v>
      </c>
      <c r="L431" s="38"/>
      <c r="M431" s="39" t="s">
        <v>82</v>
      </c>
      <c r="N431" s="39"/>
      <c r="O431" s="38">
        <v>50</v>
      </c>
      <c r="P431" s="711" t="s">
        <v>647</v>
      </c>
      <c r="Q431" s="446"/>
      <c r="R431" s="446"/>
      <c r="S431" s="446"/>
      <c r="T431" s="447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71"/>
        <v>0</v>
      </c>
      <c r="Z431" s="42" t="str">
        <f>IFERROR(IF(Y431=0,"",ROUNDUP(Y431/H431,0)*0.00502),"")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32" t="s">
        <v>69</v>
      </c>
      <c r="BM431" s="79">
        <f t="shared" si="72"/>
        <v>0</v>
      </c>
      <c r="BN431" s="79">
        <f t="shared" si="73"/>
        <v>0</v>
      </c>
      <c r="BO431" s="79">
        <f t="shared" si="74"/>
        <v>0</v>
      </c>
      <c r="BP431" s="79">
        <f t="shared" si="75"/>
        <v>0</v>
      </c>
    </row>
    <row r="432" spans="1:68" x14ac:dyDescent="0.2">
      <c r="A432" s="451"/>
      <c r="B432" s="451"/>
      <c r="C432" s="451"/>
      <c r="D432" s="451"/>
      <c r="E432" s="451"/>
      <c r="F432" s="451"/>
      <c r="G432" s="451"/>
      <c r="H432" s="451"/>
      <c r="I432" s="451"/>
      <c r="J432" s="451"/>
      <c r="K432" s="451"/>
      <c r="L432" s="451"/>
      <c r="M432" s="451"/>
      <c r="N432" s="451"/>
      <c r="O432" s="452"/>
      <c r="P432" s="448" t="s">
        <v>43</v>
      </c>
      <c r="Q432" s="449"/>
      <c r="R432" s="449"/>
      <c r="S432" s="449"/>
      <c r="T432" s="449"/>
      <c r="U432" s="449"/>
      <c r="V432" s="450"/>
      <c r="W432" s="43" t="s">
        <v>42</v>
      </c>
      <c r="X432" s="44">
        <f>IFERROR(X425/H425,"0")+IFERROR(X426/H426,"0")+IFERROR(X427/H427,"0")+IFERROR(X428/H428,"0")+IFERROR(X429/H429,"0")+IFERROR(X430/H430,"0")+IFERROR(X431/H431,"0")</f>
        <v>0</v>
      </c>
      <c r="Y432" s="44">
        <f>IFERROR(Y425/H425,"0")+IFERROR(Y426/H426,"0")+IFERROR(Y427/H427,"0")+IFERROR(Y428/H428,"0")+IFERROR(Y429/H429,"0")+IFERROR(Y430/H430,"0")+IFERROR(Y431/H431,"0")</f>
        <v>0</v>
      </c>
      <c r="Z432" s="4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68"/>
      <c r="AB432" s="68"/>
      <c r="AC432" s="68"/>
    </row>
    <row r="433" spans="1:68" x14ac:dyDescent="0.2">
      <c r="A433" s="451"/>
      <c r="B433" s="451"/>
      <c r="C433" s="451"/>
      <c r="D433" s="451"/>
      <c r="E433" s="451"/>
      <c r="F433" s="451"/>
      <c r="G433" s="451"/>
      <c r="H433" s="451"/>
      <c r="I433" s="451"/>
      <c r="J433" s="451"/>
      <c r="K433" s="451"/>
      <c r="L433" s="451"/>
      <c r="M433" s="451"/>
      <c r="N433" s="451"/>
      <c r="O433" s="452"/>
      <c r="P433" s="448" t="s">
        <v>43</v>
      </c>
      <c r="Q433" s="449"/>
      <c r="R433" s="449"/>
      <c r="S433" s="449"/>
      <c r="T433" s="449"/>
      <c r="U433" s="449"/>
      <c r="V433" s="450"/>
      <c r="W433" s="43" t="s">
        <v>0</v>
      </c>
      <c r="X433" s="44">
        <f>IFERROR(SUM(X425:X431),"0")</f>
        <v>0</v>
      </c>
      <c r="Y433" s="44">
        <f>IFERROR(SUM(Y425:Y431),"0")</f>
        <v>0</v>
      </c>
      <c r="Z433" s="43"/>
      <c r="AA433" s="68"/>
      <c r="AB433" s="68"/>
      <c r="AC433" s="68"/>
    </row>
    <row r="434" spans="1:68" ht="14.25" customHeight="1" x14ac:dyDescent="0.25">
      <c r="A434" s="443" t="s">
        <v>103</v>
      </c>
      <c r="B434" s="443"/>
      <c r="C434" s="443"/>
      <c r="D434" s="443"/>
      <c r="E434" s="443"/>
      <c r="F434" s="443"/>
      <c r="G434" s="443"/>
      <c r="H434" s="443"/>
      <c r="I434" s="443"/>
      <c r="J434" s="443"/>
      <c r="K434" s="443"/>
      <c r="L434" s="443"/>
      <c r="M434" s="443"/>
      <c r="N434" s="443"/>
      <c r="O434" s="443"/>
      <c r="P434" s="443"/>
      <c r="Q434" s="443"/>
      <c r="R434" s="443"/>
      <c r="S434" s="443"/>
      <c r="T434" s="443"/>
      <c r="U434" s="443"/>
      <c r="V434" s="443"/>
      <c r="W434" s="443"/>
      <c r="X434" s="443"/>
      <c r="Y434" s="443"/>
      <c r="Z434" s="443"/>
      <c r="AA434" s="67"/>
      <c r="AB434" s="67"/>
      <c r="AC434" s="81"/>
    </row>
    <row r="435" spans="1:68" ht="27" customHeight="1" x14ac:dyDescent="0.25">
      <c r="A435" s="64" t="s">
        <v>648</v>
      </c>
      <c r="B435" s="64" t="s">
        <v>649</v>
      </c>
      <c r="C435" s="37">
        <v>4301040358</v>
      </c>
      <c r="D435" s="444">
        <v>4680115884571</v>
      </c>
      <c r="E435" s="444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624</v>
      </c>
      <c r="L435" s="38"/>
      <c r="M435" s="39" t="s">
        <v>623</v>
      </c>
      <c r="N435" s="39"/>
      <c r="O435" s="38">
        <v>60</v>
      </c>
      <c r="P435" s="7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46"/>
      <c r="R435" s="446"/>
      <c r="S435" s="446"/>
      <c r="T435" s="447"/>
      <c r="U435" s="40" t="s">
        <v>48</v>
      </c>
      <c r="V435" s="40" t="s">
        <v>48</v>
      </c>
      <c r="W435" s="41" t="s">
        <v>0</v>
      </c>
      <c r="X435" s="59">
        <v>0</v>
      </c>
      <c r="Y435" s="56">
        <f>IFERROR(IF(X435="",0,CEILING((X435/$H435),1)*$H435),"")</f>
        <v>0</v>
      </c>
      <c r="Z435" s="42" t="str">
        <f>IFERROR(IF(Y435=0,"",ROUNDUP(Y435/H435,0)*0.00627),"")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33" t="s">
        <v>69</v>
      </c>
      <c r="BM435" s="79">
        <f>IFERROR(X435*I435/H435,"0")</f>
        <v>0</v>
      </c>
      <c r="BN435" s="79">
        <f>IFERROR(Y435*I435/H435,"0")</f>
        <v>0</v>
      </c>
      <c r="BO435" s="79">
        <f>IFERROR(1/J435*(X435/H435),"0")</f>
        <v>0</v>
      </c>
      <c r="BP435" s="79">
        <f>IFERROR(1/J435*(Y435/H435),"0")</f>
        <v>0</v>
      </c>
    </row>
    <row r="436" spans="1:68" x14ac:dyDescent="0.2">
      <c r="A436" s="451"/>
      <c r="B436" s="451"/>
      <c r="C436" s="451"/>
      <c r="D436" s="451"/>
      <c r="E436" s="451"/>
      <c r="F436" s="451"/>
      <c r="G436" s="451"/>
      <c r="H436" s="451"/>
      <c r="I436" s="451"/>
      <c r="J436" s="451"/>
      <c r="K436" s="451"/>
      <c r="L436" s="451"/>
      <c r="M436" s="451"/>
      <c r="N436" s="451"/>
      <c r="O436" s="452"/>
      <c r="P436" s="448" t="s">
        <v>43</v>
      </c>
      <c r="Q436" s="449"/>
      <c r="R436" s="449"/>
      <c r="S436" s="449"/>
      <c r="T436" s="449"/>
      <c r="U436" s="449"/>
      <c r="V436" s="450"/>
      <c r="W436" s="43" t="s">
        <v>42</v>
      </c>
      <c r="X436" s="44">
        <f>IFERROR(X435/H435,"0")</f>
        <v>0</v>
      </c>
      <c r="Y436" s="44">
        <f>IFERROR(Y435/H435,"0")</f>
        <v>0</v>
      </c>
      <c r="Z436" s="44">
        <f>IFERROR(IF(Z435="",0,Z435),"0")</f>
        <v>0</v>
      </c>
      <c r="AA436" s="68"/>
      <c r="AB436" s="68"/>
      <c r="AC436" s="68"/>
    </row>
    <row r="437" spans="1:68" x14ac:dyDescent="0.2">
      <c r="A437" s="451"/>
      <c r="B437" s="451"/>
      <c r="C437" s="451"/>
      <c r="D437" s="451"/>
      <c r="E437" s="451"/>
      <c r="F437" s="451"/>
      <c r="G437" s="451"/>
      <c r="H437" s="451"/>
      <c r="I437" s="451"/>
      <c r="J437" s="451"/>
      <c r="K437" s="451"/>
      <c r="L437" s="451"/>
      <c r="M437" s="451"/>
      <c r="N437" s="451"/>
      <c r="O437" s="452"/>
      <c r="P437" s="448" t="s">
        <v>43</v>
      </c>
      <c r="Q437" s="449"/>
      <c r="R437" s="449"/>
      <c r="S437" s="449"/>
      <c r="T437" s="449"/>
      <c r="U437" s="449"/>
      <c r="V437" s="450"/>
      <c r="W437" s="43" t="s">
        <v>0</v>
      </c>
      <c r="X437" s="44">
        <f>IFERROR(SUM(X435:X435),"0")</f>
        <v>0</v>
      </c>
      <c r="Y437" s="44">
        <f>IFERROR(SUM(Y435:Y435),"0")</f>
        <v>0</v>
      </c>
      <c r="Z437" s="43"/>
      <c r="AA437" s="68"/>
      <c r="AB437" s="68"/>
      <c r="AC437" s="68"/>
    </row>
    <row r="438" spans="1:68" ht="14.25" customHeight="1" x14ac:dyDescent="0.25">
      <c r="A438" s="443" t="s">
        <v>112</v>
      </c>
      <c r="B438" s="443"/>
      <c r="C438" s="443"/>
      <c r="D438" s="443"/>
      <c r="E438" s="443"/>
      <c r="F438" s="443"/>
      <c r="G438" s="443"/>
      <c r="H438" s="443"/>
      <c r="I438" s="443"/>
      <c r="J438" s="443"/>
      <c r="K438" s="443"/>
      <c r="L438" s="443"/>
      <c r="M438" s="443"/>
      <c r="N438" s="443"/>
      <c r="O438" s="443"/>
      <c r="P438" s="443"/>
      <c r="Q438" s="443"/>
      <c r="R438" s="443"/>
      <c r="S438" s="443"/>
      <c r="T438" s="443"/>
      <c r="U438" s="443"/>
      <c r="V438" s="443"/>
      <c r="W438" s="443"/>
      <c r="X438" s="443"/>
      <c r="Y438" s="443"/>
      <c r="Z438" s="443"/>
      <c r="AA438" s="67"/>
      <c r="AB438" s="67"/>
      <c r="AC438" s="81"/>
    </row>
    <row r="439" spans="1:68" ht="27" customHeight="1" x14ac:dyDescent="0.25">
      <c r="A439" s="64" t="s">
        <v>650</v>
      </c>
      <c r="B439" s="64" t="s">
        <v>651</v>
      </c>
      <c r="C439" s="37">
        <v>4301170010</v>
      </c>
      <c r="D439" s="444">
        <v>4680115884090</v>
      </c>
      <c r="E439" s="444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624</v>
      </c>
      <c r="L439" s="38"/>
      <c r="M439" s="39" t="s">
        <v>623</v>
      </c>
      <c r="N439" s="39"/>
      <c r="O439" s="38">
        <v>150</v>
      </c>
      <c r="P439" s="7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46"/>
      <c r="R439" s="446"/>
      <c r="S439" s="446"/>
      <c r="T439" s="447"/>
      <c r="U439" s="40" t="s">
        <v>48</v>
      </c>
      <c r="V439" s="40" t="s">
        <v>48</v>
      </c>
      <c r="W439" s="41" t="s">
        <v>0</v>
      </c>
      <c r="X439" s="59">
        <v>0</v>
      </c>
      <c r="Y439" s="56">
        <f>IFERROR(IF(X439="",0,CEILING((X439/$H439),1)*$H439),"")</f>
        <v>0</v>
      </c>
      <c r="Z439" s="42" t="str">
        <f>IFERROR(IF(Y439=0,"",ROUNDUP(Y439/H439,0)*0.00627),"")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34" t="s">
        <v>69</v>
      </c>
      <c r="BM439" s="79">
        <f>IFERROR(X439*I439/H439,"0")</f>
        <v>0</v>
      </c>
      <c r="BN439" s="79">
        <f>IFERROR(Y439*I439/H439,"0")</f>
        <v>0</v>
      </c>
      <c r="BO439" s="79">
        <f>IFERROR(1/J439*(X439/H439),"0")</f>
        <v>0</v>
      </c>
      <c r="BP439" s="79">
        <f>IFERROR(1/J439*(Y439/H439),"0")</f>
        <v>0</v>
      </c>
    </row>
    <row r="440" spans="1:68" x14ac:dyDescent="0.2">
      <c r="A440" s="451"/>
      <c r="B440" s="451"/>
      <c r="C440" s="451"/>
      <c r="D440" s="451"/>
      <c r="E440" s="451"/>
      <c r="F440" s="451"/>
      <c r="G440" s="451"/>
      <c r="H440" s="451"/>
      <c r="I440" s="451"/>
      <c r="J440" s="451"/>
      <c r="K440" s="451"/>
      <c r="L440" s="451"/>
      <c r="M440" s="451"/>
      <c r="N440" s="451"/>
      <c r="O440" s="452"/>
      <c r="P440" s="448" t="s">
        <v>43</v>
      </c>
      <c r="Q440" s="449"/>
      <c r="R440" s="449"/>
      <c r="S440" s="449"/>
      <c r="T440" s="449"/>
      <c r="U440" s="449"/>
      <c r="V440" s="450"/>
      <c r="W440" s="43" t="s">
        <v>42</v>
      </c>
      <c r="X440" s="44">
        <f>IFERROR(X439/H439,"0")</f>
        <v>0</v>
      </c>
      <c r="Y440" s="44">
        <f>IFERROR(Y439/H439,"0")</f>
        <v>0</v>
      </c>
      <c r="Z440" s="44">
        <f>IFERROR(IF(Z439="",0,Z439),"0")</f>
        <v>0</v>
      </c>
      <c r="AA440" s="68"/>
      <c r="AB440" s="68"/>
      <c r="AC440" s="68"/>
    </row>
    <row r="441" spans="1:68" x14ac:dyDescent="0.2">
      <c r="A441" s="451"/>
      <c r="B441" s="451"/>
      <c r="C441" s="451"/>
      <c r="D441" s="451"/>
      <c r="E441" s="451"/>
      <c r="F441" s="451"/>
      <c r="G441" s="451"/>
      <c r="H441" s="451"/>
      <c r="I441" s="451"/>
      <c r="J441" s="451"/>
      <c r="K441" s="451"/>
      <c r="L441" s="451"/>
      <c r="M441" s="451"/>
      <c r="N441" s="451"/>
      <c r="O441" s="452"/>
      <c r="P441" s="448" t="s">
        <v>43</v>
      </c>
      <c r="Q441" s="449"/>
      <c r="R441" s="449"/>
      <c r="S441" s="449"/>
      <c r="T441" s="449"/>
      <c r="U441" s="449"/>
      <c r="V441" s="450"/>
      <c r="W441" s="43" t="s">
        <v>0</v>
      </c>
      <c r="X441" s="44">
        <f>IFERROR(SUM(X439:X439),"0")</f>
        <v>0</v>
      </c>
      <c r="Y441" s="44">
        <f>IFERROR(SUM(Y439:Y439),"0")</f>
        <v>0</v>
      </c>
      <c r="Z441" s="43"/>
      <c r="AA441" s="68"/>
      <c r="AB441" s="68"/>
      <c r="AC441" s="68"/>
    </row>
    <row r="442" spans="1:68" ht="14.25" customHeight="1" x14ac:dyDescent="0.25">
      <c r="A442" s="443" t="s">
        <v>652</v>
      </c>
      <c r="B442" s="443"/>
      <c r="C442" s="443"/>
      <c r="D442" s="443"/>
      <c r="E442" s="443"/>
      <c r="F442" s="443"/>
      <c r="G442" s="443"/>
      <c r="H442" s="443"/>
      <c r="I442" s="443"/>
      <c r="J442" s="443"/>
      <c r="K442" s="443"/>
      <c r="L442" s="443"/>
      <c r="M442" s="443"/>
      <c r="N442" s="443"/>
      <c r="O442" s="443"/>
      <c r="P442" s="443"/>
      <c r="Q442" s="443"/>
      <c r="R442" s="443"/>
      <c r="S442" s="443"/>
      <c r="T442" s="443"/>
      <c r="U442" s="443"/>
      <c r="V442" s="443"/>
      <c r="W442" s="443"/>
      <c r="X442" s="443"/>
      <c r="Y442" s="443"/>
      <c r="Z442" s="443"/>
      <c r="AA442" s="67"/>
      <c r="AB442" s="67"/>
      <c r="AC442" s="81"/>
    </row>
    <row r="443" spans="1:68" ht="27" customHeight="1" x14ac:dyDescent="0.25">
      <c r="A443" s="64" t="s">
        <v>653</v>
      </c>
      <c r="B443" s="64" t="s">
        <v>654</v>
      </c>
      <c r="C443" s="37">
        <v>4301040357</v>
      </c>
      <c r="D443" s="444">
        <v>4680115884564</v>
      </c>
      <c r="E443" s="444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624</v>
      </c>
      <c r="L443" s="38"/>
      <c r="M443" s="39" t="s">
        <v>623</v>
      </c>
      <c r="N443" s="39"/>
      <c r="O443" s="38">
        <v>60</v>
      </c>
      <c r="P443" s="71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46"/>
      <c r="R443" s="446"/>
      <c r="S443" s="446"/>
      <c r="T443" s="447"/>
      <c r="U443" s="40" t="s">
        <v>48</v>
      </c>
      <c r="V443" s="40" t="s">
        <v>48</v>
      </c>
      <c r="W443" s="41" t="s">
        <v>0</v>
      </c>
      <c r="X443" s="59">
        <v>0</v>
      </c>
      <c r="Y443" s="56">
        <f>IFERROR(IF(X443="",0,CEILING((X443/$H443),1)*$H443),"")</f>
        <v>0</v>
      </c>
      <c r="Z443" s="42" t="str">
        <f>IFERROR(IF(Y443=0,"",ROUNDUP(Y443/H443,0)*0.00627),"")</f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35" t="s">
        <v>69</v>
      </c>
      <c r="BM443" s="79">
        <f>IFERROR(X443*I443/H443,"0")</f>
        <v>0</v>
      </c>
      <c r="BN443" s="79">
        <f>IFERROR(Y443*I443/H443,"0")</f>
        <v>0</v>
      </c>
      <c r="BO443" s="79">
        <f>IFERROR(1/J443*(X443/H443),"0")</f>
        <v>0</v>
      </c>
      <c r="BP443" s="79">
        <f>IFERROR(1/J443*(Y443/H443),"0")</f>
        <v>0</v>
      </c>
    </row>
    <row r="444" spans="1:68" x14ac:dyDescent="0.2">
      <c r="A444" s="451"/>
      <c r="B444" s="451"/>
      <c r="C444" s="451"/>
      <c r="D444" s="451"/>
      <c r="E444" s="451"/>
      <c r="F444" s="451"/>
      <c r="G444" s="451"/>
      <c r="H444" s="451"/>
      <c r="I444" s="451"/>
      <c r="J444" s="451"/>
      <c r="K444" s="451"/>
      <c r="L444" s="451"/>
      <c r="M444" s="451"/>
      <c r="N444" s="451"/>
      <c r="O444" s="452"/>
      <c r="P444" s="448" t="s">
        <v>43</v>
      </c>
      <c r="Q444" s="449"/>
      <c r="R444" s="449"/>
      <c r="S444" s="449"/>
      <c r="T444" s="449"/>
      <c r="U444" s="449"/>
      <c r="V444" s="450"/>
      <c r="W444" s="43" t="s">
        <v>42</v>
      </c>
      <c r="X444" s="44">
        <f>IFERROR(X443/H443,"0")</f>
        <v>0</v>
      </c>
      <c r="Y444" s="44">
        <f>IFERROR(Y443/H443,"0")</f>
        <v>0</v>
      </c>
      <c r="Z444" s="44">
        <f>IFERROR(IF(Z443="",0,Z443),"0")</f>
        <v>0</v>
      </c>
      <c r="AA444" s="68"/>
      <c r="AB444" s="68"/>
      <c r="AC444" s="68"/>
    </row>
    <row r="445" spans="1:68" x14ac:dyDescent="0.2">
      <c r="A445" s="451"/>
      <c r="B445" s="451"/>
      <c r="C445" s="451"/>
      <c r="D445" s="451"/>
      <c r="E445" s="451"/>
      <c r="F445" s="451"/>
      <c r="G445" s="451"/>
      <c r="H445" s="451"/>
      <c r="I445" s="451"/>
      <c r="J445" s="451"/>
      <c r="K445" s="451"/>
      <c r="L445" s="451"/>
      <c r="M445" s="451"/>
      <c r="N445" s="451"/>
      <c r="O445" s="452"/>
      <c r="P445" s="448" t="s">
        <v>43</v>
      </c>
      <c r="Q445" s="449"/>
      <c r="R445" s="449"/>
      <c r="S445" s="449"/>
      <c r="T445" s="449"/>
      <c r="U445" s="449"/>
      <c r="V445" s="450"/>
      <c r="W445" s="43" t="s">
        <v>0</v>
      </c>
      <c r="X445" s="44">
        <f>IFERROR(SUM(X443:X443),"0")</f>
        <v>0</v>
      </c>
      <c r="Y445" s="44">
        <f>IFERROR(SUM(Y443:Y443),"0")</f>
        <v>0</v>
      </c>
      <c r="Z445" s="43"/>
      <c r="AA445" s="68"/>
      <c r="AB445" s="68"/>
      <c r="AC445" s="68"/>
    </row>
    <row r="446" spans="1:68" ht="16.5" customHeight="1" x14ac:dyDescent="0.25">
      <c r="A446" s="442" t="s">
        <v>655</v>
      </c>
      <c r="B446" s="442"/>
      <c r="C446" s="442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2"/>
      <c r="O446" s="442"/>
      <c r="P446" s="442"/>
      <c r="Q446" s="442"/>
      <c r="R446" s="442"/>
      <c r="S446" s="442"/>
      <c r="T446" s="442"/>
      <c r="U446" s="442"/>
      <c r="V446" s="442"/>
      <c r="W446" s="442"/>
      <c r="X446" s="442"/>
      <c r="Y446" s="442"/>
      <c r="Z446" s="442"/>
      <c r="AA446" s="66"/>
      <c r="AB446" s="66"/>
      <c r="AC446" s="80"/>
    </row>
    <row r="447" spans="1:68" ht="14.25" customHeight="1" x14ac:dyDescent="0.25">
      <c r="A447" s="443" t="s">
        <v>79</v>
      </c>
      <c r="B447" s="443"/>
      <c r="C447" s="443"/>
      <c r="D447" s="443"/>
      <c r="E447" s="443"/>
      <c r="F447" s="443"/>
      <c r="G447" s="443"/>
      <c r="H447" s="443"/>
      <c r="I447" s="443"/>
      <c r="J447" s="443"/>
      <c r="K447" s="443"/>
      <c r="L447" s="443"/>
      <c r="M447" s="443"/>
      <c r="N447" s="443"/>
      <c r="O447" s="443"/>
      <c r="P447" s="443"/>
      <c r="Q447" s="443"/>
      <c r="R447" s="443"/>
      <c r="S447" s="443"/>
      <c r="T447" s="443"/>
      <c r="U447" s="443"/>
      <c r="V447" s="443"/>
      <c r="W447" s="443"/>
      <c r="X447" s="443"/>
      <c r="Y447" s="443"/>
      <c r="Z447" s="443"/>
      <c r="AA447" s="67"/>
      <c r="AB447" s="67"/>
      <c r="AC447" s="81"/>
    </row>
    <row r="448" spans="1:68" ht="27" customHeight="1" x14ac:dyDescent="0.25">
      <c r="A448" s="64" t="s">
        <v>656</v>
      </c>
      <c r="B448" s="64" t="s">
        <v>657</v>
      </c>
      <c r="C448" s="37">
        <v>4301031294</v>
      </c>
      <c r="D448" s="444">
        <v>4680115885189</v>
      </c>
      <c r="E448" s="444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40</v>
      </c>
      <c r="P448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46"/>
      <c r="R448" s="446"/>
      <c r="S448" s="446"/>
      <c r="T448" s="447"/>
      <c r="U448" s="40" t="s">
        <v>48</v>
      </c>
      <c r="V448" s="40" t="s">
        <v>48</v>
      </c>
      <c r="W448" s="41" t="s">
        <v>0</v>
      </c>
      <c r="X448" s="59">
        <v>0</v>
      </c>
      <c r="Y448" s="56">
        <f>IFERROR(IF(X448="",0,CEILING((X448/$H448),1)*$H448),"")</f>
        <v>0</v>
      </c>
      <c r="Z448" s="42" t="str">
        <f>IFERROR(IF(Y448=0,"",ROUNDUP(Y448/H448,0)*0.00502),"")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36" t="s">
        <v>69</v>
      </c>
      <c r="BM448" s="79">
        <f>IFERROR(X448*I448/H448,"0")</f>
        <v>0</v>
      </c>
      <c r="BN448" s="79">
        <f>IFERROR(Y448*I448/H448,"0")</f>
        <v>0</v>
      </c>
      <c r="BO448" s="79">
        <f>IFERROR(1/J448*(X448/H448),"0")</f>
        <v>0</v>
      </c>
      <c r="BP448" s="79">
        <f>IFERROR(1/J448*(Y448/H448),"0")</f>
        <v>0</v>
      </c>
    </row>
    <row r="449" spans="1:68" ht="27" customHeight="1" x14ac:dyDescent="0.25">
      <c r="A449" s="64" t="s">
        <v>658</v>
      </c>
      <c r="B449" s="64" t="s">
        <v>659</v>
      </c>
      <c r="C449" s="37">
        <v>4301031293</v>
      </c>
      <c r="D449" s="444">
        <v>4680115885172</v>
      </c>
      <c r="E449" s="444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40</v>
      </c>
      <c r="P449" s="7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46"/>
      <c r="R449" s="446"/>
      <c r="S449" s="446"/>
      <c r="T449" s="447"/>
      <c r="U449" s="40" t="s">
        <v>48</v>
      </c>
      <c r="V449" s="40" t="s">
        <v>48</v>
      </c>
      <c r="W449" s="41" t="s">
        <v>0</v>
      </c>
      <c r="X449" s="59">
        <v>0</v>
      </c>
      <c r="Y449" s="56">
        <f>IFERROR(IF(X449="",0,CEILING((X449/$H449),1)*$H449),"")</f>
        <v>0</v>
      </c>
      <c r="Z449" s="42" t="str">
        <f>IFERROR(IF(Y449=0,"",ROUNDUP(Y449/H449,0)*0.00502),"")</f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37" t="s">
        <v>69</v>
      </c>
      <c r="BM449" s="79">
        <f>IFERROR(X449*I449/H449,"0")</f>
        <v>0</v>
      </c>
      <c r="BN449" s="79">
        <f>IFERROR(Y449*I449/H449,"0")</f>
        <v>0</v>
      </c>
      <c r="BO449" s="79">
        <f>IFERROR(1/J449*(X449/H449),"0")</f>
        <v>0</v>
      </c>
      <c r="BP449" s="79">
        <f>IFERROR(1/J449*(Y449/H449),"0")</f>
        <v>0</v>
      </c>
    </row>
    <row r="450" spans="1:68" ht="27" customHeight="1" x14ac:dyDescent="0.25">
      <c r="A450" s="64" t="s">
        <v>660</v>
      </c>
      <c r="B450" s="64" t="s">
        <v>661</v>
      </c>
      <c r="C450" s="37">
        <v>4301031291</v>
      </c>
      <c r="D450" s="444">
        <v>4680115885110</v>
      </c>
      <c r="E450" s="444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35</v>
      </c>
      <c r="P450" s="71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46"/>
      <c r="R450" s="446"/>
      <c r="S450" s="446"/>
      <c r="T450" s="447"/>
      <c r="U450" s="40" t="s">
        <v>48</v>
      </c>
      <c r="V450" s="40" t="s">
        <v>48</v>
      </c>
      <c r="W450" s="41" t="s">
        <v>0</v>
      </c>
      <c r="X450" s="59">
        <v>0</v>
      </c>
      <c r="Y450" s="56">
        <f>IFERROR(IF(X450="",0,CEILING((X450/$H450),1)*$H450),"")</f>
        <v>0</v>
      </c>
      <c r="Z450" s="42" t="str">
        <f>IFERROR(IF(Y450=0,"",ROUNDUP(Y450/H450,0)*0.00502),"")</f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38" t="s">
        <v>69</v>
      </c>
      <c r="BM450" s="79">
        <f>IFERROR(X450*I450/H450,"0")</f>
        <v>0</v>
      </c>
      <c r="BN450" s="79">
        <f>IFERROR(Y450*I450/H450,"0")</f>
        <v>0</v>
      </c>
      <c r="BO450" s="79">
        <f>IFERROR(1/J450*(X450/H450),"0")</f>
        <v>0</v>
      </c>
      <c r="BP450" s="79">
        <f>IFERROR(1/J450*(Y450/H450),"0")</f>
        <v>0</v>
      </c>
    </row>
    <row r="451" spans="1:68" x14ac:dyDescent="0.2">
      <c r="A451" s="451"/>
      <c r="B451" s="451"/>
      <c r="C451" s="451"/>
      <c r="D451" s="451"/>
      <c r="E451" s="451"/>
      <c r="F451" s="451"/>
      <c r="G451" s="451"/>
      <c r="H451" s="451"/>
      <c r="I451" s="451"/>
      <c r="J451" s="451"/>
      <c r="K451" s="451"/>
      <c r="L451" s="451"/>
      <c r="M451" s="451"/>
      <c r="N451" s="451"/>
      <c r="O451" s="452"/>
      <c r="P451" s="448" t="s">
        <v>43</v>
      </c>
      <c r="Q451" s="449"/>
      <c r="R451" s="449"/>
      <c r="S451" s="449"/>
      <c r="T451" s="449"/>
      <c r="U451" s="449"/>
      <c r="V451" s="450"/>
      <c r="W451" s="43" t="s">
        <v>42</v>
      </c>
      <c r="X451" s="44">
        <f>IFERROR(X448/H448,"0")+IFERROR(X449/H449,"0")+IFERROR(X450/H450,"0")</f>
        <v>0</v>
      </c>
      <c r="Y451" s="44">
        <f>IFERROR(Y448/H448,"0")+IFERROR(Y449/H449,"0")+IFERROR(Y450/H450,"0")</f>
        <v>0</v>
      </c>
      <c r="Z451" s="44">
        <f>IFERROR(IF(Z448="",0,Z448),"0")+IFERROR(IF(Z449="",0,Z449),"0")+IFERROR(IF(Z450="",0,Z450),"0")</f>
        <v>0</v>
      </c>
      <c r="AA451" s="68"/>
      <c r="AB451" s="68"/>
      <c r="AC451" s="68"/>
    </row>
    <row r="452" spans="1:68" x14ac:dyDescent="0.2">
      <c r="A452" s="451"/>
      <c r="B452" s="451"/>
      <c r="C452" s="451"/>
      <c r="D452" s="451"/>
      <c r="E452" s="451"/>
      <c r="F452" s="451"/>
      <c r="G452" s="451"/>
      <c r="H452" s="451"/>
      <c r="I452" s="451"/>
      <c r="J452" s="451"/>
      <c r="K452" s="451"/>
      <c r="L452" s="451"/>
      <c r="M452" s="451"/>
      <c r="N452" s="451"/>
      <c r="O452" s="452"/>
      <c r="P452" s="448" t="s">
        <v>43</v>
      </c>
      <c r="Q452" s="449"/>
      <c r="R452" s="449"/>
      <c r="S452" s="449"/>
      <c r="T452" s="449"/>
      <c r="U452" s="449"/>
      <c r="V452" s="450"/>
      <c r="W452" s="43" t="s">
        <v>0</v>
      </c>
      <c r="X452" s="44">
        <f>IFERROR(SUM(X448:X450),"0")</f>
        <v>0</v>
      </c>
      <c r="Y452" s="44">
        <f>IFERROR(SUM(Y448:Y450),"0")</f>
        <v>0</v>
      </c>
      <c r="Z452" s="43"/>
      <c r="AA452" s="68"/>
      <c r="AB452" s="68"/>
      <c r="AC452" s="68"/>
    </row>
    <row r="453" spans="1:68" ht="16.5" customHeight="1" x14ac:dyDescent="0.25">
      <c r="A453" s="442" t="s">
        <v>662</v>
      </c>
      <c r="B453" s="442"/>
      <c r="C453" s="442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  <c r="R453" s="442"/>
      <c r="S453" s="442"/>
      <c r="T453" s="442"/>
      <c r="U453" s="442"/>
      <c r="V453" s="442"/>
      <c r="W453" s="442"/>
      <c r="X453" s="442"/>
      <c r="Y453" s="442"/>
      <c r="Z453" s="442"/>
      <c r="AA453" s="66"/>
      <c r="AB453" s="66"/>
      <c r="AC453" s="80"/>
    </row>
    <row r="454" spans="1:68" ht="14.25" customHeight="1" x14ac:dyDescent="0.25">
      <c r="A454" s="443" t="s">
        <v>79</v>
      </c>
      <c r="B454" s="443"/>
      <c r="C454" s="443"/>
      <c r="D454" s="443"/>
      <c r="E454" s="443"/>
      <c r="F454" s="443"/>
      <c r="G454" s="443"/>
      <c r="H454" s="443"/>
      <c r="I454" s="443"/>
      <c r="J454" s="443"/>
      <c r="K454" s="443"/>
      <c r="L454" s="443"/>
      <c r="M454" s="443"/>
      <c r="N454" s="443"/>
      <c r="O454" s="443"/>
      <c r="P454" s="443"/>
      <c r="Q454" s="443"/>
      <c r="R454" s="443"/>
      <c r="S454" s="443"/>
      <c r="T454" s="443"/>
      <c r="U454" s="443"/>
      <c r="V454" s="443"/>
      <c r="W454" s="443"/>
      <c r="X454" s="443"/>
      <c r="Y454" s="443"/>
      <c r="Z454" s="443"/>
      <c r="AA454" s="67"/>
      <c r="AB454" s="67"/>
      <c r="AC454" s="81"/>
    </row>
    <row r="455" spans="1:68" ht="27" customHeight="1" x14ac:dyDescent="0.25">
      <c r="A455" s="64" t="s">
        <v>663</v>
      </c>
      <c r="B455" s="64" t="s">
        <v>664</v>
      </c>
      <c r="C455" s="37">
        <v>4301031365</v>
      </c>
      <c r="D455" s="444">
        <v>4680115885738</v>
      </c>
      <c r="E455" s="444"/>
      <c r="F455" s="63">
        <v>1</v>
      </c>
      <c r="G455" s="38">
        <v>4</v>
      </c>
      <c r="H455" s="63">
        <v>4</v>
      </c>
      <c r="I455" s="63">
        <v>4.3600000000000003</v>
      </c>
      <c r="J455" s="38">
        <v>104</v>
      </c>
      <c r="K455" s="38" t="s">
        <v>121</v>
      </c>
      <c r="L455" s="38"/>
      <c r="M455" s="39" t="s">
        <v>82</v>
      </c>
      <c r="N455" s="39"/>
      <c r="O455" s="38">
        <v>40</v>
      </c>
      <c r="P455" s="718" t="s">
        <v>665</v>
      </c>
      <c r="Q455" s="446"/>
      <c r="R455" s="446"/>
      <c r="S455" s="446"/>
      <c r="T455" s="447"/>
      <c r="U455" s="40" t="s">
        <v>48</v>
      </c>
      <c r="V455" s="40" t="s">
        <v>48</v>
      </c>
      <c r="W455" s="41" t="s">
        <v>0</v>
      </c>
      <c r="X455" s="59">
        <v>0</v>
      </c>
      <c r="Y455" s="56">
        <f>IFERROR(IF(X455="",0,CEILING((X455/$H455),1)*$H455),"")</f>
        <v>0</v>
      </c>
      <c r="Z455" s="42" t="str">
        <f>IFERROR(IF(Y455=0,"",ROUNDUP(Y455/H455,0)*0.01196),"")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39" t="s">
        <v>69</v>
      </c>
      <c r="BM455" s="79">
        <f>IFERROR(X455*I455/H455,"0")</f>
        <v>0</v>
      </c>
      <c r="BN455" s="79">
        <f>IFERROR(Y455*I455/H455,"0")</f>
        <v>0</v>
      </c>
      <c r="BO455" s="79">
        <f>IFERROR(1/J455*(X455/H455),"0")</f>
        <v>0</v>
      </c>
      <c r="BP455" s="79">
        <f>IFERROR(1/J455*(Y455/H455),"0")</f>
        <v>0</v>
      </c>
    </row>
    <row r="456" spans="1:68" ht="27" customHeight="1" x14ac:dyDescent="0.25">
      <c r="A456" s="64" t="s">
        <v>666</v>
      </c>
      <c r="B456" s="64" t="s">
        <v>667</v>
      </c>
      <c r="C456" s="37">
        <v>4301031261</v>
      </c>
      <c r="D456" s="444">
        <v>4680115885103</v>
      </c>
      <c r="E456" s="444"/>
      <c r="F456" s="63">
        <v>0.27</v>
      </c>
      <c r="G456" s="38">
        <v>6</v>
      </c>
      <c r="H456" s="63">
        <v>1.62</v>
      </c>
      <c r="I456" s="63">
        <v>1.82</v>
      </c>
      <c r="J456" s="38">
        <v>156</v>
      </c>
      <c r="K456" s="38" t="s">
        <v>87</v>
      </c>
      <c r="L456" s="38"/>
      <c r="M456" s="39" t="s">
        <v>82</v>
      </c>
      <c r="N456" s="39"/>
      <c r="O456" s="38">
        <v>40</v>
      </c>
      <c r="P456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46"/>
      <c r="R456" s="446"/>
      <c r="S456" s="446"/>
      <c r="T456" s="447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IFERROR(IF(Y456=0,"",ROUNDUP(Y456/H456,0)*0.00753),"")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40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x14ac:dyDescent="0.2">
      <c r="A457" s="451"/>
      <c r="B457" s="451"/>
      <c r="C457" s="451"/>
      <c r="D457" s="451"/>
      <c r="E457" s="451"/>
      <c r="F457" s="451"/>
      <c r="G457" s="451"/>
      <c r="H457" s="451"/>
      <c r="I457" s="451"/>
      <c r="J457" s="451"/>
      <c r="K457" s="451"/>
      <c r="L457" s="451"/>
      <c r="M457" s="451"/>
      <c r="N457" s="451"/>
      <c r="O457" s="452"/>
      <c r="P457" s="448" t="s">
        <v>43</v>
      </c>
      <c r="Q457" s="449"/>
      <c r="R457" s="449"/>
      <c r="S457" s="449"/>
      <c r="T457" s="449"/>
      <c r="U457" s="449"/>
      <c r="V457" s="450"/>
      <c r="W457" s="43" t="s">
        <v>42</v>
      </c>
      <c r="X457" s="44">
        <f>IFERROR(X455/H455,"0")+IFERROR(X456/H456,"0")</f>
        <v>0</v>
      </c>
      <c r="Y457" s="44">
        <f>IFERROR(Y455/H455,"0")+IFERROR(Y456/H456,"0")</f>
        <v>0</v>
      </c>
      <c r="Z457" s="44">
        <f>IFERROR(IF(Z455="",0,Z455),"0")+IFERROR(IF(Z456="",0,Z456),"0")</f>
        <v>0</v>
      </c>
      <c r="AA457" s="68"/>
      <c r="AB457" s="68"/>
      <c r="AC457" s="68"/>
    </row>
    <row r="458" spans="1:68" x14ac:dyDescent="0.2">
      <c r="A458" s="451"/>
      <c r="B458" s="451"/>
      <c r="C458" s="451"/>
      <c r="D458" s="451"/>
      <c r="E458" s="451"/>
      <c r="F458" s="451"/>
      <c r="G458" s="451"/>
      <c r="H458" s="451"/>
      <c r="I458" s="451"/>
      <c r="J458" s="451"/>
      <c r="K458" s="451"/>
      <c r="L458" s="451"/>
      <c r="M458" s="451"/>
      <c r="N458" s="451"/>
      <c r="O458" s="452"/>
      <c r="P458" s="448" t="s">
        <v>43</v>
      </c>
      <c r="Q458" s="449"/>
      <c r="R458" s="449"/>
      <c r="S458" s="449"/>
      <c r="T458" s="449"/>
      <c r="U458" s="449"/>
      <c r="V458" s="450"/>
      <c r="W458" s="43" t="s">
        <v>0</v>
      </c>
      <c r="X458" s="44">
        <f>IFERROR(SUM(X455:X456),"0")</f>
        <v>0</v>
      </c>
      <c r="Y458" s="44">
        <f>IFERROR(SUM(Y455:Y456),"0")</f>
        <v>0</v>
      </c>
      <c r="Z458" s="43"/>
      <c r="AA458" s="68"/>
      <c r="AB458" s="68"/>
      <c r="AC458" s="68"/>
    </row>
    <row r="459" spans="1:68" ht="14.25" customHeight="1" x14ac:dyDescent="0.25">
      <c r="A459" s="443" t="s">
        <v>250</v>
      </c>
      <c r="B459" s="443"/>
      <c r="C459" s="443"/>
      <c r="D459" s="443"/>
      <c r="E459" s="443"/>
      <c r="F459" s="443"/>
      <c r="G459" s="443"/>
      <c r="H459" s="443"/>
      <c r="I459" s="443"/>
      <c r="J459" s="443"/>
      <c r="K459" s="443"/>
      <c r="L459" s="443"/>
      <c r="M459" s="443"/>
      <c r="N459" s="443"/>
      <c r="O459" s="443"/>
      <c r="P459" s="443"/>
      <c r="Q459" s="443"/>
      <c r="R459" s="443"/>
      <c r="S459" s="443"/>
      <c r="T459" s="443"/>
      <c r="U459" s="443"/>
      <c r="V459" s="443"/>
      <c r="W459" s="443"/>
      <c r="X459" s="443"/>
      <c r="Y459" s="443"/>
      <c r="Z459" s="443"/>
      <c r="AA459" s="67"/>
      <c r="AB459" s="67"/>
      <c r="AC459" s="81"/>
    </row>
    <row r="460" spans="1:68" ht="27" customHeight="1" x14ac:dyDescent="0.25">
      <c r="A460" s="64" t="s">
        <v>668</v>
      </c>
      <c r="B460" s="64" t="s">
        <v>669</v>
      </c>
      <c r="C460" s="37">
        <v>4301060412</v>
      </c>
      <c r="D460" s="444">
        <v>4680115885509</v>
      </c>
      <c r="E460" s="444"/>
      <c r="F460" s="63">
        <v>0.27</v>
      </c>
      <c r="G460" s="38">
        <v>6</v>
      </c>
      <c r="H460" s="63">
        <v>1.62</v>
      </c>
      <c r="I460" s="63">
        <v>1.8859999999999999</v>
      </c>
      <c r="J460" s="38">
        <v>156</v>
      </c>
      <c r="K460" s="38" t="s">
        <v>87</v>
      </c>
      <c r="L460" s="38"/>
      <c r="M460" s="39" t="s">
        <v>82</v>
      </c>
      <c r="N460" s="39"/>
      <c r="O460" s="38">
        <v>35</v>
      </c>
      <c r="P460" s="720" t="s">
        <v>670</v>
      </c>
      <c r="Q460" s="446"/>
      <c r="R460" s="446"/>
      <c r="S460" s="446"/>
      <c r="T460" s="447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41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51"/>
      <c r="B461" s="451"/>
      <c r="C461" s="451"/>
      <c r="D461" s="451"/>
      <c r="E461" s="451"/>
      <c r="F461" s="451"/>
      <c r="G461" s="451"/>
      <c r="H461" s="451"/>
      <c r="I461" s="451"/>
      <c r="J461" s="451"/>
      <c r="K461" s="451"/>
      <c r="L461" s="451"/>
      <c r="M461" s="451"/>
      <c r="N461" s="451"/>
      <c r="O461" s="452"/>
      <c r="P461" s="448" t="s">
        <v>43</v>
      </c>
      <c r="Q461" s="449"/>
      <c r="R461" s="449"/>
      <c r="S461" s="449"/>
      <c r="T461" s="449"/>
      <c r="U461" s="449"/>
      <c r="V461" s="450"/>
      <c r="W461" s="43" t="s">
        <v>42</v>
      </c>
      <c r="X461" s="44">
        <f>IFERROR(X460/H460,"0")</f>
        <v>0</v>
      </c>
      <c r="Y461" s="44">
        <f>IFERROR(Y460/H460,"0")</f>
        <v>0</v>
      </c>
      <c r="Z461" s="44">
        <f>IFERROR(IF(Z460="",0,Z460),"0")</f>
        <v>0</v>
      </c>
      <c r="AA461" s="68"/>
      <c r="AB461" s="68"/>
      <c r="AC461" s="68"/>
    </row>
    <row r="462" spans="1:68" x14ac:dyDescent="0.2">
      <c r="A462" s="451"/>
      <c r="B462" s="451"/>
      <c r="C462" s="451"/>
      <c r="D462" s="451"/>
      <c r="E462" s="451"/>
      <c r="F462" s="451"/>
      <c r="G462" s="451"/>
      <c r="H462" s="451"/>
      <c r="I462" s="451"/>
      <c r="J462" s="451"/>
      <c r="K462" s="451"/>
      <c r="L462" s="451"/>
      <c r="M462" s="451"/>
      <c r="N462" s="451"/>
      <c r="O462" s="452"/>
      <c r="P462" s="448" t="s">
        <v>43</v>
      </c>
      <c r="Q462" s="449"/>
      <c r="R462" s="449"/>
      <c r="S462" s="449"/>
      <c r="T462" s="449"/>
      <c r="U462" s="449"/>
      <c r="V462" s="450"/>
      <c r="W462" s="43" t="s">
        <v>0</v>
      </c>
      <c r="X462" s="44">
        <f>IFERROR(SUM(X460:X460),"0")</f>
        <v>0</v>
      </c>
      <c r="Y462" s="44">
        <f>IFERROR(SUM(Y460:Y460),"0")</f>
        <v>0</v>
      </c>
      <c r="Z462" s="43"/>
      <c r="AA462" s="68"/>
      <c r="AB462" s="68"/>
      <c r="AC462" s="68"/>
    </row>
    <row r="463" spans="1:68" ht="27.75" customHeight="1" x14ac:dyDescent="0.2">
      <c r="A463" s="441" t="s">
        <v>671</v>
      </c>
      <c r="B463" s="441"/>
      <c r="C463" s="441"/>
      <c r="D463" s="441"/>
      <c r="E463" s="441"/>
      <c r="F463" s="441"/>
      <c r="G463" s="441"/>
      <c r="H463" s="441"/>
      <c r="I463" s="441"/>
      <c r="J463" s="441"/>
      <c r="K463" s="441"/>
      <c r="L463" s="441"/>
      <c r="M463" s="441"/>
      <c r="N463" s="441"/>
      <c r="O463" s="441"/>
      <c r="P463" s="441"/>
      <c r="Q463" s="441"/>
      <c r="R463" s="441"/>
      <c r="S463" s="441"/>
      <c r="T463" s="441"/>
      <c r="U463" s="441"/>
      <c r="V463" s="441"/>
      <c r="W463" s="441"/>
      <c r="X463" s="441"/>
      <c r="Y463" s="441"/>
      <c r="Z463" s="441"/>
      <c r="AA463" s="55"/>
      <c r="AB463" s="55"/>
      <c r="AC463" s="55"/>
    </row>
    <row r="464" spans="1:68" ht="16.5" customHeight="1" x14ac:dyDescent="0.25">
      <c r="A464" s="442" t="s">
        <v>671</v>
      </c>
      <c r="B464" s="442"/>
      <c r="C464" s="442"/>
      <c r="D464" s="442"/>
      <c r="E464" s="442"/>
      <c r="F464" s="442"/>
      <c r="G464" s="442"/>
      <c r="H464" s="442"/>
      <c r="I464" s="442"/>
      <c r="J464" s="442"/>
      <c r="K464" s="442"/>
      <c r="L464" s="442"/>
      <c r="M464" s="442"/>
      <c r="N464" s="442"/>
      <c r="O464" s="442"/>
      <c r="P464" s="442"/>
      <c r="Q464" s="442"/>
      <c r="R464" s="442"/>
      <c r="S464" s="442"/>
      <c r="T464" s="442"/>
      <c r="U464" s="442"/>
      <c r="V464" s="442"/>
      <c r="W464" s="442"/>
      <c r="X464" s="442"/>
      <c r="Y464" s="442"/>
      <c r="Z464" s="442"/>
      <c r="AA464" s="66"/>
      <c r="AB464" s="66"/>
      <c r="AC464" s="80"/>
    </row>
    <row r="465" spans="1:68" ht="14.25" customHeight="1" x14ac:dyDescent="0.25">
      <c r="A465" s="443" t="s">
        <v>125</v>
      </c>
      <c r="B465" s="443"/>
      <c r="C465" s="443"/>
      <c r="D465" s="443"/>
      <c r="E465" s="443"/>
      <c r="F465" s="443"/>
      <c r="G465" s="443"/>
      <c r="H465" s="443"/>
      <c r="I465" s="443"/>
      <c r="J465" s="443"/>
      <c r="K465" s="443"/>
      <c r="L465" s="443"/>
      <c r="M465" s="443"/>
      <c r="N465" s="443"/>
      <c r="O465" s="443"/>
      <c r="P465" s="443"/>
      <c r="Q465" s="443"/>
      <c r="R465" s="443"/>
      <c r="S465" s="443"/>
      <c r="T465" s="443"/>
      <c r="U465" s="443"/>
      <c r="V465" s="443"/>
      <c r="W465" s="443"/>
      <c r="X465" s="443"/>
      <c r="Y465" s="443"/>
      <c r="Z465" s="443"/>
      <c r="AA465" s="67"/>
      <c r="AB465" s="67"/>
      <c r="AC465" s="81"/>
    </row>
    <row r="466" spans="1:68" ht="27" customHeight="1" x14ac:dyDescent="0.25">
      <c r="A466" s="64" t="s">
        <v>672</v>
      </c>
      <c r="B466" s="64" t="s">
        <v>673</v>
      </c>
      <c r="C466" s="37">
        <v>4301011795</v>
      </c>
      <c r="D466" s="444">
        <v>4607091389067</v>
      </c>
      <c r="E466" s="444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121</v>
      </c>
      <c r="L466" s="38"/>
      <c r="M466" s="39" t="s">
        <v>120</v>
      </c>
      <c r="N466" s="39"/>
      <c r="O466" s="38">
        <v>60</v>
      </c>
      <c r="P466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46"/>
      <c r="R466" s="446"/>
      <c r="S466" s="446"/>
      <c r="T466" s="447"/>
      <c r="U466" s="40" t="s">
        <v>48</v>
      </c>
      <c r="V466" s="40" t="s">
        <v>48</v>
      </c>
      <c r="W466" s="41" t="s">
        <v>0</v>
      </c>
      <c r="X466" s="59">
        <v>0</v>
      </c>
      <c r="Y466" s="56">
        <f t="shared" ref="Y466:Y474" si="76">IFERROR(IF(X466="",0,CEILING((X466/$H466),1)*$H466),"")</f>
        <v>0</v>
      </c>
      <c r="Z466" s="42" t="str">
        <f t="shared" ref="Z466:Z471" si="77">IFERROR(IF(Y466=0,"",ROUNDUP(Y466/H466,0)*0.01196),"")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42" t="s">
        <v>69</v>
      </c>
      <c r="BM466" s="79">
        <f t="shared" ref="BM466:BM474" si="78">IFERROR(X466*I466/H466,"0")</f>
        <v>0</v>
      </c>
      <c r="BN466" s="79">
        <f t="shared" ref="BN466:BN474" si="79">IFERROR(Y466*I466/H466,"0")</f>
        <v>0</v>
      </c>
      <c r="BO466" s="79">
        <f t="shared" ref="BO466:BO474" si="80">IFERROR(1/J466*(X466/H466),"0")</f>
        <v>0</v>
      </c>
      <c r="BP466" s="79">
        <f t="shared" ref="BP466:BP474" si="81">IFERROR(1/J466*(Y466/H466),"0")</f>
        <v>0</v>
      </c>
    </row>
    <row r="467" spans="1:68" ht="27" customHeight="1" x14ac:dyDescent="0.25">
      <c r="A467" s="64" t="s">
        <v>674</v>
      </c>
      <c r="B467" s="64" t="s">
        <v>675</v>
      </c>
      <c r="C467" s="37">
        <v>4301011376</v>
      </c>
      <c r="D467" s="444">
        <v>4680115885226</v>
      </c>
      <c r="E467" s="444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121</v>
      </c>
      <c r="L467" s="38"/>
      <c r="M467" s="39" t="s">
        <v>141</v>
      </c>
      <c r="N467" s="39"/>
      <c r="O467" s="38">
        <v>60</v>
      </c>
      <c r="P467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46"/>
      <c r="R467" s="446"/>
      <c r="S467" s="446"/>
      <c r="T467" s="447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6"/>
        <v>0</v>
      </c>
      <c r="Z467" s="42" t="str">
        <f t="shared" si="77"/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43" t="s">
        <v>69</v>
      </c>
      <c r="BM467" s="79">
        <f t="shared" si="78"/>
        <v>0</v>
      </c>
      <c r="BN467" s="79">
        <f t="shared" si="79"/>
        <v>0</v>
      </c>
      <c r="BO467" s="79">
        <f t="shared" si="80"/>
        <v>0</v>
      </c>
      <c r="BP467" s="79">
        <f t="shared" si="81"/>
        <v>0</v>
      </c>
    </row>
    <row r="468" spans="1:68" ht="27" customHeight="1" x14ac:dyDescent="0.25">
      <c r="A468" s="64" t="s">
        <v>676</v>
      </c>
      <c r="B468" s="64" t="s">
        <v>677</v>
      </c>
      <c r="C468" s="37">
        <v>4301011961</v>
      </c>
      <c r="D468" s="444">
        <v>4680115885271</v>
      </c>
      <c r="E468" s="444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121</v>
      </c>
      <c r="L468" s="38"/>
      <c r="M468" s="39" t="s">
        <v>120</v>
      </c>
      <c r="N468" s="39"/>
      <c r="O468" s="38">
        <v>60</v>
      </c>
      <c r="P468" s="723" t="s">
        <v>678</v>
      </c>
      <c r="Q468" s="446"/>
      <c r="R468" s="446"/>
      <c r="S468" s="446"/>
      <c r="T468" s="447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6"/>
        <v>0</v>
      </c>
      <c r="Z468" s="42" t="str">
        <f t="shared" si="77"/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44" t="s">
        <v>69</v>
      </c>
      <c r="BM468" s="79">
        <f t="shared" si="78"/>
        <v>0</v>
      </c>
      <c r="BN468" s="79">
        <f t="shared" si="79"/>
        <v>0</v>
      </c>
      <c r="BO468" s="79">
        <f t="shared" si="80"/>
        <v>0</v>
      </c>
      <c r="BP468" s="79">
        <f t="shared" si="81"/>
        <v>0</v>
      </c>
    </row>
    <row r="469" spans="1:68" ht="16.5" customHeight="1" x14ac:dyDescent="0.25">
      <c r="A469" s="64" t="s">
        <v>679</v>
      </c>
      <c r="B469" s="64" t="s">
        <v>680</v>
      </c>
      <c r="C469" s="37">
        <v>4301011774</v>
      </c>
      <c r="D469" s="444">
        <v>4680115884502</v>
      </c>
      <c r="E469" s="444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121</v>
      </c>
      <c r="L469" s="38"/>
      <c r="M469" s="39" t="s">
        <v>120</v>
      </c>
      <c r="N469" s="39"/>
      <c r="O469" s="38">
        <v>60</v>
      </c>
      <c r="P469" s="7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46"/>
      <c r="R469" s="446"/>
      <c r="S469" s="446"/>
      <c r="T469" s="447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6"/>
        <v>0</v>
      </c>
      <c r="Z469" s="42" t="str">
        <f t="shared" si="77"/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45" t="s">
        <v>69</v>
      </c>
      <c r="BM469" s="79">
        <f t="shared" si="78"/>
        <v>0</v>
      </c>
      <c r="BN469" s="79">
        <f t="shared" si="79"/>
        <v>0</v>
      </c>
      <c r="BO469" s="79">
        <f t="shared" si="80"/>
        <v>0</v>
      </c>
      <c r="BP469" s="79">
        <f t="shared" si="81"/>
        <v>0</v>
      </c>
    </row>
    <row r="470" spans="1:68" ht="27" customHeight="1" x14ac:dyDescent="0.25">
      <c r="A470" s="64" t="s">
        <v>681</v>
      </c>
      <c r="B470" s="64" t="s">
        <v>682</v>
      </c>
      <c r="C470" s="37">
        <v>4301011771</v>
      </c>
      <c r="D470" s="444">
        <v>4607091389104</v>
      </c>
      <c r="E470" s="444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121</v>
      </c>
      <c r="L470" s="38"/>
      <c r="M470" s="39" t="s">
        <v>120</v>
      </c>
      <c r="N470" s="39"/>
      <c r="O470" s="38">
        <v>60</v>
      </c>
      <c r="P470" s="7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46"/>
      <c r="R470" s="446"/>
      <c r="S470" s="446"/>
      <c r="T470" s="447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6"/>
        <v>0</v>
      </c>
      <c r="Z470" s="42" t="str">
        <f t="shared" si="77"/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46" t="s">
        <v>69</v>
      </c>
      <c r="BM470" s="79">
        <f t="shared" si="78"/>
        <v>0</v>
      </c>
      <c r="BN470" s="79">
        <f t="shared" si="79"/>
        <v>0</v>
      </c>
      <c r="BO470" s="79">
        <f t="shared" si="80"/>
        <v>0</v>
      </c>
      <c r="BP470" s="79">
        <f t="shared" si="81"/>
        <v>0</v>
      </c>
    </row>
    <row r="471" spans="1:68" ht="16.5" customHeight="1" x14ac:dyDescent="0.25">
      <c r="A471" s="64" t="s">
        <v>683</v>
      </c>
      <c r="B471" s="64" t="s">
        <v>684</v>
      </c>
      <c r="C471" s="37">
        <v>4301011799</v>
      </c>
      <c r="D471" s="444">
        <v>4680115884519</v>
      </c>
      <c r="E471" s="444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121</v>
      </c>
      <c r="L471" s="38"/>
      <c r="M471" s="39" t="s">
        <v>141</v>
      </c>
      <c r="N471" s="39"/>
      <c r="O471" s="38">
        <v>60</v>
      </c>
      <c r="P471" s="7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46"/>
      <c r="R471" s="446"/>
      <c r="S471" s="446"/>
      <c r="T471" s="447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6"/>
        <v>0</v>
      </c>
      <c r="Z471" s="42" t="str">
        <f t="shared" si="77"/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47" t="s">
        <v>69</v>
      </c>
      <c r="BM471" s="79">
        <f t="shared" si="78"/>
        <v>0</v>
      </c>
      <c r="BN471" s="79">
        <f t="shared" si="79"/>
        <v>0</v>
      </c>
      <c r="BO471" s="79">
        <f t="shared" si="80"/>
        <v>0</v>
      </c>
      <c r="BP471" s="79">
        <f t="shared" si="81"/>
        <v>0</v>
      </c>
    </row>
    <row r="472" spans="1:68" ht="27" customHeight="1" x14ac:dyDescent="0.25">
      <c r="A472" s="64" t="s">
        <v>685</v>
      </c>
      <c r="B472" s="64" t="s">
        <v>686</v>
      </c>
      <c r="C472" s="37">
        <v>4301011778</v>
      </c>
      <c r="D472" s="444">
        <v>4680115880603</v>
      </c>
      <c r="E472" s="444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87</v>
      </c>
      <c r="L472" s="38"/>
      <c r="M472" s="39" t="s">
        <v>120</v>
      </c>
      <c r="N472" s="39"/>
      <c r="O472" s="38">
        <v>60</v>
      </c>
      <c r="P472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46"/>
      <c r="R472" s="446"/>
      <c r="S472" s="446"/>
      <c r="T472" s="447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6"/>
        <v>0</v>
      </c>
      <c r="Z472" s="42" t="str">
        <f>IFERROR(IF(Y472=0,"",ROUNDUP(Y472/H472,0)*0.00937),"")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48" t="s">
        <v>69</v>
      </c>
      <c r="BM472" s="79">
        <f t="shared" si="78"/>
        <v>0</v>
      </c>
      <c r="BN472" s="79">
        <f t="shared" si="79"/>
        <v>0</v>
      </c>
      <c r="BO472" s="79">
        <f t="shared" si="80"/>
        <v>0</v>
      </c>
      <c r="BP472" s="79">
        <f t="shared" si="81"/>
        <v>0</v>
      </c>
    </row>
    <row r="473" spans="1:68" ht="27" customHeight="1" x14ac:dyDescent="0.25">
      <c r="A473" s="64" t="s">
        <v>687</v>
      </c>
      <c r="B473" s="64" t="s">
        <v>688</v>
      </c>
      <c r="C473" s="37">
        <v>4301011190</v>
      </c>
      <c r="D473" s="444">
        <v>4607091389098</v>
      </c>
      <c r="E473" s="444"/>
      <c r="F473" s="63">
        <v>0.4</v>
      </c>
      <c r="G473" s="38">
        <v>6</v>
      </c>
      <c r="H473" s="63">
        <v>2.4</v>
      </c>
      <c r="I473" s="63">
        <v>2.6</v>
      </c>
      <c r="J473" s="38">
        <v>156</v>
      </c>
      <c r="K473" s="38" t="s">
        <v>87</v>
      </c>
      <c r="L473" s="38"/>
      <c r="M473" s="39" t="s">
        <v>141</v>
      </c>
      <c r="N473" s="39"/>
      <c r="O473" s="38">
        <v>50</v>
      </c>
      <c r="P473" s="7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46"/>
      <c r="R473" s="446"/>
      <c r="S473" s="446"/>
      <c r="T473" s="447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6"/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49" t="s">
        <v>69</v>
      </c>
      <c r="BM473" s="79">
        <f t="shared" si="78"/>
        <v>0</v>
      </c>
      <c r="BN473" s="79">
        <f t="shared" si="79"/>
        <v>0</v>
      </c>
      <c r="BO473" s="79">
        <f t="shared" si="80"/>
        <v>0</v>
      </c>
      <c r="BP473" s="79">
        <f t="shared" si="81"/>
        <v>0</v>
      </c>
    </row>
    <row r="474" spans="1:68" ht="27" customHeight="1" x14ac:dyDescent="0.25">
      <c r="A474" s="64" t="s">
        <v>689</v>
      </c>
      <c r="B474" s="64" t="s">
        <v>690</v>
      </c>
      <c r="C474" s="37">
        <v>4301011784</v>
      </c>
      <c r="D474" s="444">
        <v>4607091389982</v>
      </c>
      <c r="E474" s="444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87</v>
      </c>
      <c r="L474" s="38"/>
      <c r="M474" s="39" t="s">
        <v>120</v>
      </c>
      <c r="N474" s="39"/>
      <c r="O474" s="38">
        <v>60</v>
      </c>
      <c r="P474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46"/>
      <c r="R474" s="446"/>
      <c r="S474" s="446"/>
      <c r="T474" s="447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6"/>
        <v>0</v>
      </c>
      <c r="Z474" s="42" t="str">
        <f>IFERROR(IF(Y474=0,"",ROUNDUP(Y474/H474,0)*0.00937),"")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50" t="s">
        <v>69</v>
      </c>
      <c r="BM474" s="79">
        <f t="shared" si="78"/>
        <v>0</v>
      </c>
      <c r="BN474" s="79">
        <f t="shared" si="79"/>
        <v>0</v>
      </c>
      <c r="BO474" s="79">
        <f t="shared" si="80"/>
        <v>0</v>
      </c>
      <c r="BP474" s="79">
        <f t="shared" si="81"/>
        <v>0</v>
      </c>
    </row>
    <row r="475" spans="1:68" x14ac:dyDescent="0.2">
      <c r="A475" s="451"/>
      <c r="B475" s="451"/>
      <c r="C475" s="451"/>
      <c r="D475" s="451"/>
      <c r="E475" s="451"/>
      <c r="F475" s="451"/>
      <c r="G475" s="451"/>
      <c r="H475" s="451"/>
      <c r="I475" s="451"/>
      <c r="J475" s="451"/>
      <c r="K475" s="451"/>
      <c r="L475" s="451"/>
      <c r="M475" s="451"/>
      <c r="N475" s="451"/>
      <c r="O475" s="452"/>
      <c r="P475" s="448" t="s">
        <v>43</v>
      </c>
      <c r="Q475" s="449"/>
      <c r="R475" s="449"/>
      <c r="S475" s="449"/>
      <c r="T475" s="449"/>
      <c r="U475" s="449"/>
      <c r="V475" s="450"/>
      <c r="W475" s="43" t="s">
        <v>42</v>
      </c>
      <c r="X475" s="44">
        <f>IFERROR(X466/H466,"0")+IFERROR(X467/H467,"0")+IFERROR(X468/H468,"0")+IFERROR(X469/H469,"0")+IFERROR(X470/H470,"0")+IFERROR(X471/H471,"0")+IFERROR(X472/H472,"0")+IFERROR(X473/H473,"0")+IFERROR(X474/H474,"0")</f>
        <v>0</v>
      </c>
      <c r="Y475" s="44">
        <f>IFERROR(Y466/H466,"0")+IFERROR(Y467/H467,"0")+IFERROR(Y468/H468,"0")+IFERROR(Y469/H469,"0")+IFERROR(Y470/H470,"0")+IFERROR(Y471/H471,"0")+IFERROR(Y472/H472,"0")+IFERROR(Y473/H473,"0")+IFERROR(Y474/H474,"0")</f>
        <v>0</v>
      </c>
      <c r="Z475" s="4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68"/>
      <c r="AB475" s="68"/>
      <c r="AC475" s="68"/>
    </row>
    <row r="476" spans="1:68" x14ac:dyDescent="0.2">
      <c r="A476" s="451"/>
      <c r="B476" s="451"/>
      <c r="C476" s="451"/>
      <c r="D476" s="451"/>
      <c r="E476" s="451"/>
      <c r="F476" s="451"/>
      <c r="G476" s="451"/>
      <c r="H476" s="451"/>
      <c r="I476" s="451"/>
      <c r="J476" s="451"/>
      <c r="K476" s="451"/>
      <c r="L476" s="451"/>
      <c r="M476" s="451"/>
      <c r="N476" s="451"/>
      <c r="O476" s="452"/>
      <c r="P476" s="448" t="s">
        <v>43</v>
      </c>
      <c r="Q476" s="449"/>
      <c r="R476" s="449"/>
      <c r="S476" s="449"/>
      <c r="T476" s="449"/>
      <c r="U476" s="449"/>
      <c r="V476" s="450"/>
      <c r="W476" s="43" t="s">
        <v>0</v>
      </c>
      <c r="X476" s="44">
        <f>IFERROR(SUM(X466:X474),"0")</f>
        <v>0</v>
      </c>
      <c r="Y476" s="44">
        <f>IFERROR(SUM(Y466:Y474),"0")</f>
        <v>0</v>
      </c>
      <c r="Z476" s="43"/>
      <c r="AA476" s="68"/>
      <c r="AB476" s="68"/>
      <c r="AC476" s="68"/>
    </row>
    <row r="477" spans="1:68" ht="14.25" customHeight="1" x14ac:dyDescent="0.25">
      <c r="A477" s="443" t="s">
        <v>117</v>
      </c>
      <c r="B477" s="443"/>
      <c r="C477" s="443"/>
      <c r="D477" s="443"/>
      <c r="E477" s="443"/>
      <c r="F477" s="443"/>
      <c r="G477" s="443"/>
      <c r="H477" s="443"/>
      <c r="I477" s="443"/>
      <c r="J477" s="443"/>
      <c r="K477" s="443"/>
      <c r="L477" s="443"/>
      <c r="M477" s="443"/>
      <c r="N477" s="443"/>
      <c r="O477" s="443"/>
      <c r="P477" s="443"/>
      <c r="Q477" s="443"/>
      <c r="R477" s="443"/>
      <c r="S477" s="443"/>
      <c r="T477" s="443"/>
      <c r="U477" s="443"/>
      <c r="V477" s="443"/>
      <c r="W477" s="443"/>
      <c r="X477" s="443"/>
      <c r="Y477" s="443"/>
      <c r="Z477" s="443"/>
      <c r="AA477" s="67"/>
      <c r="AB477" s="67"/>
      <c r="AC477" s="81"/>
    </row>
    <row r="478" spans="1:68" ht="16.5" customHeight="1" x14ac:dyDescent="0.25">
      <c r="A478" s="64" t="s">
        <v>691</v>
      </c>
      <c r="B478" s="64" t="s">
        <v>692</v>
      </c>
      <c r="C478" s="37">
        <v>4301020222</v>
      </c>
      <c r="D478" s="444">
        <v>4607091388930</v>
      </c>
      <c r="E478" s="444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121</v>
      </c>
      <c r="L478" s="38"/>
      <c r="M478" s="39" t="s">
        <v>120</v>
      </c>
      <c r="N478" s="39"/>
      <c r="O478" s="38">
        <v>55</v>
      </c>
      <c r="P47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46"/>
      <c r="R478" s="446"/>
      <c r="S478" s="446"/>
      <c r="T478" s="447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IFERROR(IF(Y478=0,"",ROUNDUP(Y478/H478,0)*0.01196),"")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51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t="16.5" customHeight="1" x14ac:dyDescent="0.25">
      <c r="A479" s="64" t="s">
        <v>693</v>
      </c>
      <c r="B479" s="64" t="s">
        <v>694</v>
      </c>
      <c r="C479" s="37">
        <v>4301020206</v>
      </c>
      <c r="D479" s="444">
        <v>4680115880054</v>
      </c>
      <c r="E479" s="444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87</v>
      </c>
      <c r="L479" s="38"/>
      <c r="M479" s="39" t="s">
        <v>120</v>
      </c>
      <c r="N479" s="39"/>
      <c r="O479" s="38">
        <v>55</v>
      </c>
      <c r="P479" s="7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46"/>
      <c r="R479" s="446"/>
      <c r="S479" s="446"/>
      <c r="T479" s="447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IFERROR(IF(Y479=0,"",ROUNDUP(Y479/H479,0)*0.00937),"")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52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51"/>
      <c r="B480" s="451"/>
      <c r="C480" s="451"/>
      <c r="D480" s="451"/>
      <c r="E480" s="451"/>
      <c r="F480" s="451"/>
      <c r="G480" s="451"/>
      <c r="H480" s="451"/>
      <c r="I480" s="451"/>
      <c r="J480" s="451"/>
      <c r="K480" s="451"/>
      <c r="L480" s="451"/>
      <c r="M480" s="451"/>
      <c r="N480" s="451"/>
      <c r="O480" s="452"/>
      <c r="P480" s="448" t="s">
        <v>43</v>
      </c>
      <c r="Q480" s="449"/>
      <c r="R480" s="449"/>
      <c r="S480" s="449"/>
      <c r="T480" s="449"/>
      <c r="U480" s="449"/>
      <c r="V480" s="450"/>
      <c r="W480" s="43" t="s">
        <v>42</v>
      </c>
      <c r="X480" s="44">
        <f>IFERROR(X478/H478,"0")+IFERROR(X479/H479,"0")</f>
        <v>0</v>
      </c>
      <c r="Y480" s="44">
        <f>IFERROR(Y478/H478,"0")+IFERROR(Y479/H479,"0")</f>
        <v>0</v>
      </c>
      <c r="Z480" s="44">
        <f>IFERROR(IF(Z478="",0,Z478),"0")+IFERROR(IF(Z479="",0,Z479),"0")</f>
        <v>0</v>
      </c>
      <c r="AA480" s="68"/>
      <c r="AB480" s="68"/>
      <c r="AC480" s="68"/>
    </row>
    <row r="481" spans="1:68" x14ac:dyDescent="0.2">
      <c r="A481" s="451"/>
      <c r="B481" s="451"/>
      <c r="C481" s="451"/>
      <c r="D481" s="451"/>
      <c r="E481" s="451"/>
      <c r="F481" s="451"/>
      <c r="G481" s="451"/>
      <c r="H481" s="451"/>
      <c r="I481" s="451"/>
      <c r="J481" s="451"/>
      <c r="K481" s="451"/>
      <c r="L481" s="451"/>
      <c r="M481" s="451"/>
      <c r="N481" s="451"/>
      <c r="O481" s="452"/>
      <c r="P481" s="448" t="s">
        <v>43</v>
      </c>
      <c r="Q481" s="449"/>
      <c r="R481" s="449"/>
      <c r="S481" s="449"/>
      <c r="T481" s="449"/>
      <c r="U481" s="449"/>
      <c r="V481" s="450"/>
      <c r="W481" s="43" t="s">
        <v>0</v>
      </c>
      <c r="X481" s="44">
        <f>IFERROR(SUM(X478:X479),"0")</f>
        <v>0</v>
      </c>
      <c r="Y481" s="44">
        <f>IFERROR(SUM(Y478:Y479),"0")</f>
        <v>0</v>
      </c>
      <c r="Z481" s="43"/>
      <c r="AA481" s="68"/>
      <c r="AB481" s="68"/>
      <c r="AC481" s="68"/>
    </row>
    <row r="482" spans="1:68" ht="14.25" customHeight="1" x14ac:dyDescent="0.25">
      <c r="A482" s="443" t="s">
        <v>79</v>
      </c>
      <c r="B482" s="443"/>
      <c r="C482" s="443"/>
      <c r="D482" s="443"/>
      <c r="E482" s="443"/>
      <c r="F482" s="443"/>
      <c r="G482" s="443"/>
      <c r="H482" s="443"/>
      <c r="I482" s="443"/>
      <c r="J482" s="443"/>
      <c r="K482" s="443"/>
      <c r="L482" s="443"/>
      <c r="M482" s="443"/>
      <c r="N482" s="443"/>
      <c r="O482" s="443"/>
      <c r="P482" s="443"/>
      <c r="Q482" s="443"/>
      <c r="R482" s="443"/>
      <c r="S482" s="443"/>
      <c r="T482" s="443"/>
      <c r="U482" s="443"/>
      <c r="V482" s="443"/>
      <c r="W482" s="443"/>
      <c r="X482" s="443"/>
      <c r="Y482" s="443"/>
      <c r="Z482" s="443"/>
      <c r="AA482" s="67"/>
      <c r="AB482" s="67"/>
      <c r="AC482" s="81"/>
    </row>
    <row r="483" spans="1:68" ht="27" customHeight="1" x14ac:dyDescent="0.25">
      <c r="A483" s="64" t="s">
        <v>695</v>
      </c>
      <c r="B483" s="64" t="s">
        <v>696</v>
      </c>
      <c r="C483" s="37">
        <v>4301031252</v>
      </c>
      <c r="D483" s="444">
        <v>4680115883116</v>
      </c>
      <c r="E483" s="444"/>
      <c r="F483" s="63">
        <v>0.88</v>
      </c>
      <c r="G483" s="38">
        <v>6</v>
      </c>
      <c r="H483" s="63">
        <v>5.28</v>
      </c>
      <c r="I483" s="63">
        <v>5.64</v>
      </c>
      <c r="J483" s="38">
        <v>104</v>
      </c>
      <c r="K483" s="38" t="s">
        <v>121</v>
      </c>
      <c r="L483" s="38"/>
      <c r="M483" s="39" t="s">
        <v>120</v>
      </c>
      <c r="N483" s="39"/>
      <c r="O483" s="38">
        <v>60</v>
      </c>
      <c r="P483" s="7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46"/>
      <c r="R483" s="446"/>
      <c r="S483" s="446"/>
      <c r="T483" s="447"/>
      <c r="U483" s="40" t="s">
        <v>48</v>
      </c>
      <c r="V483" s="40" t="s">
        <v>48</v>
      </c>
      <c r="W483" s="41" t="s">
        <v>0</v>
      </c>
      <c r="X483" s="59">
        <v>0</v>
      </c>
      <c r="Y483" s="56">
        <f t="shared" ref="Y483:Y488" si="82">IFERROR(IF(X483="",0,CEILING((X483/$H483),1)*$H483),"")</f>
        <v>0</v>
      </c>
      <c r="Z483" s="42" t="str">
        <f>IFERROR(IF(Y483=0,"",ROUNDUP(Y483/H483,0)*0.01196),"")</f>
        <v/>
      </c>
      <c r="AA483" s="69" t="s">
        <v>48</v>
      </c>
      <c r="AB483" s="70" t="s">
        <v>48</v>
      </c>
      <c r="AC483" s="82"/>
      <c r="AG483" s="79"/>
      <c r="AJ483" s="84"/>
      <c r="AK483" s="84"/>
      <c r="BB483" s="353" t="s">
        <v>69</v>
      </c>
      <c r="BM483" s="79">
        <f t="shared" ref="BM483:BM488" si="83">IFERROR(X483*I483/H483,"0")</f>
        <v>0</v>
      </c>
      <c r="BN483" s="79">
        <f t="shared" ref="BN483:BN488" si="84">IFERROR(Y483*I483/H483,"0")</f>
        <v>0</v>
      </c>
      <c r="BO483" s="79">
        <f t="shared" ref="BO483:BO488" si="85">IFERROR(1/J483*(X483/H483),"0")</f>
        <v>0</v>
      </c>
      <c r="BP483" s="79">
        <f t="shared" ref="BP483:BP488" si="86">IFERROR(1/J483*(Y483/H483),"0")</f>
        <v>0</v>
      </c>
    </row>
    <row r="484" spans="1:68" ht="27" customHeight="1" x14ac:dyDescent="0.25">
      <c r="A484" s="64" t="s">
        <v>697</v>
      </c>
      <c r="B484" s="64" t="s">
        <v>698</v>
      </c>
      <c r="C484" s="37">
        <v>4301031248</v>
      </c>
      <c r="D484" s="444">
        <v>4680115883093</v>
      </c>
      <c r="E484" s="444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121</v>
      </c>
      <c r="L484" s="38"/>
      <c r="M484" s="39" t="s">
        <v>82</v>
      </c>
      <c r="N484" s="39"/>
      <c r="O484" s="38">
        <v>60</v>
      </c>
      <c r="P484" s="7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46"/>
      <c r="R484" s="446"/>
      <c r="S484" s="446"/>
      <c r="T484" s="447"/>
      <c r="U484" s="40" t="s">
        <v>48</v>
      </c>
      <c r="V484" s="40" t="s">
        <v>48</v>
      </c>
      <c r="W484" s="41" t="s">
        <v>0</v>
      </c>
      <c r="X484" s="59">
        <v>0</v>
      </c>
      <c r="Y484" s="56">
        <f t="shared" si="82"/>
        <v>0</v>
      </c>
      <c r="Z484" s="42" t="str">
        <f>IFERROR(IF(Y484=0,"",ROUNDUP(Y484/H484,0)*0.01196),"")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54" t="s">
        <v>69</v>
      </c>
      <c r="BM484" s="79">
        <f t="shared" si="83"/>
        <v>0</v>
      </c>
      <c r="BN484" s="79">
        <f t="shared" si="84"/>
        <v>0</v>
      </c>
      <c r="BO484" s="79">
        <f t="shared" si="85"/>
        <v>0</v>
      </c>
      <c r="BP484" s="79">
        <f t="shared" si="86"/>
        <v>0</v>
      </c>
    </row>
    <row r="485" spans="1:68" ht="27" customHeight="1" x14ac:dyDescent="0.25">
      <c r="A485" s="64" t="s">
        <v>699</v>
      </c>
      <c r="B485" s="64" t="s">
        <v>700</v>
      </c>
      <c r="C485" s="37">
        <v>4301031250</v>
      </c>
      <c r="D485" s="444">
        <v>4680115883109</v>
      </c>
      <c r="E485" s="444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121</v>
      </c>
      <c r="L485" s="38"/>
      <c r="M485" s="39" t="s">
        <v>82</v>
      </c>
      <c r="N485" s="39"/>
      <c r="O485" s="38">
        <v>60</v>
      </c>
      <c r="P485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46"/>
      <c r="R485" s="446"/>
      <c r="S485" s="446"/>
      <c r="T485" s="447"/>
      <c r="U485" s="40" t="s">
        <v>48</v>
      </c>
      <c r="V485" s="40" t="s">
        <v>48</v>
      </c>
      <c r="W485" s="41" t="s">
        <v>0</v>
      </c>
      <c r="X485" s="59">
        <v>0</v>
      </c>
      <c r="Y485" s="56">
        <f t="shared" si="82"/>
        <v>0</v>
      </c>
      <c r="Z485" s="42" t="str">
        <f>IFERROR(IF(Y485=0,"",ROUNDUP(Y485/H485,0)*0.01196),"")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55" t="s">
        <v>69</v>
      </c>
      <c r="BM485" s="79">
        <f t="shared" si="83"/>
        <v>0</v>
      </c>
      <c r="BN485" s="79">
        <f t="shared" si="84"/>
        <v>0</v>
      </c>
      <c r="BO485" s="79">
        <f t="shared" si="85"/>
        <v>0</v>
      </c>
      <c r="BP485" s="79">
        <f t="shared" si="86"/>
        <v>0</v>
      </c>
    </row>
    <row r="486" spans="1:68" ht="27" customHeight="1" x14ac:dyDescent="0.25">
      <c r="A486" s="64" t="s">
        <v>701</v>
      </c>
      <c r="B486" s="64" t="s">
        <v>702</v>
      </c>
      <c r="C486" s="37">
        <v>4301031249</v>
      </c>
      <c r="D486" s="444">
        <v>4680115882072</v>
      </c>
      <c r="E486" s="444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87</v>
      </c>
      <c r="L486" s="38"/>
      <c r="M486" s="39" t="s">
        <v>120</v>
      </c>
      <c r="N486" s="39"/>
      <c r="O486" s="38">
        <v>60</v>
      </c>
      <c r="P486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46"/>
      <c r="R486" s="446"/>
      <c r="S486" s="446"/>
      <c r="T486" s="447"/>
      <c r="U486" s="40" t="s">
        <v>48</v>
      </c>
      <c r="V486" s="40" t="s">
        <v>48</v>
      </c>
      <c r="W486" s="41" t="s">
        <v>0</v>
      </c>
      <c r="X486" s="59">
        <v>0</v>
      </c>
      <c r="Y486" s="56">
        <f t="shared" si="82"/>
        <v>0</v>
      </c>
      <c r="Z486" s="42" t="str">
        <f>IFERROR(IF(Y486=0,"",ROUNDUP(Y486/H486,0)*0.00937),"")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56" t="s">
        <v>69</v>
      </c>
      <c r="BM486" s="79">
        <f t="shared" si="83"/>
        <v>0</v>
      </c>
      <c r="BN486" s="79">
        <f t="shared" si="84"/>
        <v>0</v>
      </c>
      <c r="BO486" s="79">
        <f t="shared" si="85"/>
        <v>0</v>
      </c>
      <c r="BP486" s="79">
        <f t="shared" si="86"/>
        <v>0</v>
      </c>
    </row>
    <row r="487" spans="1:68" ht="27" customHeight="1" x14ac:dyDescent="0.25">
      <c r="A487" s="64" t="s">
        <v>703</v>
      </c>
      <c r="B487" s="64" t="s">
        <v>704</v>
      </c>
      <c r="C487" s="37">
        <v>4301031251</v>
      </c>
      <c r="D487" s="444">
        <v>4680115882102</v>
      </c>
      <c r="E487" s="444"/>
      <c r="F487" s="63">
        <v>0.6</v>
      </c>
      <c r="G487" s="38">
        <v>6</v>
      </c>
      <c r="H487" s="63">
        <v>3.6</v>
      </c>
      <c r="I487" s="63">
        <v>3.81</v>
      </c>
      <c r="J487" s="38">
        <v>120</v>
      </c>
      <c r="K487" s="38" t="s">
        <v>87</v>
      </c>
      <c r="L487" s="38"/>
      <c r="M487" s="39" t="s">
        <v>82</v>
      </c>
      <c r="N487" s="39"/>
      <c r="O487" s="38">
        <v>60</v>
      </c>
      <c r="P487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46"/>
      <c r="R487" s="446"/>
      <c r="S487" s="446"/>
      <c r="T487" s="447"/>
      <c r="U487" s="40" t="s">
        <v>48</v>
      </c>
      <c r="V487" s="40" t="s">
        <v>48</v>
      </c>
      <c r="W487" s="41" t="s">
        <v>0</v>
      </c>
      <c r="X487" s="59">
        <v>0</v>
      </c>
      <c r="Y487" s="56">
        <f t="shared" si="82"/>
        <v>0</v>
      </c>
      <c r="Z487" s="42" t="str">
        <f>IFERROR(IF(Y487=0,"",ROUNDUP(Y487/H487,0)*0.00937),"")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57" t="s">
        <v>69</v>
      </c>
      <c r="BM487" s="79">
        <f t="shared" si="83"/>
        <v>0</v>
      </c>
      <c r="BN487" s="79">
        <f t="shared" si="84"/>
        <v>0</v>
      </c>
      <c r="BO487" s="79">
        <f t="shared" si="85"/>
        <v>0</v>
      </c>
      <c r="BP487" s="79">
        <f t="shared" si="86"/>
        <v>0</v>
      </c>
    </row>
    <row r="488" spans="1:68" ht="27" customHeight="1" x14ac:dyDescent="0.25">
      <c r="A488" s="64" t="s">
        <v>705</v>
      </c>
      <c r="B488" s="64" t="s">
        <v>706</v>
      </c>
      <c r="C488" s="37">
        <v>4301031253</v>
      </c>
      <c r="D488" s="444">
        <v>4680115882096</v>
      </c>
      <c r="E488" s="444"/>
      <c r="F488" s="63">
        <v>0.6</v>
      </c>
      <c r="G488" s="38">
        <v>6</v>
      </c>
      <c r="H488" s="63">
        <v>3.6</v>
      </c>
      <c r="I488" s="63">
        <v>3.81</v>
      </c>
      <c r="J488" s="38">
        <v>120</v>
      </c>
      <c r="K488" s="38" t="s">
        <v>87</v>
      </c>
      <c r="L488" s="38"/>
      <c r="M488" s="39" t="s">
        <v>82</v>
      </c>
      <c r="N488" s="39"/>
      <c r="O488" s="38">
        <v>60</v>
      </c>
      <c r="P488" s="7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46"/>
      <c r="R488" s="446"/>
      <c r="S488" s="446"/>
      <c r="T488" s="447"/>
      <c r="U488" s="40" t="s">
        <v>48</v>
      </c>
      <c r="V488" s="40" t="s">
        <v>48</v>
      </c>
      <c r="W488" s="41" t="s">
        <v>0</v>
      </c>
      <c r="X488" s="59">
        <v>0</v>
      </c>
      <c r="Y488" s="56">
        <f t="shared" si="82"/>
        <v>0</v>
      </c>
      <c r="Z488" s="42" t="str">
        <f>IFERROR(IF(Y488=0,"",ROUNDUP(Y488/H488,0)*0.00937),"")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58" t="s">
        <v>69</v>
      </c>
      <c r="BM488" s="79">
        <f t="shared" si="83"/>
        <v>0</v>
      </c>
      <c r="BN488" s="79">
        <f t="shared" si="84"/>
        <v>0</v>
      </c>
      <c r="BO488" s="79">
        <f t="shared" si="85"/>
        <v>0</v>
      </c>
      <c r="BP488" s="79">
        <f t="shared" si="86"/>
        <v>0</v>
      </c>
    </row>
    <row r="489" spans="1:68" x14ac:dyDescent="0.2">
      <c r="A489" s="451"/>
      <c r="B489" s="451"/>
      <c r="C489" s="451"/>
      <c r="D489" s="451"/>
      <c r="E489" s="451"/>
      <c r="F489" s="451"/>
      <c r="G489" s="451"/>
      <c r="H489" s="451"/>
      <c r="I489" s="451"/>
      <c r="J489" s="451"/>
      <c r="K489" s="451"/>
      <c r="L489" s="451"/>
      <c r="M489" s="451"/>
      <c r="N489" s="451"/>
      <c r="O489" s="452"/>
      <c r="P489" s="448" t="s">
        <v>43</v>
      </c>
      <c r="Q489" s="449"/>
      <c r="R489" s="449"/>
      <c r="S489" s="449"/>
      <c r="T489" s="449"/>
      <c r="U489" s="449"/>
      <c r="V489" s="450"/>
      <c r="W489" s="43" t="s">
        <v>42</v>
      </c>
      <c r="X489" s="44">
        <f>IFERROR(X483/H483,"0")+IFERROR(X484/H484,"0")+IFERROR(X485/H485,"0")+IFERROR(X486/H486,"0")+IFERROR(X487/H487,"0")+IFERROR(X488/H488,"0")</f>
        <v>0</v>
      </c>
      <c r="Y489" s="44">
        <f>IFERROR(Y483/H483,"0")+IFERROR(Y484/H484,"0")+IFERROR(Y485/H485,"0")+IFERROR(Y486/H486,"0")+IFERROR(Y487/H487,"0")+IFERROR(Y488/H488,"0")</f>
        <v>0</v>
      </c>
      <c r="Z489" s="44">
        <f>IFERROR(IF(Z483="",0,Z483),"0")+IFERROR(IF(Z484="",0,Z484),"0")+IFERROR(IF(Z485="",0,Z485),"0")+IFERROR(IF(Z486="",0,Z486),"0")+IFERROR(IF(Z487="",0,Z487),"0")+IFERROR(IF(Z488="",0,Z488),"0")</f>
        <v>0</v>
      </c>
      <c r="AA489" s="68"/>
      <c r="AB489" s="68"/>
      <c r="AC489" s="68"/>
    </row>
    <row r="490" spans="1:68" x14ac:dyDescent="0.2">
      <c r="A490" s="451"/>
      <c r="B490" s="451"/>
      <c r="C490" s="451"/>
      <c r="D490" s="451"/>
      <c r="E490" s="451"/>
      <c r="F490" s="451"/>
      <c r="G490" s="451"/>
      <c r="H490" s="451"/>
      <c r="I490" s="451"/>
      <c r="J490" s="451"/>
      <c r="K490" s="451"/>
      <c r="L490" s="451"/>
      <c r="M490" s="451"/>
      <c r="N490" s="451"/>
      <c r="O490" s="452"/>
      <c r="P490" s="448" t="s">
        <v>43</v>
      </c>
      <c r="Q490" s="449"/>
      <c r="R490" s="449"/>
      <c r="S490" s="449"/>
      <c r="T490" s="449"/>
      <c r="U490" s="449"/>
      <c r="V490" s="450"/>
      <c r="W490" s="43" t="s">
        <v>0</v>
      </c>
      <c r="X490" s="44">
        <f>IFERROR(SUM(X483:X488),"0")</f>
        <v>0</v>
      </c>
      <c r="Y490" s="44">
        <f>IFERROR(SUM(Y483:Y488),"0")</f>
        <v>0</v>
      </c>
      <c r="Z490" s="43"/>
      <c r="AA490" s="68"/>
      <c r="AB490" s="68"/>
      <c r="AC490" s="68"/>
    </row>
    <row r="491" spans="1:68" ht="14.25" customHeight="1" x14ac:dyDescent="0.25">
      <c r="A491" s="443" t="s">
        <v>84</v>
      </c>
      <c r="B491" s="443"/>
      <c r="C491" s="443"/>
      <c r="D491" s="443"/>
      <c r="E491" s="443"/>
      <c r="F491" s="443"/>
      <c r="G491" s="443"/>
      <c r="H491" s="443"/>
      <c r="I491" s="443"/>
      <c r="J491" s="443"/>
      <c r="K491" s="443"/>
      <c r="L491" s="443"/>
      <c r="M491" s="443"/>
      <c r="N491" s="443"/>
      <c r="O491" s="443"/>
      <c r="P491" s="443"/>
      <c r="Q491" s="443"/>
      <c r="R491" s="443"/>
      <c r="S491" s="443"/>
      <c r="T491" s="443"/>
      <c r="U491" s="443"/>
      <c r="V491" s="443"/>
      <c r="W491" s="443"/>
      <c r="X491" s="443"/>
      <c r="Y491" s="443"/>
      <c r="Z491" s="443"/>
      <c r="AA491" s="67"/>
      <c r="AB491" s="67"/>
      <c r="AC491" s="81"/>
    </row>
    <row r="492" spans="1:68" ht="16.5" customHeight="1" x14ac:dyDescent="0.25">
      <c r="A492" s="64" t="s">
        <v>707</v>
      </c>
      <c r="B492" s="64" t="s">
        <v>708</v>
      </c>
      <c r="C492" s="37">
        <v>4301051230</v>
      </c>
      <c r="D492" s="444">
        <v>4607091383409</v>
      </c>
      <c r="E492" s="444"/>
      <c r="F492" s="63">
        <v>1.3</v>
      </c>
      <c r="G492" s="38">
        <v>6</v>
      </c>
      <c r="H492" s="63">
        <v>7.8</v>
      </c>
      <c r="I492" s="63">
        <v>8.3460000000000001</v>
      </c>
      <c r="J492" s="38">
        <v>56</v>
      </c>
      <c r="K492" s="38" t="s">
        <v>121</v>
      </c>
      <c r="L492" s="38"/>
      <c r="M492" s="39" t="s">
        <v>82</v>
      </c>
      <c r="N492" s="39"/>
      <c r="O492" s="38">
        <v>45</v>
      </c>
      <c r="P492" s="7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46"/>
      <c r="R492" s="446"/>
      <c r="S492" s="446"/>
      <c r="T492" s="447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IFERROR(IF(Y492=0,"",ROUNDUP(Y492/H492,0)*0.02175),"")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59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16.5" customHeight="1" x14ac:dyDescent="0.25">
      <c r="A493" s="64" t="s">
        <v>709</v>
      </c>
      <c r="B493" s="64" t="s">
        <v>710</v>
      </c>
      <c r="C493" s="37">
        <v>4301051231</v>
      </c>
      <c r="D493" s="444">
        <v>4607091383416</v>
      </c>
      <c r="E493" s="444"/>
      <c r="F493" s="63">
        <v>1.3</v>
      </c>
      <c r="G493" s="38">
        <v>6</v>
      </c>
      <c r="H493" s="63">
        <v>7.8</v>
      </c>
      <c r="I493" s="63">
        <v>8.3460000000000001</v>
      </c>
      <c r="J493" s="38">
        <v>56</v>
      </c>
      <c r="K493" s="38" t="s">
        <v>121</v>
      </c>
      <c r="L493" s="38"/>
      <c r="M493" s="39" t="s">
        <v>82</v>
      </c>
      <c r="N493" s="39"/>
      <c r="O493" s="38">
        <v>45</v>
      </c>
      <c r="P493" s="7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46"/>
      <c r="R493" s="446"/>
      <c r="S493" s="446"/>
      <c r="T493" s="447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IFERROR(IF(Y493=0,"",ROUNDUP(Y493/H493,0)*0.02175),"")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60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711</v>
      </c>
      <c r="B494" s="64" t="s">
        <v>712</v>
      </c>
      <c r="C494" s="37">
        <v>4301051058</v>
      </c>
      <c r="D494" s="444">
        <v>4680115883536</v>
      </c>
      <c r="E494" s="444"/>
      <c r="F494" s="63">
        <v>0.3</v>
      </c>
      <c r="G494" s="38">
        <v>6</v>
      </c>
      <c r="H494" s="63">
        <v>1.8</v>
      </c>
      <c r="I494" s="63">
        <v>2.0659999999999998</v>
      </c>
      <c r="J494" s="38">
        <v>156</v>
      </c>
      <c r="K494" s="38" t="s">
        <v>87</v>
      </c>
      <c r="L494" s="38"/>
      <c r="M494" s="39" t="s">
        <v>82</v>
      </c>
      <c r="N494" s="39"/>
      <c r="O494" s="38">
        <v>45</v>
      </c>
      <c r="P494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46"/>
      <c r="R494" s="446"/>
      <c r="S494" s="446"/>
      <c r="T494" s="447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IFERROR(IF(Y494=0,"",ROUNDUP(Y494/H494,0)*0.00753),"")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61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51"/>
      <c r="B495" s="451"/>
      <c r="C495" s="451"/>
      <c r="D495" s="451"/>
      <c r="E495" s="451"/>
      <c r="F495" s="451"/>
      <c r="G495" s="451"/>
      <c r="H495" s="451"/>
      <c r="I495" s="451"/>
      <c r="J495" s="451"/>
      <c r="K495" s="451"/>
      <c r="L495" s="451"/>
      <c r="M495" s="451"/>
      <c r="N495" s="451"/>
      <c r="O495" s="452"/>
      <c r="P495" s="448" t="s">
        <v>43</v>
      </c>
      <c r="Q495" s="449"/>
      <c r="R495" s="449"/>
      <c r="S495" s="449"/>
      <c r="T495" s="449"/>
      <c r="U495" s="449"/>
      <c r="V495" s="450"/>
      <c r="W495" s="43" t="s">
        <v>42</v>
      </c>
      <c r="X495" s="44">
        <f>IFERROR(X492/H492,"0")+IFERROR(X493/H493,"0")+IFERROR(X494/H494,"0")</f>
        <v>0</v>
      </c>
      <c r="Y495" s="44">
        <f>IFERROR(Y492/H492,"0")+IFERROR(Y493/H493,"0")+IFERROR(Y494/H494,"0")</f>
        <v>0</v>
      </c>
      <c r="Z495" s="44">
        <f>IFERROR(IF(Z492="",0,Z492),"0")+IFERROR(IF(Z493="",0,Z493),"0")+IFERROR(IF(Z494="",0,Z494),"0")</f>
        <v>0</v>
      </c>
      <c r="AA495" s="68"/>
      <c r="AB495" s="68"/>
      <c r="AC495" s="68"/>
    </row>
    <row r="496" spans="1:68" x14ac:dyDescent="0.2">
      <c r="A496" s="451"/>
      <c r="B496" s="451"/>
      <c r="C496" s="451"/>
      <c r="D496" s="451"/>
      <c r="E496" s="451"/>
      <c r="F496" s="451"/>
      <c r="G496" s="451"/>
      <c r="H496" s="451"/>
      <c r="I496" s="451"/>
      <c r="J496" s="451"/>
      <c r="K496" s="451"/>
      <c r="L496" s="451"/>
      <c r="M496" s="451"/>
      <c r="N496" s="451"/>
      <c r="O496" s="452"/>
      <c r="P496" s="448" t="s">
        <v>43</v>
      </c>
      <c r="Q496" s="449"/>
      <c r="R496" s="449"/>
      <c r="S496" s="449"/>
      <c r="T496" s="449"/>
      <c r="U496" s="449"/>
      <c r="V496" s="450"/>
      <c r="W496" s="43" t="s">
        <v>0</v>
      </c>
      <c r="X496" s="44">
        <f>IFERROR(SUM(X492:X494),"0")</f>
        <v>0</v>
      </c>
      <c r="Y496" s="44">
        <f>IFERROR(SUM(Y492:Y494),"0")</f>
        <v>0</v>
      </c>
      <c r="Z496" s="43"/>
      <c r="AA496" s="68"/>
      <c r="AB496" s="68"/>
      <c r="AC496" s="68"/>
    </row>
    <row r="497" spans="1:68" ht="14.25" customHeight="1" x14ac:dyDescent="0.25">
      <c r="A497" s="443" t="s">
        <v>250</v>
      </c>
      <c r="B497" s="443"/>
      <c r="C497" s="443"/>
      <c r="D497" s="443"/>
      <c r="E497" s="443"/>
      <c r="F497" s="443"/>
      <c r="G497" s="443"/>
      <c r="H497" s="443"/>
      <c r="I497" s="443"/>
      <c r="J497" s="443"/>
      <c r="K497" s="443"/>
      <c r="L497" s="443"/>
      <c r="M497" s="443"/>
      <c r="N497" s="443"/>
      <c r="O497" s="443"/>
      <c r="P497" s="443"/>
      <c r="Q497" s="443"/>
      <c r="R497" s="443"/>
      <c r="S497" s="443"/>
      <c r="T497" s="443"/>
      <c r="U497" s="443"/>
      <c r="V497" s="443"/>
      <c r="W497" s="443"/>
      <c r="X497" s="443"/>
      <c r="Y497" s="443"/>
      <c r="Z497" s="443"/>
      <c r="AA497" s="67"/>
      <c r="AB497" s="67"/>
      <c r="AC497" s="81"/>
    </row>
    <row r="498" spans="1:68" ht="16.5" customHeight="1" x14ac:dyDescent="0.25">
      <c r="A498" s="64" t="s">
        <v>713</v>
      </c>
      <c r="B498" s="64" t="s">
        <v>714</v>
      </c>
      <c r="C498" s="37">
        <v>4301060363</v>
      </c>
      <c r="D498" s="444">
        <v>4680115885035</v>
      </c>
      <c r="E498" s="444"/>
      <c r="F498" s="63">
        <v>1</v>
      </c>
      <c r="G498" s="38">
        <v>4</v>
      </c>
      <c r="H498" s="63">
        <v>4</v>
      </c>
      <c r="I498" s="63">
        <v>4.4160000000000004</v>
      </c>
      <c r="J498" s="38">
        <v>104</v>
      </c>
      <c r="K498" s="38" t="s">
        <v>121</v>
      </c>
      <c r="L498" s="38"/>
      <c r="M498" s="39" t="s">
        <v>82</v>
      </c>
      <c r="N498" s="39"/>
      <c r="O498" s="38">
        <v>35</v>
      </c>
      <c r="P498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46"/>
      <c r="R498" s="446"/>
      <c r="S498" s="446"/>
      <c r="T498" s="447"/>
      <c r="U498" s="40" t="s">
        <v>48</v>
      </c>
      <c r="V498" s="40" t="s">
        <v>48</v>
      </c>
      <c r="W498" s="41" t="s">
        <v>0</v>
      </c>
      <c r="X498" s="59">
        <v>0</v>
      </c>
      <c r="Y498" s="56">
        <f>IFERROR(IF(X498="",0,CEILING((X498/$H498),1)*$H498),"")</f>
        <v>0</v>
      </c>
      <c r="Z498" s="42" t="str">
        <f>IFERROR(IF(Y498=0,"",ROUNDUP(Y498/H498,0)*0.01196),"")</f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62" t="s">
        <v>69</v>
      </c>
      <c r="BM498" s="79">
        <f>IFERROR(X498*I498/H498,"0")</f>
        <v>0</v>
      </c>
      <c r="BN498" s="79">
        <f>IFERROR(Y498*I498/H498,"0")</f>
        <v>0</v>
      </c>
      <c r="BO498" s="79">
        <f>IFERROR(1/J498*(X498/H498),"0")</f>
        <v>0</v>
      </c>
      <c r="BP498" s="79">
        <f>IFERROR(1/J498*(Y498/H498),"0")</f>
        <v>0</v>
      </c>
    </row>
    <row r="499" spans="1:68" x14ac:dyDescent="0.2">
      <c r="A499" s="451"/>
      <c r="B499" s="451"/>
      <c r="C499" s="451"/>
      <c r="D499" s="451"/>
      <c r="E499" s="451"/>
      <c r="F499" s="451"/>
      <c r="G499" s="451"/>
      <c r="H499" s="451"/>
      <c r="I499" s="451"/>
      <c r="J499" s="451"/>
      <c r="K499" s="451"/>
      <c r="L499" s="451"/>
      <c r="M499" s="451"/>
      <c r="N499" s="451"/>
      <c r="O499" s="452"/>
      <c r="P499" s="448" t="s">
        <v>43</v>
      </c>
      <c r="Q499" s="449"/>
      <c r="R499" s="449"/>
      <c r="S499" s="449"/>
      <c r="T499" s="449"/>
      <c r="U499" s="449"/>
      <c r="V499" s="450"/>
      <c r="W499" s="43" t="s">
        <v>42</v>
      </c>
      <c r="X499" s="44">
        <f>IFERROR(X498/H498,"0")</f>
        <v>0</v>
      </c>
      <c r="Y499" s="44">
        <f>IFERROR(Y498/H498,"0")</f>
        <v>0</v>
      </c>
      <c r="Z499" s="44">
        <f>IFERROR(IF(Z498="",0,Z498),"0")</f>
        <v>0</v>
      </c>
      <c r="AA499" s="68"/>
      <c r="AB499" s="68"/>
      <c r="AC499" s="68"/>
    </row>
    <row r="500" spans="1:68" x14ac:dyDescent="0.2">
      <c r="A500" s="451"/>
      <c r="B500" s="451"/>
      <c r="C500" s="451"/>
      <c r="D500" s="451"/>
      <c r="E500" s="451"/>
      <c r="F500" s="451"/>
      <c r="G500" s="451"/>
      <c r="H500" s="451"/>
      <c r="I500" s="451"/>
      <c r="J500" s="451"/>
      <c r="K500" s="451"/>
      <c r="L500" s="451"/>
      <c r="M500" s="451"/>
      <c r="N500" s="451"/>
      <c r="O500" s="452"/>
      <c r="P500" s="448" t="s">
        <v>43</v>
      </c>
      <c r="Q500" s="449"/>
      <c r="R500" s="449"/>
      <c r="S500" s="449"/>
      <c r="T500" s="449"/>
      <c r="U500" s="449"/>
      <c r="V500" s="450"/>
      <c r="W500" s="43" t="s">
        <v>0</v>
      </c>
      <c r="X500" s="44">
        <f>IFERROR(SUM(X498:X498),"0")</f>
        <v>0</v>
      </c>
      <c r="Y500" s="44">
        <f>IFERROR(SUM(Y498:Y498),"0")</f>
        <v>0</v>
      </c>
      <c r="Z500" s="43"/>
      <c r="AA500" s="68"/>
      <c r="AB500" s="68"/>
      <c r="AC500" s="68"/>
    </row>
    <row r="501" spans="1:68" ht="27.75" customHeight="1" x14ac:dyDescent="0.2">
      <c r="A501" s="441" t="s">
        <v>715</v>
      </c>
      <c r="B501" s="441"/>
      <c r="C501" s="441"/>
      <c r="D501" s="441"/>
      <c r="E501" s="441"/>
      <c r="F501" s="441"/>
      <c r="G501" s="441"/>
      <c r="H501" s="441"/>
      <c r="I501" s="441"/>
      <c r="J501" s="441"/>
      <c r="K501" s="441"/>
      <c r="L501" s="441"/>
      <c r="M501" s="441"/>
      <c r="N501" s="441"/>
      <c r="O501" s="441"/>
      <c r="P501" s="441"/>
      <c r="Q501" s="441"/>
      <c r="R501" s="441"/>
      <c r="S501" s="441"/>
      <c r="T501" s="441"/>
      <c r="U501" s="441"/>
      <c r="V501" s="441"/>
      <c r="W501" s="441"/>
      <c r="X501" s="441"/>
      <c r="Y501" s="441"/>
      <c r="Z501" s="441"/>
      <c r="AA501" s="55"/>
      <c r="AB501" s="55"/>
      <c r="AC501" s="55"/>
    </row>
    <row r="502" spans="1:68" ht="16.5" customHeight="1" x14ac:dyDescent="0.25">
      <c r="A502" s="442" t="s">
        <v>715</v>
      </c>
      <c r="B502" s="442"/>
      <c r="C502" s="442"/>
      <c r="D502" s="442"/>
      <c r="E502" s="442"/>
      <c r="F502" s="442"/>
      <c r="G502" s="442"/>
      <c r="H502" s="442"/>
      <c r="I502" s="442"/>
      <c r="J502" s="442"/>
      <c r="K502" s="442"/>
      <c r="L502" s="442"/>
      <c r="M502" s="442"/>
      <c r="N502" s="442"/>
      <c r="O502" s="442"/>
      <c r="P502" s="442"/>
      <c r="Q502" s="442"/>
      <c r="R502" s="442"/>
      <c r="S502" s="442"/>
      <c r="T502" s="442"/>
      <c r="U502" s="442"/>
      <c r="V502" s="442"/>
      <c r="W502" s="442"/>
      <c r="X502" s="442"/>
      <c r="Y502" s="442"/>
      <c r="Z502" s="442"/>
      <c r="AA502" s="66"/>
      <c r="AB502" s="66"/>
      <c r="AC502" s="80"/>
    </row>
    <row r="503" spans="1:68" ht="14.25" customHeight="1" x14ac:dyDescent="0.25">
      <c r="A503" s="443" t="s">
        <v>125</v>
      </c>
      <c r="B503" s="443"/>
      <c r="C503" s="443"/>
      <c r="D503" s="443"/>
      <c r="E503" s="443"/>
      <c r="F503" s="443"/>
      <c r="G503" s="443"/>
      <c r="H503" s="443"/>
      <c r="I503" s="443"/>
      <c r="J503" s="443"/>
      <c r="K503" s="443"/>
      <c r="L503" s="443"/>
      <c r="M503" s="443"/>
      <c r="N503" s="443"/>
      <c r="O503" s="443"/>
      <c r="P503" s="443"/>
      <c r="Q503" s="443"/>
      <c r="R503" s="443"/>
      <c r="S503" s="443"/>
      <c r="T503" s="443"/>
      <c r="U503" s="443"/>
      <c r="V503" s="443"/>
      <c r="W503" s="443"/>
      <c r="X503" s="443"/>
      <c r="Y503" s="443"/>
      <c r="Z503" s="443"/>
      <c r="AA503" s="67"/>
      <c r="AB503" s="67"/>
      <c r="AC503" s="81"/>
    </row>
    <row r="504" spans="1:68" ht="27" customHeight="1" x14ac:dyDescent="0.25">
      <c r="A504" s="64" t="s">
        <v>716</v>
      </c>
      <c r="B504" s="64" t="s">
        <v>717</v>
      </c>
      <c r="C504" s="37">
        <v>4301011763</v>
      </c>
      <c r="D504" s="444">
        <v>4640242181011</v>
      </c>
      <c r="E504" s="444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121</v>
      </c>
      <c r="L504" s="38"/>
      <c r="M504" s="39" t="s">
        <v>141</v>
      </c>
      <c r="N504" s="39"/>
      <c r="O504" s="38">
        <v>55</v>
      </c>
      <c r="P504" s="742" t="s">
        <v>718</v>
      </c>
      <c r="Q504" s="446"/>
      <c r="R504" s="446"/>
      <c r="S504" s="446"/>
      <c r="T504" s="447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ref="Y504:Y512" si="87">IFERROR(IF(X504="",0,CEILING((X504/$H504),1)*$H504),"")</f>
        <v>0</v>
      </c>
      <c r="Z504" s="42" t="str">
        <f t="shared" ref="Z504:Z509" si="88">IFERROR(IF(Y504=0,"",ROUNDUP(Y504/H504,0)*0.02175),"")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63" t="s">
        <v>69</v>
      </c>
      <c r="BM504" s="79">
        <f t="shared" ref="BM504:BM512" si="89">IFERROR(X504*I504/H504,"0")</f>
        <v>0</v>
      </c>
      <c r="BN504" s="79">
        <f t="shared" ref="BN504:BN512" si="90">IFERROR(Y504*I504/H504,"0")</f>
        <v>0</v>
      </c>
      <c r="BO504" s="79">
        <f t="shared" ref="BO504:BO512" si="91">IFERROR(1/J504*(X504/H504),"0")</f>
        <v>0</v>
      </c>
      <c r="BP504" s="79">
        <f t="shared" ref="BP504:BP512" si="92">IFERROR(1/J504*(Y504/H504),"0")</f>
        <v>0</v>
      </c>
    </row>
    <row r="505" spans="1:68" ht="27" customHeight="1" x14ac:dyDescent="0.25">
      <c r="A505" s="64" t="s">
        <v>719</v>
      </c>
      <c r="B505" s="64" t="s">
        <v>720</v>
      </c>
      <c r="C505" s="37">
        <v>4301011951</v>
      </c>
      <c r="D505" s="444">
        <v>4640242180045</v>
      </c>
      <c r="E505" s="444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121</v>
      </c>
      <c r="L505" s="38"/>
      <c r="M505" s="39" t="s">
        <v>120</v>
      </c>
      <c r="N505" s="39"/>
      <c r="O505" s="38">
        <v>55</v>
      </c>
      <c r="P505" s="743" t="s">
        <v>721</v>
      </c>
      <c r="Q505" s="446"/>
      <c r="R505" s="446"/>
      <c r="S505" s="446"/>
      <c r="T505" s="447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7"/>
        <v>0</v>
      </c>
      <c r="Z505" s="42" t="str">
        <f t="shared" si="88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64" t="s">
        <v>69</v>
      </c>
      <c r="BM505" s="79">
        <f t="shared" si="89"/>
        <v>0</v>
      </c>
      <c r="BN505" s="79">
        <f t="shared" si="90"/>
        <v>0</v>
      </c>
      <c r="BO505" s="79">
        <f t="shared" si="91"/>
        <v>0</v>
      </c>
      <c r="BP505" s="79">
        <f t="shared" si="92"/>
        <v>0</v>
      </c>
    </row>
    <row r="506" spans="1:68" ht="27" customHeight="1" x14ac:dyDescent="0.25">
      <c r="A506" s="64" t="s">
        <v>722</v>
      </c>
      <c r="B506" s="64" t="s">
        <v>723</v>
      </c>
      <c r="C506" s="37">
        <v>4301011585</v>
      </c>
      <c r="D506" s="444">
        <v>4640242180441</v>
      </c>
      <c r="E506" s="444"/>
      <c r="F506" s="63">
        <v>1.5</v>
      </c>
      <c r="G506" s="38">
        <v>8</v>
      </c>
      <c r="H506" s="63">
        <v>12</v>
      </c>
      <c r="I506" s="63">
        <v>12.48</v>
      </c>
      <c r="J506" s="38">
        <v>56</v>
      </c>
      <c r="K506" s="38" t="s">
        <v>121</v>
      </c>
      <c r="L506" s="38"/>
      <c r="M506" s="39" t="s">
        <v>120</v>
      </c>
      <c r="N506" s="39"/>
      <c r="O506" s="38">
        <v>50</v>
      </c>
      <c r="P506" s="744" t="s">
        <v>724</v>
      </c>
      <c r="Q506" s="446"/>
      <c r="R506" s="446"/>
      <c r="S506" s="446"/>
      <c r="T506" s="447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7"/>
        <v>0</v>
      </c>
      <c r="Z506" s="42" t="str">
        <f t="shared" si="88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65" t="s">
        <v>69</v>
      </c>
      <c r="BM506" s="79">
        <f t="shared" si="89"/>
        <v>0</v>
      </c>
      <c r="BN506" s="79">
        <f t="shared" si="90"/>
        <v>0</v>
      </c>
      <c r="BO506" s="79">
        <f t="shared" si="91"/>
        <v>0</v>
      </c>
      <c r="BP506" s="79">
        <f t="shared" si="92"/>
        <v>0</v>
      </c>
    </row>
    <row r="507" spans="1:68" ht="27" customHeight="1" x14ac:dyDescent="0.25">
      <c r="A507" s="64" t="s">
        <v>725</v>
      </c>
      <c r="B507" s="64" t="s">
        <v>726</v>
      </c>
      <c r="C507" s="37">
        <v>4301011950</v>
      </c>
      <c r="D507" s="444">
        <v>4640242180601</v>
      </c>
      <c r="E507" s="444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121</v>
      </c>
      <c r="L507" s="38"/>
      <c r="M507" s="39" t="s">
        <v>120</v>
      </c>
      <c r="N507" s="39"/>
      <c r="O507" s="38">
        <v>55</v>
      </c>
      <c r="P507" s="745" t="s">
        <v>727</v>
      </c>
      <c r="Q507" s="446"/>
      <c r="R507" s="446"/>
      <c r="S507" s="446"/>
      <c r="T507" s="447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7"/>
        <v>0</v>
      </c>
      <c r="Z507" s="42" t="str">
        <f t="shared" si="88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66" t="s">
        <v>69</v>
      </c>
      <c r="BM507" s="79">
        <f t="shared" si="89"/>
        <v>0</v>
      </c>
      <c r="BN507" s="79">
        <f t="shared" si="90"/>
        <v>0</v>
      </c>
      <c r="BO507" s="79">
        <f t="shared" si="91"/>
        <v>0</v>
      </c>
      <c r="BP507" s="79">
        <f t="shared" si="92"/>
        <v>0</v>
      </c>
    </row>
    <row r="508" spans="1:68" ht="27" customHeight="1" x14ac:dyDescent="0.25">
      <c r="A508" s="64" t="s">
        <v>728</v>
      </c>
      <c r="B508" s="64" t="s">
        <v>729</v>
      </c>
      <c r="C508" s="37">
        <v>4301011584</v>
      </c>
      <c r="D508" s="444">
        <v>4640242180564</v>
      </c>
      <c r="E508" s="444"/>
      <c r="F508" s="63">
        <v>1.5</v>
      </c>
      <c r="G508" s="38">
        <v>8</v>
      </c>
      <c r="H508" s="63">
        <v>12</v>
      </c>
      <c r="I508" s="63">
        <v>12.48</v>
      </c>
      <c r="J508" s="38">
        <v>56</v>
      </c>
      <c r="K508" s="38" t="s">
        <v>121</v>
      </c>
      <c r="L508" s="38"/>
      <c r="M508" s="39" t="s">
        <v>120</v>
      </c>
      <c r="N508" s="39"/>
      <c r="O508" s="38">
        <v>50</v>
      </c>
      <c r="P508" s="746" t="s">
        <v>730</v>
      </c>
      <c r="Q508" s="446"/>
      <c r="R508" s="446"/>
      <c r="S508" s="446"/>
      <c r="T508" s="447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7"/>
        <v>0</v>
      </c>
      <c r="Z508" s="42" t="str">
        <f t="shared" si="88"/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67" t="s">
        <v>69</v>
      </c>
      <c r="BM508" s="79">
        <f t="shared" si="89"/>
        <v>0</v>
      </c>
      <c r="BN508" s="79">
        <f t="shared" si="90"/>
        <v>0</v>
      </c>
      <c r="BO508" s="79">
        <f t="shared" si="91"/>
        <v>0</v>
      </c>
      <c r="BP508" s="79">
        <f t="shared" si="92"/>
        <v>0</v>
      </c>
    </row>
    <row r="509" spans="1:68" ht="27" customHeight="1" x14ac:dyDescent="0.25">
      <c r="A509" s="64" t="s">
        <v>731</v>
      </c>
      <c r="B509" s="64" t="s">
        <v>732</v>
      </c>
      <c r="C509" s="37">
        <v>4301011762</v>
      </c>
      <c r="D509" s="444">
        <v>4640242180922</v>
      </c>
      <c r="E509" s="444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121</v>
      </c>
      <c r="L509" s="38"/>
      <c r="M509" s="39" t="s">
        <v>120</v>
      </c>
      <c r="N509" s="39"/>
      <c r="O509" s="38">
        <v>55</v>
      </c>
      <c r="P509" s="747" t="s">
        <v>733</v>
      </c>
      <c r="Q509" s="446"/>
      <c r="R509" s="446"/>
      <c r="S509" s="446"/>
      <c r="T509" s="447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7"/>
        <v>0</v>
      </c>
      <c r="Z509" s="42" t="str">
        <f t="shared" si="88"/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68" t="s">
        <v>69</v>
      </c>
      <c r="BM509" s="79">
        <f t="shared" si="89"/>
        <v>0</v>
      </c>
      <c r="BN509" s="79">
        <f t="shared" si="90"/>
        <v>0</v>
      </c>
      <c r="BO509" s="79">
        <f t="shared" si="91"/>
        <v>0</v>
      </c>
      <c r="BP509" s="79">
        <f t="shared" si="92"/>
        <v>0</v>
      </c>
    </row>
    <row r="510" spans="1:68" ht="27" customHeight="1" x14ac:dyDescent="0.25">
      <c r="A510" s="64" t="s">
        <v>734</v>
      </c>
      <c r="B510" s="64" t="s">
        <v>735</v>
      </c>
      <c r="C510" s="37">
        <v>4301011764</v>
      </c>
      <c r="D510" s="444">
        <v>4640242181189</v>
      </c>
      <c r="E510" s="444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87</v>
      </c>
      <c r="L510" s="38"/>
      <c r="M510" s="39" t="s">
        <v>141</v>
      </c>
      <c r="N510" s="39"/>
      <c r="O510" s="38">
        <v>55</v>
      </c>
      <c r="P510" s="748" t="s">
        <v>736</v>
      </c>
      <c r="Q510" s="446"/>
      <c r="R510" s="446"/>
      <c r="S510" s="446"/>
      <c r="T510" s="447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si="87"/>
        <v>0</v>
      </c>
      <c r="Z510" s="42" t="str">
        <f>IFERROR(IF(Y510=0,"",ROUNDUP(Y510/H510,0)*0.00937),"")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69" t="s">
        <v>69</v>
      </c>
      <c r="BM510" s="79">
        <f t="shared" si="89"/>
        <v>0</v>
      </c>
      <c r="BN510" s="79">
        <f t="shared" si="90"/>
        <v>0</v>
      </c>
      <c r="BO510" s="79">
        <f t="shared" si="91"/>
        <v>0</v>
      </c>
      <c r="BP510" s="79">
        <f t="shared" si="92"/>
        <v>0</v>
      </c>
    </row>
    <row r="511" spans="1:68" ht="27" customHeight="1" x14ac:dyDescent="0.25">
      <c r="A511" s="64" t="s">
        <v>737</v>
      </c>
      <c r="B511" s="64" t="s">
        <v>738</v>
      </c>
      <c r="C511" s="37">
        <v>4301011551</v>
      </c>
      <c r="D511" s="444">
        <v>4640242180038</v>
      </c>
      <c r="E511" s="444"/>
      <c r="F511" s="63">
        <v>0.4</v>
      </c>
      <c r="G511" s="38">
        <v>10</v>
      </c>
      <c r="H511" s="63">
        <v>4</v>
      </c>
      <c r="I511" s="63">
        <v>4.24</v>
      </c>
      <c r="J511" s="38">
        <v>120</v>
      </c>
      <c r="K511" s="38" t="s">
        <v>87</v>
      </c>
      <c r="L511" s="38"/>
      <c r="M511" s="39" t="s">
        <v>120</v>
      </c>
      <c r="N511" s="39"/>
      <c r="O511" s="38">
        <v>50</v>
      </c>
      <c r="P511" s="749" t="s">
        <v>739</v>
      </c>
      <c r="Q511" s="446"/>
      <c r="R511" s="446"/>
      <c r="S511" s="446"/>
      <c r="T511" s="447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7"/>
        <v>0</v>
      </c>
      <c r="Z511" s="42" t="str">
        <f>IFERROR(IF(Y511=0,"",ROUNDUP(Y511/H511,0)*0.00937),"")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70" t="s">
        <v>69</v>
      </c>
      <c r="BM511" s="79">
        <f t="shared" si="89"/>
        <v>0</v>
      </c>
      <c r="BN511" s="79">
        <f t="shared" si="90"/>
        <v>0</v>
      </c>
      <c r="BO511" s="79">
        <f t="shared" si="91"/>
        <v>0</v>
      </c>
      <c r="BP511" s="79">
        <f t="shared" si="92"/>
        <v>0</v>
      </c>
    </row>
    <row r="512" spans="1:68" ht="27" customHeight="1" x14ac:dyDescent="0.25">
      <c r="A512" s="64" t="s">
        <v>740</v>
      </c>
      <c r="B512" s="64" t="s">
        <v>741</v>
      </c>
      <c r="C512" s="37">
        <v>4301011765</v>
      </c>
      <c r="D512" s="444">
        <v>4640242181172</v>
      </c>
      <c r="E512" s="444"/>
      <c r="F512" s="63">
        <v>0.4</v>
      </c>
      <c r="G512" s="38">
        <v>10</v>
      </c>
      <c r="H512" s="63">
        <v>4</v>
      </c>
      <c r="I512" s="63">
        <v>4.24</v>
      </c>
      <c r="J512" s="38">
        <v>120</v>
      </c>
      <c r="K512" s="38" t="s">
        <v>87</v>
      </c>
      <c r="L512" s="38"/>
      <c r="M512" s="39" t="s">
        <v>120</v>
      </c>
      <c r="N512" s="39"/>
      <c r="O512" s="38">
        <v>55</v>
      </c>
      <c r="P512" s="750" t="s">
        <v>742</v>
      </c>
      <c r="Q512" s="446"/>
      <c r="R512" s="446"/>
      <c r="S512" s="446"/>
      <c r="T512" s="447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7"/>
        <v>0</v>
      </c>
      <c r="Z512" s="42" t="str">
        <f>IFERROR(IF(Y512=0,"",ROUNDUP(Y512/H512,0)*0.00937),"")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71" t="s">
        <v>69</v>
      </c>
      <c r="BM512" s="79">
        <f t="shared" si="89"/>
        <v>0</v>
      </c>
      <c r="BN512" s="79">
        <f t="shared" si="90"/>
        <v>0</v>
      </c>
      <c r="BO512" s="79">
        <f t="shared" si="91"/>
        <v>0</v>
      </c>
      <c r="BP512" s="79">
        <f t="shared" si="92"/>
        <v>0</v>
      </c>
    </row>
    <row r="513" spans="1:68" x14ac:dyDescent="0.2">
      <c r="A513" s="451"/>
      <c r="B513" s="451"/>
      <c r="C513" s="451"/>
      <c r="D513" s="451"/>
      <c r="E513" s="451"/>
      <c r="F513" s="451"/>
      <c r="G513" s="451"/>
      <c r="H513" s="451"/>
      <c r="I513" s="451"/>
      <c r="J513" s="451"/>
      <c r="K513" s="451"/>
      <c r="L513" s="451"/>
      <c r="M513" s="451"/>
      <c r="N513" s="451"/>
      <c r="O513" s="452"/>
      <c r="P513" s="448" t="s">
        <v>43</v>
      </c>
      <c r="Q513" s="449"/>
      <c r="R513" s="449"/>
      <c r="S513" s="449"/>
      <c r="T513" s="449"/>
      <c r="U513" s="449"/>
      <c r="V513" s="450"/>
      <c r="W513" s="43" t="s">
        <v>42</v>
      </c>
      <c r="X513" s="44">
        <f>IFERROR(X504/H504,"0")+IFERROR(X505/H505,"0")+IFERROR(X506/H506,"0")+IFERROR(X507/H507,"0")+IFERROR(X508/H508,"0")+IFERROR(X509/H509,"0")+IFERROR(X510/H510,"0")+IFERROR(X511/H511,"0")+IFERROR(X512/H512,"0")</f>
        <v>0</v>
      </c>
      <c r="Y513" s="44">
        <f>IFERROR(Y504/H504,"0")+IFERROR(Y505/H505,"0")+IFERROR(Y506/H506,"0")+IFERROR(Y507/H507,"0")+IFERROR(Y508/H508,"0")+IFERROR(Y509/H509,"0")+IFERROR(Y510/H510,"0")+IFERROR(Y511/H511,"0")+IFERROR(Y512/H512,"0")</f>
        <v>0</v>
      </c>
      <c r="Z513" s="4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68"/>
      <c r="AB513" s="68"/>
      <c r="AC513" s="68"/>
    </row>
    <row r="514" spans="1:68" x14ac:dyDescent="0.2">
      <c r="A514" s="451"/>
      <c r="B514" s="451"/>
      <c r="C514" s="451"/>
      <c r="D514" s="451"/>
      <c r="E514" s="451"/>
      <c r="F514" s="451"/>
      <c r="G514" s="451"/>
      <c r="H514" s="451"/>
      <c r="I514" s="451"/>
      <c r="J514" s="451"/>
      <c r="K514" s="451"/>
      <c r="L514" s="451"/>
      <c r="M514" s="451"/>
      <c r="N514" s="451"/>
      <c r="O514" s="452"/>
      <c r="P514" s="448" t="s">
        <v>43</v>
      </c>
      <c r="Q514" s="449"/>
      <c r="R514" s="449"/>
      <c r="S514" s="449"/>
      <c r="T514" s="449"/>
      <c r="U514" s="449"/>
      <c r="V514" s="450"/>
      <c r="W514" s="43" t="s">
        <v>0</v>
      </c>
      <c r="X514" s="44">
        <f>IFERROR(SUM(X504:X512),"0")</f>
        <v>0</v>
      </c>
      <c r="Y514" s="44">
        <f>IFERROR(SUM(Y504:Y512),"0")</f>
        <v>0</v>
      </c>
      <c r="Z514" s="43"/>
      <c r="AA514" s="68"/>
      <c r="AB514" s="68"/>
      <c r="AC514" s="68"/>
    </row>
    <row r="515" spans="1:68" ht="14.25" customHeight="1" x14ac:dyDescent="0.25">
      <c r="A515" s="443" t="s">
        <v>117</v>
      </c>
      <c r="B515" s="443"/>
      <c r="C515" s="443"/>
      <c r="D515" s="443"/>
      <c r="E515" s="443"/>
      <c r="F515" s="443"/>
      <c r="G515" s="443"/>
      <c r="H515" s="443"/>
      <c r="I515" s="443"/>
      <c r="J515" s="443"/>
      <c r="K515" s="443"/>
      <c r="L515" s="443"/>
      <c r="M515" s="443"/>
      <c r="N515" s="443"/>
      <c r="O515" s="443"/>
      <c r="P515" s="443"/>
      <c r="Q515" s="443"/>
      <c r="R515" s="443"/>
      <c r="S515" s="443"/>
      <c r="T515" s="443"/>
      <c r="U515" s="443"/>
      <c r="V515" s="443"/>
      <c r="W515" s="443"/>
      <c r="X515" s="443"/>
      <c r="Y515" s="443"/>
      <c r="Z515" s="443"/>
      <c r="AA515" s="67"/>
      <c r="AB515" s="67"/>
      <c r="AC515" s="81"/>
    </row>
    <row r="516" spans="1:68" ht="27" customHeight="1" x14ac:dyDescent="0.25">
      <c r="A516" s="64" t="s">
        <v>743</v>
      </c>
      <c r="B516" s="64" t="s">
        <v>744</v>
      </c>
      <c r="C516" s="37">
        <v>4301020260</v>
      </c>
      <c r="D516" s="444">
        <v>4640242180526</v>
      </c>
      <c r="E516" s="444"/>
      <c r="F516" s="63">
        <v>1.8</v>
      </c>
      <c r="G516" s="38">
        <v>6</v>
      </c>
      <c r="H516" s="63">
        <v>10.8</v>
      </c>
      <c r="I516" s="63">
        <v>11.28</v>
      </c>
      <c r="J516" s="38">
        <v>56</v>
      </c>
      <c r="K516" s="38" t="s">
        <v>121</v>
      </c>
      <c r="L516" s="38"/>
      <c r="M516" s="39" t="s">
        <v>120</v>
      </c>
      <c r="N516" s="39"/>
      <c r="O516" s="38">
        <v>50</v>
      </c>
      <c r="P516" s="751" t="s">
        <v>745</v>
      </c>
      <c r="Q516" s="446"/>
      <c r="R516" s="446"/>
      <c r="S516" s="446"/>
      <c r="T516" s="447"/>
      <c r="U516" s="40" t="s">
        <v>48</v>
      </c>
      <c r="V516" s="40" t="s">
        <v>48</v>
      </c>
      <c r="W516" s="41" t="s">
        <v>0</v>
      </c>
      <c r="X516" s="59">
        <v>0</v>
      </c>
      <c r="Y516" s="56">
        <f>IFERROR(IF(X516="",0,CEILING((X516/$H516),1)*$H516),"")</f>
        <v>0</v>
      </c>
      <c r="Z516" s="42" t="str">
        <f>IFERROR(IF(Y516=0,"",ROUNDUP(Y516/H516,0)*0.02175),"")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72" t="s">
        <v>69</v>
      </c>
      <c r="BM516" s="79">
        <f>IFERROR(X516*I516/H516,"0")</f>
        <v>0</v>
      </c>
      <c r="BN516" s="79">
        <f>IFERROR(Y516*I516/H516,"0")</f>
        <v>0</v>
      </c>
      <c r="BO516" s="79">
        <f>IFERROR(1/J516*(X516/H516),"0")</f>
        <v>0</v>
      </c>
      <c r="BP516" s="79">
        <f>IFERROR(1/J516*(Y516/H516),"0")</f>
        <v>0</v>
      </c>
    </row>
    <row r="517" spans="1:68" ht="16.5" customHeight="1" x14ac:dyDescent="0.25">
      <c r="A517" s="64" t="s">
        <v>746</v>
      </c>
      <c r="B517" s="64" t="s">
        <v>747</v>
      </c>
      <c r="C517" s="37">
        <v>4301020269</v>
      </c>
      <c r="D517" s="444">
        <v>4640242180519</v>
      </c>
      <c r="E517" s="444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121</v>
      </c>
      <c r="L517" s="38"/>
      <c r="M517" s="39" t="s">
        <v>141</v>
      </c>
      <c r="N517" s="39"/>
      <c r="O517" s="38">
        <v>50</v>
      </c>
      <c r="P517" s="752" t="s">
        <v>748</v>
      </c>
      <c r="Q517" s="446"/>
      <c r="R517" s="446"/>
      <c r="S517" s="446"/>
      <c r="T517" s="447"/>
      <c r="U517" s="40" t="s">
        <v>48</v>
      </c>
      <c r="V517" s="40" t="s">
        <v>48</v>
      </c>
      <c r="W517" s="41" t="s">
        <v>0</v>
      </c>
      <c r="X517" s="59">
        <v>0</v>
      </c>
      <c r="Y517" s="56">
        <f>IFERROR(IF(X517="",0,CEILING((X517/$H517),1)*$H517),"")</f>
        <v>0</v>
      </c>
      <c r="Z517" s="42" t="str">
        <f>IFERROR(IF(Y517=0,"",ROUNDUP(Y517/H517,0)*0.02175),"")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73" t="s">
        <v>69</v>
      </c>
      <c r="BM517" s="79">
        <f>IFERROR(X517*I517/H517,"0")</f>
        <v>0</v>
      </c>
      <c r="BN517" s="79">
        <f>IFERROR(Y517*I517/H517,"0")</f>
        <v>0</v>
      </c>
      <c r="BO517" s="79">
        <f>IFERROR(1/J517*(X517/H517),"0")</f>
        <v>0</v>
      </c>
      <c r="BP517" s="79">
        <f>IFERROR(1/J517*(Y517/H517),"0")</f>
        <v>0</v>
      </c>
    </row>
    <row r="518" spans="1:68" ht="27" customHeight="1" x14ac:dyDescent="0.25">
      <c r="A518" s="64" t="s">
        <v>749</v>
      </c>
      <c r="B518" s="64" t="s">
        <v>750</v>
      </c>
      <c r="C518" s="37">
        <v>4301020309</v>
      </c>
      <c r="D518" s="444">
        <v>4640242180090</v>
      </c>
      <c r="E518" s="444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121</v>
      </c>
      <c r="L518" s="38"/>
      <c r="M518" s="39" t="s">
        <v>120</v>
      </c>
      <c r="N518" s="39"/>
      <c r="O518" s="38">
        <v>50</v>
      </c>
      <c r="P518" s="753" t="s">
        <v>751</v>
      </c>
      <c r="Q518" s="446"/>
      <c r="R518" s="446"/>
      <c r="S518" s="446"/>
      <c r="T518" s="447"/>
      <c r="U518" s="40" t="s">
        <v>48</v>
      </c>
      <c r="V518" s="40" t="s">
        <v>48</v>
      </c>
      <c r="W518" s="41" t="s">
        <v>0</v>
      </c>
      <c r="X518" s="59">
        <v>0</v>
      </c>
      <c r="Y518" s="56">
        <f>IFERROR(IF(X518="",0,CEILING((X518/$H518),1)*$H518),"")</f>
        <v>0</v>
      </c>
      <c r="Z518" s="42" t="str">
        <f>IFERROR(IF(Y518=0,"",ROUNDUP(Y518/H518,0)*0.02175),"")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74" t="s">
        <v>69</v>
      </c>
      <c r="BM518" s="79">
        <f>IFERROR(X518*I518/H518,"0")</f>
        <v>0</v>
      </c>
      <c r="BN518" s="79">
        <f>IFERROR(Y518*I518/H518,"0")</f>
        <v>0</v>
      </c>
      <c r="BO518" s="79">
        <f>IFERROR(1/J518*(X518/H518),"0")</f>
        <v>0</v>
      </c>
      <c r="BP518" s="79">
        <f>IFERROR(1/J518*(Y518/H518),"0")</f>
        <v>0</v>
      </c>
    </row>
    <row r="519" spans="1:68" ht="27" customHeight="1" x14ac:dyDescent="0.25">
      <c r="A519" s="64" t="s">
        <v>752</v>
      </c>
      <c r="B519" s="64" t="s">
        <v>753</v>
      </c>
      <c r="C519" s="37">
        <v>4301020314</v>
      </c>
      <c r="D519" s="444">
        <v>4640242180090</v>
      </c>
      <c r="E519" s="444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121</v>
      </c>
      <c r="L519" s="38"/>
      <c r="M519" s="39" t="s">
        <v>120</v>
      </c>
      <c r="N519" s="39"/>
      <c r="O519" s="38">
        <v>50</v>
      </c>
      <c r="P519" s="754" t="s">
        <v>754</v>
      </c>
      <c r="Q519" s="446"/>
      <c r="R519" s="446"/>
      <c r="S519" s="446"/>
      <c r="T519" s="447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75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27" customHeight="1" x14ac:dyDescent="0.25">
      <c r="A520" s="64" t="s">
        <v>755</v>
      </c>
      <c r="B520" s="64" t="s">
        <v>756</v>
      </c>
      <c r="C520" s="37">
        <v>4301020295</v>
      </c>
      <c r="D520" s="444">
        <v>4640242181363</v>
      </c>
      <c r="E520" s="444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87</v>
      </c>
      <c r="L520" s="38"/>
      <c r="M520" s="39" t="s">
        <v>120</v>
      </c>
      <c r="N520" s="39"/>
      <c r="O520" s="38">
        <v>50</v>
      </c>
      <c r="P520" s="755" t="s">
        <v>757</v>
      </c>
      <c r="Q520" s="446"/>
      <c r="R520" s="446"/>
      <c r="S520" s="446"/>
      <c r="T520" s="447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76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x14ac:dyDescent="0.2">
      <c r="A521" s="451"/>
      <c r="B521" s="451"/>
      <c r="C521" s="451"/>
      <c r="D521" s="451"/>
      <c r="E521" s="451"/>
      <c r="F521" s="451"/>
      <c r="G521" s="451"/>
      <c r="H521" s="451"/>
      <c r="I521" s="451"/>
      <c r="J521" s="451"/>
      <c r="K521" s="451"/>
      <c r="L521" s="451"/>
      <c r="M521" s="451"/>
      <c r="N521" s="451"/>
      <c r="O521" s="452"/>
      <c r="P521" s="448" t="s">
        <v>43</v>
      </c>
      <c r="Q521" s="449"/>
      <c r="R521" s="449"/>
      <c r="S521" s="449"/>
      <c r="T521" s="449"/>
      <c r="U521" s="449"/>
      <c r="V521" s="450"/>
      <c r="W521" s="43" t="s">
        <v>42</v>
      </c>
      <c r="X521" s="44">
        <f>IFERROR(X516/H516,"0")+IFERROR(X517/H517,"0")+IFERROR(X518/H518,"0")+IFERROR(X519/H519,"0")+IFERROR(X520/H520,"0")</f>
        <v>0</v>
      </c>
      <c r="Y521" s="44">
        <f>IFERROR(Y516/H516,"0")+IFERROR(Y517/H517,"0")+IFERROR(Y518/H518,"0")+IFERROR(Y519/H519,"0")+IFERROR(Y520/H520,"0")</f>
        <v>0</v>
      </c>
      <c r="Z521" s="44">
        <f>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451"/>
      <c r="B522" s="451"/>
      <c r="C522" s="451"/>
      <c r="D522" s="451"/>
      <c r="E522" s="451"/>
      <c r="F522" s="451"/>
      <c r="G522" s="451"/>
      <c r="H522" s="451"/>
      <c r="I522" s="451"/>
      <c r="J522" s="451"/>
      <c r="K522" s="451"/>
      <c r="L522" s="451"/>
      <c r="M522" s="451"/>
      <c r="N522" s="451"/>
      <c r="O522" s="452"/>
      <c r="P522" s="448" t="s">
        <v>43</v>
      </c>
      <c r="Q522" s="449"/>
      <c r="R522" s="449"/>
      <c r="S522" s="449"/>
      <c r="T522" s="449"/>
      <c r="U522" s="449"/>
      <c r="V522" s="450"/>
      <c r="W522" s="43" t="s">
        <v>0</v>
      </c>
      <c r="X522" s="44">
        <f>IFERROR(SUM(X516:X520),"0")</f>
        <v>0</v>
      </c>
      <c r="Y522" s="44">
        <f>IFERROR(SUM(Y516:Y520),"0")</f>
        <v>0</v>
      </c>
      <c r="Z522" s="43"/>
      <c r="AA522" s="68"/>
      <c r="AB522" s="68"/>
      <c r="AC522" s="68"/>
    </row>
    <row r="523" spans="1:68" ht="14.25" customHeight="1" x14ac:dyDescent="0.25">
      <c r="A523" s="443" t="s">
        <v>79</v>
      </c>
      <c r="B523" s="443"/>
      <c r="C523" s="443"/>
      <c r="D523" s="443"/>
      <c r="E523" s="443"/>
      <c r="F523" s="443"/>
      <c r="G523" s="443"/>
      <c r="H523" s="443"/>
      <c r="I523" s="443"/>
      <c r="J523" s="443"/>
      <c r="K523" s="443"/>
      <c r="L523" s="443"/>
      <c r="M523" s="443"/>
      <c r="N523" s="443"/>
      <c r="O523" s="443"/>
      <c r="P523" s="443"/>
      <c r="Q523" s="443"/>
      <c r="R523" s="443"/>
      <c r="S523" s="443"/>
      <c r="T523" s="443"/>
      <c r="U523" s="443"/>
      <c r="V523" s="443"/>
      <c r="W523" s="443"/>
      <c r="X523" s="443"/>
      <c r="Y523" s="443"/>
      <c r="Z523" s="443"/>
      <c r="AA523" s="67"/>
      <c r="AB523" s="67"/>
      <c r="AC523" s="81"/>
    </row>
    <row r="524" spans="1:68" ht="27" customHeight="1" x14ac:dyDescent="0.25">
      <c r="A524" s="64" t="s">
        <v>758</v>
      </c>
      <c r="B524" s="64" t="s">
        <v>759</v>
      </c>
      <c r="C524" s="37">
        <v>4301031289</v>
      </c>
      <c r="D524" s="444">
        <v>4640242181615</v>
      </c>
      <c r="E524" s="444"/>
      <c r="F524" s="63">
        <v>0.7</v>
      </c>
      <c r="G524" s="38">
        <v>6</v>
      </c>
      <c r="H524" s="63">
        <v>4.2</v>
      </c>
      <c r="I524" s="63">
        <v>4.4000000000000004</v>
      </c>
      <c r="J524" s="38">
        <v>156</v>
      </c>
      <c r="K524" s="38" t="s">
        <v>87</v>
      </c>
      <c r="L524" s="38"/>
      <c r="M524" s="39" t="s">
        <v>82</v>
      </c>
      <c r="N524" s="39"/>
      <c r="O524" s="38">
        <v>45</v>
      </c>
      <c r="P524" s="756" t="s">
        <v>760</v>
      </c>
      <c r="Q524" s="446"/>
      <c r="R524" s="446"/>
      <c r="S524" s="446"/>
      <c r="T524" s="447"/>
      <c r="U524" s="40" t="s">
        <v>48</v>
      </c>
      <c r="V524" s="40" t="s">
        <v>48</v>
      </c>
      <c r="W524" s="41" t="s">
        <v>0</v>
      </c>
      <c r="X524" s="59">
        <v>0</v>
      </c>
      <c r="Y524" s="56">
        <f t="shared" ref="Y524:Y530" si="93">IFERROR(IF(X524="",0,CEILING((X524/$H524),1)*$H524),"")</f>
        <v>0</v>
      </c>
      <c r="Z524" s="42" t="str">
        <f t="shared" ref="Z524:Z529" si="94">IFERROR(IF(Y524=0,"",ROUNDUP(Y524/H524,0)*0.00753),"")</f>
        <v/>
      </c>
      <c r="AA524" s="69" t="s">
        <v>48</v>
      </c>
      <c r="AB524" s="70" t="s">
        <v>189</v>
      </c>
      <c r="AC524" s="82"/>
      <c r="AG524" s="79"/>
      <c r="AJ524" s="84"/>
      <c r="AK524" s="84"/>
      <c r="BB524" s="377" t="s">
        <v>69</v>
      </c>
      <c r="BM524" s="79">
        <f t="shared" ref="BM524:BM530" si="95">IFERROR(X524*I524/H524,"0")</f>
        <v>0</v>
      </c>
      <c r="BN524" s="79">
        <f t="shared" ref="BN524:BN530" si="96">IFERROR(Y524*I524/H524,"0")</f>
        <v>0</v>
      </c>
      <c r="BO524" s="79">
        <f t="shared" ref="BO524:BO530" si="97">IFERROR(1/J524*(X524/H524),"0")</f>
        <v>0</v>
      </c>
      <c r="BP524" s="79">
        <f t="shared" ref="BP524:BP530" si="98">IFERROR(1/J524*(Y524/H524),"0")</f>
        <v>0</v>
      </c>
    </row>
    <row r="525" spans="1:68" ht="27" customHeight="1" x14ac:dyDescent="0.25">
      <c r="A525" s="64" t="s">
        <v>761</v>
      </c>
      <c r="B525" s="64" t="s">
        <v>762</v>
      </c>
      <c r="C525" s="37">
        <v>4301031285</v>
      </c>
      <c r="D525" s="444">
        <v>4640242181639</v>
      </c>
      <c r="E525" s="444"/>
      <c r="F525" s="63">
        <v>0.7</v>
      </c>
      <c r="G525" s="38">
        <v>6</v>
      </c>
      <c r="H525" s="63">
        <v>4.2</v>
      </c>
      <c r="I525" s="63">
        <v>4.4000000000000004</v>
      </c>
      <c r="J525" s="38">
        <v>156</v>
      </c>
      <c r="K525" s="38" t="s">
        <v>87</v>
      </c>
      <c r="L525" s="38"/>
      <c r="M525" s="39" t="s">
        <v>82</v>
      </c>
      <c r="N525" s="39"/>
      <c r="O525" s="38">
        <v>45</v>
      </c>
      <c r="P525" s="757" t="s">
        <v>763</v>
      </c>
      <c r="Q525" s="446"/>
      <c r="R525" s="446"/>
      <c r="S525" s="446"/>
      <c r="T525" s="447"/>
      <c r="U525" s="40" t="s">
        <v>48</v>
      </c>
      <c r="V525" s="40" t="s">
        <v>48</v>
      </c>
      <c r="W525" s="41" t="s">
        <v>0</v>
      </c>
      <c r="X525" s="59">
        <v>0</v>
      </c>
      <c r="Y525" s="56">
        <f t="shared" si="93"/>
        <v>0</v>
      </c>
      <c r="Z525" s="42" t="str">
        <f t="shared" si="94"/>
        <v/>
      </c>
      <c r="AA525" s="69" t="s">
        <v>48</v>
      </c>
      <c r="AB525" s="70" t="s">
        <v>189</v>
      </c>
      <c r="AC525" s="82"/>
      <c r="AG525" s="79"/>
      <c r="AJ525" s="84"/>
      <c r="AK525" s="84"/>
      <c r="BB525" s="378" t="s">
        <v>69</v>
      </c>
      <c r="BM525" s="79">
        <f t="shared" si="95"/>
        <v>0</v>
      </c>
      <c r="BN525" s="79">
        <f t="shared" si="96"/>
        <v>0</v>
      </c>
      <c r="BO525" s="79">
        <f t="shared" si="97"/>
        <v>0</v>
      </c>
      <c r="BP525" s="79">
        <f t="shared" si="98"/>
        <v>0</v>
      </c>
    </row>
    <row r="526" spans="1:68" ht="27" customHeight="1" x14ac:dyDescent="0.25">
      <c r="A526" s="64" t="s">
        <v>764</v>
      </c>
      <c r="B526" s="64" t="s">
        <v>765</v>
      </c>
      <c r="C526" s="37">
        <v>4301031287</v>
      </c>
      <c r="D526" s="444">
        <v>4640242181622</v>
      </c>
      <c r="E526" s="444"/>
      <c r="F526" s="63">
        <v>0.7</v>
      </c>
      <c r="G526" s="38">
        <v>6</v>
      </c>
      <c r="H526" s="63">
        <v>4.2</v>
      </c>
      <c r="I526" s="63">
        <v>4.4000000000000004</v>
      </c>
      <c r="J526" s="38">
        <v>156</v>
      </c>
      <c r="K526" s="38" t="s">
        <v>87</v>
      </c>
      <c r="L526" s="38"/>
      <c r="M526" s="39" t="s">
        <v>82</v>
      </c>
      <c r="N526" s="39"/>
      <c r="O526" s="38">
        <v>45</v>
      </c>
      <c r="P526" s="758" t="s">
        <v>766</v>
      </c>
      <c r="Q526" s="446"/>
      <c r="R526" s="446"/>
      <c r="S526" s="446"/>
      <c r="T526" s="447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si="93"/>
        <v>0</v>
      </c>
      <c r="Z526" s="42" t="str">
        <f t="shared" si="94"/>
        <v/>
      </c>
      <c r="AA526" s="69" t="s">
        <v>48</v>
      </c>
      <c r="AB526" s="70" t="s">
        <v>189</v>
      </c>
      <c r="AC526" s="82"/>
      <c r="AG526" s="79"/>
      <c r="AJ526" s="84"/>
      <c r="AK526" s="84"/>
      <c r="BB526" s="379" t="s">
        <v>69</v>
      </c>
      <c r="BM526" s="79">
        <f t="shared" si="95"/>
        <v>0</v>
      </c>
      <c r="BN526" s="79">
        <f t="shared" si="96"/>
        <v>0</v>
      </c>
      <c r="BO526" s="79">
        <f t="shared" si="97"/>
        <v>0</v>
      </c>
      <c r="BP526" s="79">
        <f t="shared" si="98"/>
        <v>0</v>
      </c>
    </row>
    <row r="527" spans="1:68" ht="27" customHeight="1" x14ac:dyDescent="0.25">
      <c r="A527" s="64" t="s">
        <v>767</v>
      </c>
      <c r="B527" s="64" t="s">
        <v>768</v>
      </c>
      <c r="C527" s="37">
        <v>4301031280</v>
      </c>
      <c r="D527" s="444">
        <v>4640242180816</v>
      </c>
      <c r="E527" s="444"/>
      <c r="F527" s="63">
        <v>0.7</v>
      </c>
      <c r="G527" s="38">
        <v>6</v>
      </c>
      <c r="H527" s="63">
        <v>4.2</v>
      </c>
      <c r="I527" s="63">
        <v>4.46</v>
      </c>
      <c r="J527" s="38">
        <v>156</v>
      </c>
      <c r="K527" s="38" t="s">
        <v>87</v>
      </c>
      <c r="L527" s="38"/>
      <c r="M527" s="39" t="s">
        <v>82</v>
      </c>
      <c r="N527" s="39"/>
      <c r="O527" s="38">
        <v>40</v>
      </c>
      <c r="P527" s="759" t="s">
        <v>769</v>
      </c>
      <c r="Q527" s="446"/>
      <c r="R527" s="446"/>
      <c r="S527" s="446"/>
      <c r="T527" s="447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93"/>
        <v>0</v>
      </c>
      <c r="Z527" s="42" t="str">
        <f t="shared" si="94"/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80" t="s">
        <v>69</v>
      </c>
      <c r="BM527" s="79">
        <f t="shared" si="95"/>
        <v>0</v>
      </c>
      <c r="BN527" s="79">
        <f t="shared" si="96"/>
        <v>0</v>
      </c>
      <c r="BO527" s="79">
        <f t="shared" si="97"/>
        <v>0</v>
      </c>
      <c r="BP527" s="79">
        <f t="shared" si="98"/>
        <v>0</v>
      </c>
    </row>
    <row r="528" spans="1:68" ht="27" customHeight="1" x14ac:dyDescent="0.25">
      <c r="A528" s="64" t="s">
        <v>770</v>
      </c>
      <c r="B528" s="64" t="s">
        <v>771</v>
      </c>
      <c r="C528" s="37">
        <v>4301031244</v>
      </c>
      <c r="D528" s="444">
        <v>4640242180595</v>
      </c>
      <c r="E528" s="444"/>
      <c r="F528" s="63">
        <v>0.7</v>
      </c>
      <c r="G528" s="38">
        <v>6</v>
      </c>
      <c r="H528" s="63">
        <v>4.2</v>
      </c>
      <c r="I528" s="63">
        <v>4.46</v>
      </c>
      <c r="J528" s="38">
        <v>156</v>
      </c>
      <c r="K528" s="38" t="s">
        <v>87</v>
      </c>
      <c r="L528" s="38"/>
      <c r="M528" s="39" t="s">
        <v>82</v>
      </c>
      <c r="N528" s="39"/>
      <c r="O528" s="38">
        <v>40</v>
      </c>
      <c r="P528" s="760" t="s">
        <v>772</v>
      </c>
      <c r="Q528" s="446"/>
      <c r="R528" s="446"/>
      <c r="S528" s="446"/>
      <c r="T528" s="447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93"/>
        <v>0</v>
      </c>
      <c r="Z528" s="42" t="str">
        <f t="shared" si="94"/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81" t="s">
        <v>69</v>
      </c>
      <c r="BM528" s="79">
        <f t="shared" si="95"/>
        <v>0</v>
      </c>
      <c r="BN528" s="79">
        <f t="shared" si="96"/>
        <v>0</v>
      </c>
      <c r="BO528" s="79">
        <f t="shared" si="97"/>
        <v>0</v>
      </c>
      <c r="BP528" s="79">
        <f t="shared" si="98"/>
        <v>0</v>
      </c>
    </row>
    <row r="529" spans="1:68" ht="27" customHeight="1" x14ac:dyDescent="0.25">
      <c r="A529" s="64" t="s">
        <v>773</v>
      </c>
      <c r="B529" s="64" t="s">
        <v>774</v>
      </c>
      <c r="C529" s="37">
        <v>4301031321</v>
      </c>
      <c r="D529" s="444">
        <v>4640242180076</v>
      </c>
      <c r="E529" s="444"/>
      <c r="F529" s="63">
        <v>0.7</v>
      </c>
      <c r="G529" s="38">
        <v>6</v>
      </c>
      <c r="H529" s="63">
        <v>4.2</v>
      </c>
      <c r="I529" s="63">
        <v>4.4000000000000004</v>
      </c>
      <c r="J529" s="38">
        <v>156</v>
      </c>
      <c r="K529" s="38" t="s">
        <v>87</v>
      </c>
      <c r="L529" s="38"/>
      <c r="M529" s="39" t="s">
        <v>82</v>
      </c>
      <c r="N529" s="39"/>
      <c r="O529" s="38">
        <v>40</v>
      </c>
      <c r="P529" s="761" t="s">
        <v>775</v>
      </c>
      <c r="Q529" s="446"/>
      <c r="R529" s="446"/>
      <c r="S529" s="446"/>
      <c r="T529" s="447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93"/>
        <v>0</v>
      </c>
      <c r="Z529" s="42" t="str">
        <f t="shared" si="94"/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82" t="s">
        <v>69</v>
      </c>
      <c r="BM529" s="79">
        <f t="shared" si="95"/>
        <v>0</v>
      </c>
      <c r="BN529" s="79">
        <f t="shared" si="96"/>
        <v>0</v>
      </c>
      <c r="BO529" s="79">
        <f t="shared" si="97"/>
        <v>0</v>
      </c>
      <c r="BP529" s="79">
        <f t="shared" si="98"/>
        <v>0</v>
      </c>
    </row>
    <row r="530" spans="1:68" ht="27" customHeight="1" x14ac:dyDescent="0.25">
      <c r="A530" s="64" t="s">
        <v>776</v>
      </c>
      <c r="B530" s="64" t="s">
        <v>777</v>
      </c>
      <c r="C530" s="37">
        <v>4301031200</v>
      </c>
      <c r="D530" s="444">
        <v>4640242180489</v>
      </c>
      <c r="E530" s="444"/>
      <c r="F530" s="63">
        <v>0.28000000000000003</v>
      </c>
      <c r="G530" s="38">
        <v>6</v>
      </c>
      <c r="H530" s="63">
        <v>1.68</v>
      </c>
      <c r="I530" s="63">
        <v>1.84</v>
      </c>
      <c r="J530" s="38">
        <v>234</v>
      </c>
      <c r="K530" s="38" t="s">
        <v>83</v>
      </c>
      <c r="L530" s="38"/>
      <c r="M530" s="39" t="s">
        <v>82</v>
      </c>
      <c r="N530" s="39"/>
      <c r="O530" s="38">
        <v>40</v>
      </c>
      <c r="P530" s="762" t="s">
        <v>778</v>
      </c>
      <c r="Q530" s="446"/>
      <c r="R530" s="446"/>
      <c r="S530" s="446"/>
      <c r="T530" s="447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93"/>
        <v>0</v>
      </c>
      <c r="Z530" s="42" t="str">
        <f>IFERROR(IF(Y530=0,"",ROUNDUP(Y530/H530,0)*0.00502),"")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83" t="s">
        <v>69</v>
      </c>
      <c r="BM530" s="79">
        <f t="shared" si="95"/>
        <v>0</v>
      </c>
      <c r="BN530" s="79">
        <f t="shared" si="96"/>
        <v>0</v>
      </c>
      <c r="BO530" s="79">
        <f t="shared" si="97"/>
        <v>0</v>
      </c>
      <c r="BP530" s="79">
        <f t="shared" si="98"/>
        <v>0</v>
      </c>
    </row>
    <row r="531" spans="1:68" x14ac:dyDescent="0.2">
      <c r="A531" s="451"/>
      <c r="B531" s="451"/>
      <c r="C531" s="451"/>
      <c r="D531" s="451"/>
      <c r="E531" s="451"/>
      <c r="F531" s="451"/>
      <c r="G531" s="451"/>
      <c r="H531" s="451"/>
      <c r="I531" s="451"/>
      <c r="J531" s="451"/>
      <c r="K531" s="451"/>
      <c r="L531" s="451"/>
      <c r="M531" s="451"/>
      <c r="N531" s="451"/>
      <c r="O531" s="452"/>
      <c r="P531" s="448" t="s">
        <v>43</v>
      </c>
      <c r="Q531" s="449"/>
      <c r="R531" s="449"/>
      <c r="S531" s="449"/>
      <c r="T531" s="449"/>
      <c r="U531" s="449"/>
      <c r="V531" s="450"/>
      <c r="W531" s="43" t="s">
        <v>42</v>
      </c>
      <c r="X531" s="44">
        <f>IFERROR(X524/H524,"0")+IFERROR(X525/H525,"0")+IFERROR(X526/H526,"0")+IFERROR(X527/H527,"0")+IFERROR(X528/H528,"0")+IFERROR(X529/H529,"0")+IFERROR(X530/H530,"0")</f>
        <v>0</v>
      </c>
      <c r="Y531" s="44">
        <f>IFERROR(Y524/H524,"0")+IFERROR(Y525/H525,"0")+IFERROR(Y526/H526,"0")+IFERROR(Y527/H527,"0")+IFERROR(Y528/H528,"0")+IFERROR(Y529/H529,"0")+IFERROR(Y530/H530,"0")</f>
        <v>0</v>
      </c>
      <c r="Z531" s="4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68"/>
      <c r="AB531" s="68"/>
      <c r="AC531" s="68"/>
    </row>
    <row r="532" spans="1:68" x14ac:dyDescent="0.2">
      <c r="A532" s="451"/>
      <c r="B532" s="451"/>
      <c r="C532" s="451"/>
      <c r="D532" s="451"/>
      <c r="E532" s="451"/>
      <c r="F532" s="451"/>
      <c r="G532" s="451"/>
      <c r="H532" s="451"/>
      <c r="I532" s="451"/>
      <c r="J532" s="451"/>
      <c r="K532" s="451"/>
      <c r="L532" s="451"/>
      <c r="M532" s="451"/>
      <c r="N532" s="451"/>
      <c r="O532" s="452"/>
      <c r="P532" s="448" t="s">
        <v>43</v>
      </c>
      <c r="Q532" s="449"/>
      <c r="R532" s="449"/>
      <c r="S532" s="449"/>
      <c r="T532" s="449"/>
      <c r="U532" s="449"/>
      <c r="V532" s="450"/>
      <c r="W532" s="43" t="s">
        <v>0</v>
      </c>
      <c r="X532" s="44">
        <f>IFERROR(SUM(X524:X530),"0")</f>
        <v>0</v>
      </c>
      <c r="Y532" s="44">
        <f>IFERROR(SUM(Y524:Y530),"0")</f>
        <v>0</v>
      </c>
      <c r="Z532" s="43"/>
      <c r="AA532" s="68"/>
      <c r="AB532" s="68"/>
      <c r="AC532" s="68"/>
    </row>
    <row r="533" spans="1:68" ht="14.25" customHeight="1" x14ac:dyDescent="0.25">
      <c r="A533" s="443" t="s">
        <v>84</v>
      </c>
      <c r="B533" s="443"/>
      <c r="C533" s="443"/>
      <c r="D533" s="443"/>
      <c r="E533" s="443"/>
      <c r="F533" s="443"/>
      <c r="G533" s="443"/>
      <c r="H533" s="443"/>
      <c r="I533" s="443"/>
      <c r="J533" s="443"/>
      <c r="K533" s="443"/>
      <c r="L533" s="443"/>
      <c r="M533" s="443"/>
      <c r="N533" s="443"/>
      <c r="O533" s="443"/>
      <c r="P533" s="443"/>
      <c r="Q533" s="443"/>
      <c r="R533" s="443"/>
      <c r="S533" s="443"/>
      <c r="T533" s="443"/>
      <c r="U533" s="443"/>
      <c r="V533" s="443"/>
      <c r="W533" s="443"/>
      <c r="X533" s="443"/>
      <c r="Y533" s="443"/>
      <c r="Z533" s="443"/>
      <c r="AA533" s="67"/>
      <c r="AB533" s="67"/>
      <c r="AC533" s="81"/>
    </row>
    <row r="534" spans="1:68" ht="27" customHeight="1" x14ac:dyDescent="0.25">
      <c r="A534" s="64" t="s">
        <v>779</v>
      </c>
      <c r="B534" s="64" t="s">
        <v>780</v>
      </c>
      <c r="C534" s="37">
        <v>4301051746</v>
      </c>
      <c r="D534" s="444">
        <v>4640242180533</v>
      </c>
      <c r="E534" s="444"/>
      <c r="F534" s="63">
        <v>1.3</v>
      </c>
      <c r="G534" s="38">
        <v>6</v>
      </c>
      <c r="H534" s="63">
        <v>7.8</v>
      </c>
      <c r="I534" s="63">
        <v>8.3640000000000008</v>
      </c>
      <c r="J534" s="38">
        <v>56</v>
      </c>
      <c r="K534" s="38" t="s">
        <v>121</v>
      </c>
      <c r="L534" s="38"/>
      <c r="M534" s="39" t="s">
        <v>141</v>
      </c>
      <c r="N534" s="39"/>
      <c r="O534" s="38">
        <v>40</v>
      </c>
      <c r="P534" s="763" t="s">
        <v>781</v>
      </c>
      <c r="Q534" s="446"/>
      <c r="R534" s="446"/>
      <c r="S534" s="446"/>
      <c r="T534" s="447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84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ht="27" customHeight="1" x14ac:dyDescent="0.25">
      <c r="A535" s="64" t="s">
        <v>782</v>
      </c>
      <c r="B535" s="64" t="s">
        <v>783</v>
      </c>
      <c r="C535" s="37">
        <v>4301051780</v>
      </c>
      <c r="D535" s="444">
        <v>4640242180106</v>
      </c>
      <c r="E535" s="444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121</v>
      </c>
      <c r="L535" s="38"/>
      <c r="M535" s="39" t="s">
        <v>82</v>
      </c>
      <c r="N535" s="39"/>
      <c r="O535" s="38">
        <v>45</v>
      </c>
      <c r="P535" s="764" t="s">
        <v>784</v>
      </c>
      <c r="Q535" s="446"/>
      <c r="R535" s="446"/>
      <c r="S535" s="446"/>
      <c r="T535" s="447"/>
      <c r="U535" s="40" t="s">
        <v>48</v>
      </c>
      <c r="V535" s="40" t="s">
        <v>48</v>
      </c>
      <c r="W535" s="41" t="s">
        <v>0</v>
      </c>
      <c r="X535" s="59">
        <v>0</v>
      </c>
      <c r="Y535" s="56">
        <f>IFERROR(IF(X535="",0,CEILING((X535/$H535),1)*$H535),"")</f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85" t="s">
        <v>69</v>
      </c>
      <c r="BM535" s="79">
        <f>IFERROR(X535*I535/H535,"0")</f>
        <v>0</v>
      </c>
      <c r="BN535" s="79">
        <f>IFERROR(Y535*I535/H535,"0")</f>
        <v>0</v>
      </c>
      <c r="BO535" s="79">
        <f>IFERROR(1/J535*(X535/H535),"0")</f>
        <v>0</v>
      </c>
      <c r="BP535" s="79">
        <f>IFERROR(1/J535*(Y535/H535),"0")</f>
        <v>0</v>
      </c>
    </row>
    <row r="536" spans="1:68" ht="27" customHeight="1" x14ac:dyDescent="0.25">
      <c r="A536" s="64" t="s">
        <v>785</v>
      </c>
      <c r="B536" s="64" t="s">
        <v>786</v>
      </c>
      <c r="C536" s="37">
        <v>4301051510</v>
      </c>
      <c r="D536" s="444">
        <v>4640242180540</v>
      </c>
      <c r="E536" s="444"/>
      <c r="F536" s="63">
        <v>1.3</v>
      </c>
      <c r="G536" s="38">
        <v>6</v>
      </c>
      <c r="H536" s="63">
        <v>7.8</v>
      </c>
      <c r="I536" s="63">
        <v>8.3640000000000008</v>
      </c>
      <c r="J536" s="38">
        <v>56</v>
      </c>
      <c r="K536" s="38" t="s">
        <v>121</v>
      </c>
      <c r="L536" s="38"/>
      <c r="M536" s="39" t="s">
        <v>82</v>
      </c>
      <c r="N536" s="39"/>
      <c r="O536" s="38">
        <v>30</v>
      </c>
      <c r="P536" s="765" t="s">
        <v>787</v>
      </c>
      <c r="Q536" s="446"/>
      <c r="R536" s="446"/>
      <c r="S536" s="446"/>
      <c r="T536" s="447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86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x14ac:dyDescent="0.2">
      <c r="A537" s="451"/>
      <c r="B537" s="451"/>
      <c r="C537" s="451"/>
      <c r="D537" s="451"/>
      <c r="E537" s="451"/>
      <c r="F537" s="451"/>
      <c r="G537" s="451"/>
      <c r="H537" s="451"/>
      <c r="I537" s="451"/>
      <c r="J537" s="451"/>
      <c r="K537" s="451"/>
      <c r="L537" s="451"/>
      <c r="M537" s="451"/>
      <c r="N537" s="451"/>
      <c r="O537" s="452"/>
      <c r="P537" s="448" t="s">
        <v>43</v>
      </c>
      <c r="Q537" s="449"/>
      <c r="R537" s="449"/>
      <c r="S537" s="449"/>
      <c r="T537" s="449"/>
      <c r="U537" s="449"/>
      <c r="V537" s="450"/>
      <c r="W537" s="43" t="s">
        <v>42</v>
      </c>
      <c r="X537" s="44">
        <f>IFERROR(X534/H534,"0")+IFERROR(X535/H535,"0")+IFERROR(X536/H536,"0")</f>
        <v>0</v>
      </c>
      <c r="Y537" s="44">
        <f>IFERROR(Y534/H534,"0")+IFERROR(Y535/H535,"0")+IFERROR(Y536/H536,"0")</f>
        <v>0</v>
      </c>
      <c r="Z537" s="44">
        <f>IFERROR(IF(Z534="",0,Z534),"0")+IFERROR(IF(Z535="",0,Z535),"0")+IFERROR(IF(Z536="",0,Z536),"0")</f>
        <v>0</v>
      </c>
      <c r="AA537" s="68"/>
      <c r="AB537" s="68"/>
      <c r="AC537" s="68"/>
    </row>
    <row r="538" spans="1:68" x14ac:dyDescent="0.2">
      <c r="A538" s="451"/>
      <c r="B538" s="451"/>
      <c r="C538" s="451"/>
      <c r="D538" s="451"/>
      <c r="E538" s="451"/>
      <c r="F538" s="451"/>
      <c r="G538" s="451"/>
      <c r="H538" s="451"/>
      <c r="I538" s="451"/>
      <c r="J538" s="451"/>
      <c r="K538" s="451"/>
      <c r="L538" s="451"/>
      <c r="M538" s="451"/>
      <c r="N538" s="451"/>
      <c r="O538" s="452"/>
      <c r="P538" s="448" t="s">
        <v>43</v>
      </c>
      <c r="Q538" s="449"/>
      <c r="R538" s="449"/>
      <c r="S538" s="449"/>
      <c r="T538" s="449"/>
      <c r="U538" s="449"/>
      <c r="V538" s="450"/>
      <c r="W538" s="43" t="s">
        <v>0</v>
      </c>
      <c r="X538" s="44">
        <f>IFERROR(SUM(X534:X536),"0")</f>
        <v>0</v>
      </c>
      <c r="Y538" s="44">
        <f>IFERROR(SUM(Y534:Y536),"0")</f>
        <v>0</v>
      </c>
      <c r="Z538" s="43"/>
      <c r="AA538" s="68"/>
      <c r="AB538" s="68"/>
      <c r="AC538" s="68"/>
    </row>
    <row r="539" spans="1:68" ht="14.25" customHeight="1" x14ac:dyDescent="0.25">
      <c r="A539" s="443" t="s">
        <v>250</v>
      </c>
      <c r="B539" s="443"/>
      <c r="C539" s="443"/>
      <c r="D539" s="443"/>
      <c r="E539" s="443"/>
      <c r="F539" s="443"/>
      <c r="G539" s="443"/>
      <c r="H539" s="443"/>
      <c r="I539" s="443"/>
      <c r="J539" s="443"/>
      <c r="K539" s="443"/>
      <c r="L539" s="443"/>
      <c r="M539" s="443"/>
      <c r="N539" s="443"/>
      <c r="O539" s="443"/>
      <c r="P539" s="443"/>
      <c r="Q539" s="443"/>
      <c r="R539" s="443"/>
      <c r="S539" s="443"/>
      <c r="T539" s="443"/>
      <c r="U539" s="443"/>
      <c r="V539" s="443"/>
      <c r="W539" s="443"/>
      <c r="X539" s="443"/>
      <c r="Y539" s="443"/>
      <c r="Z539" s="443"/>
      <c r="AA539" s="67"/>
      <c r="AB539" s="67"/>
      <c r="AC539" s="81"/>
    </row>
    <row r="540" spans="1:68" ht="27" customHeight="1" x14ac:dyDescent="0.25">
      <c r="A540" s="64" t="s">
        <v>788</v>
      </c>
      <c r="B540" s="64" t="s">
        <v>789</v>
      </c>
      <c r="C540" s="37">
        <v>4301060354</v>
      </c>
      <c r="D540" s="444">
        <v>4640242180120</v>
      </c>
      <c r="E540" s="444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121</v>
      </c>
      <c r="L540" s="38"/>
      <c r="M540" s="39" t="s">
        <v>82</v>
      </c>
      <c r="N540" s="39"/>
      <c r="O540" s="38">
        <v>40</v>
      </c>
      <c r="P540" s="766" t="s">
        <v>790</v>
      </c>
      <c r="Q540" s="446"/>
      <c r="R540" s="446"/>
      <c r="S540" s="446"/>
      <c r="T540" s="447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87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ht="27" customHeight="1" x14ac:dyDescent="0.25">
      <c r="A541" s="64" t="s">
        <v>788</v>
      </c>
      <c r="B541" s="64" t="s">
        <v>791</v>
      </c>
      <c r="C541" s="37">
        <v>4301060408</v>
      </c>
      <c r="D541" s="444">
        <v>4640242180120</v>
      </c>
      <c r="E541" s="444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121</v>
      </c>
      <c r="L541" s="38"/>
      <c r="M541" s="39" t="s">
        <v>82</v>
      </c>
      <c r="N541" s="39"/>
      <c r="O541" s="38">
        <v>40</v>
      </c>
      <c r="P541" s="767" t="s">
        <v>792</v>
      </c>
      <c r="Q541" s="446"/>
      <c r="R541" s="446"/>
      <c r="S541" s="446"/>
      <c r="T541" s="447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88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customHeight="1" x14ac:dyDescent="0.25">
      <c r="A542" s="64" t="s">
        <v>793</v>
      </c>
      <c r="B542" s="64" t="s">
        <v>794</v>
      </c>
      <c r="C542" s="37">
        <v>4301060355</v>
      </c>
      <c r="D542" s="444">
        <v>4640242180137</v>
      </c>
      <c r="E542" s="444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121</v>
      </c>
      <c r="L542" s="38"/>
      <c r="M542" s="39" t="s">
        <v>82</v>
      </c>
      <c r="N542" s="39"/>
      <c r="O542" s="38">
        <v>40</v>
      </c>
      <c r="P542" s="768" t="s">
        <v>795</v>
      </c>
      <c r="Q542" s="446"/>
      <c r="R542" s="446"/>
      <c r="S542" s="446"/>
      <c r="T542" s="447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89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customHeight="1" x14ac:dyDescent="0.25">
      <c r="A543" s="64" t="s">
        <v>793</v>
      </c>
      <c r="B543" s="64" t="s">
        <v>796</v>
      </c>
      <c r="C543" s="37">
        <v>4301060407</v>
      </c>
      <c r="D543" s="444">
        <v>4640242180137</v>
      </c>
      <c r="E543" s="444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121</v>
      </c>
      <c r="L543" s="38"/>
      <c r="M543" s="39" t="s">
        <v>82</v>
      </c>
      <c r="N543" s="39"/>
      <c r="O543" s="38">
        <v>40</v>
      </c>
      <c r="P543" s="769" t="s">
        <v>797</v>
      </c>
      <c r="Q543" s="446"/>
      <c r="R543" s="446"/>
      <c r="S543" s="446"/>
      <c r="T543" s="447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90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x14ac:dyDescent="0.2">
      <c r="A544" s="451"/>
      <c r="B544" s="451"/>
      <c r="C544" s="451"/>
      <c r="D544" s="451"/>
      <c r="E544" s="451"/>
      <c r="F544" s="451"/>
      <c r="G544" s="451"/>
      <c r="H544" s="451"/>
      <c r="I544" s="451"/>
      <c r="J544" s="451"/>
      <c r="K544" s="451"/>
      <c r="L544" s="451"/>
      <c r="M544" s="451"/>
      <c r="N544" s="451"/>
      <c r="O544" s="452"/>
      <c r="P544" s="448" t="s">
        <v>43</v>
      </c>
      <c r="Q544" s="449"/>
      <c r="R544" s="449"/>
      <c r="S544" s="449"/>
      <c r="T544" s="449"/>
      <c r="U544" s="449"/>
      <c r="V544" s="450"/>
      <c r="W544" s="43" t="s">
        <v>42</v>
      </c>
      <c r="X544" s="44">
        <f>IFERROR(X540/H540,"0")+IFERROR(X541/H541,"0")+IFERROR(X542/H542,"0")+IFERROR(X543/H543,"0")</f>
        <v>0</v>
      </c>
      <c r="Y544" s="44">
        <f>IFERROR(Y540/H540,"0")+IFERROR(Y541/H541,"0")+IFERROR(Y542/H542,"0")+IFERROR(Y543/H543,"0")</f>
        <v>0</v>
      </c>
      <c r="Z544" s="44">
        <f>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32" x14ac:dyDescent="0.2">
      <c r="A545" s="451"/>
      <c r="B545" s="451"/>
      <c r="C545" s="451"/>
      <c r="D545" s="451"/>
      <c r="E545" s="451"/>
      <c r="F545" s="451"/>
      <c r="G545" s="451"/>
      <c r="H545" s="451"/>
      <c r="I545" s="451"/>
      <c r="J545" s="451"/>
      <c r="K545" s="451"/>
      <c r="L545" s="451"/>
      <c r="M545" s="451"/>
      <c r="N545" s="451"/>
      <c r="O545" s="452"/>
      <c r="P545" s="448" t="s">
        <v>43</v>
      </c>
      <c r="Q545" s="449"/>
      <c r="R545" s="449"/>
      <c r="S545" s="449"/>
      <c r="T545" s="449"/>
      <c r="U545" s="449"/>
      <c r="V545" s="450"/>
      <c r="W545" s="43" t="s">
        <v>0</v>
      </c>
      <c r="X545" s="44">
        <f>IFERROR(SUM(X540:X543),"0")</f>
        <v>0</v>
      </c>
      <c r="Y545" s="44">
        <f>IFERROR(SUM(Y540:Y543),"0")</f>
        <v>0</v>
      </c>
      <c r="Z545" s="43"/>
      <c r="AA545" s="68"/>
      <c r="AB545" s="68"/>
      <c r="AC545" s="68"/>
    </row>
    <row r="546" spans="1:32" ht="15" customHeight="1" x14ac:dyDescent="0.2">
      <c r="A546" s="451"/>
      <c r="B546" s="451"/>
      <c r="C546" s="451"/>
      <c r="D546" s="451"/>
      <c r="E546" s="451"/>
      <c r="F546" s="451"/>
      <c r="G546" s="451"/>
      <c r="H546" s="451"/>
      <c r="I546" s="451"/>
      <c r="J546" s="451"/>
      <c r="K546" s="451"/>
      <c r="L546" s="451"/>
      <c r="M546" s="451"/>
      <c r="N546" s="451"/>
      <c r="O546" s="774"/>
      <c r="P546" s="771" t="s">
        <v>36</v>
      </c>
      <c r="Q546" s="772"/>
      <c r="R546" s="772"/>
      <c r="S546" s="772"/>
      <c r="T546" s="772"/>
      <c r="U546" s="772"/>
      <c r="V546" s="773"/>
      <c r="W546" s="43" t="s">
        <v>0</v>
      </c>
      <c r="X546" s="4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0</v>
      </c>
      <c r="Y546" s="4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0</v>
      </c>
      <c r="Z546" s="43"/>
      <c r="AA546" s="68"/>
      <c r="AB546" s="68"/>
      <c r="AC546" s="68"/>
    </row>
    <row r="547" spans="1:32" x14ac:dyDescent="0.2">
      <c r="A547" s="451"/>
      <c r="B547" s="451"/>
      <c r="C547" s="451"/>
      <c r="D547" s="451"/>
      <c r="E547" s="451"/>
      <c r="F547" s="451"/>
      <c r="G547" s="451"/>
      <c r="H547" s="451"/>
      <c r="I547" s="451"/>
      <c r="J547" s="451"/>
      <c r="K547" s="451"/>
      <c r="L547" s="451"/>
      <c r="M547" s="451"/>
      <c r="N547" s="451"/>
      <c r="O547" s="774"/>
      <c r="P547" s="771" t="s">
        <v>37</v>
      </c>
      <c r="Q547" s="772"/>
      <c r="R547" s="772"/>
      <c r="S547" s="772"/>
      <c r="T547" s="772"/>
      <c r="U547" s="772"/>
      <c r="V547" s="773"/>
      <c r="W547" s="43" t="s">
        <v>0</v>
      </c>
      <c r="X547" s="44">
        <f>IFERROR(SUM(BM22:BM543),"0")</f>
        <v>0</v>
      </c>
      <c r="Y547" s="44">
        <f>IFERROR(SUM(BN22:BN543),"0")</f>
        <v>0</v>
      </c>
      <c r="Z547" s="43"/>
      <c r="AA547" s="68"/>
      <c r="AB547" s="68"/>
      <c r="AC547" s="68"/>
    </row>
    <row r="548" spans="1:32" x14ac:dyDescent="0.2">
      <c r="A548" s="451"/>
      <c r="B548" s="451"/>
      <c r="C548" s="451"/>
      <c r="D548" s="451"/>
      <c r="E548" s="451"/>
      <c r="F548" s="451"/>
      <c r="G548" s="451"/>
      <c r="H548" s="451"/>
      <c r="I548" s="451"/>
      <c r="J548" s="451"/>
      <c r="K548" s="451"/>
      <c r="L548" s="451"/>
      <c r="M548" s="451"/>
      <c r="N548" s="451"/>
      <c r="O548" s="774"/>
      <c r="P548" s="771" t="s">
        <v>38</v>
      </c>
      <c r="Q548" s="772"/>
      <c r="R548" s="772"/>
      <c r="S548" s="772"/>
      <c r="T548" s="772"/>
      <c r="U548" s="772"/>
      <c r="V548" s="773"/>
      <c r="W548" s="43" t="s">
        <v>23</v>
      </c>
      <c r="X548" s="45">
        <f>ROUNDUP(SUM(BO22:BO543),0)</f>
        <v>0</v>
      </c>
      <c r="Y548" s="45">
        <f>ROUNDUP(SUM(BP22:BP543),0)</f>
        <v>0</v>
      </c>
      <c r="Z548" s="43"/>
      <c r="AA548" s="68"/>
      <c r="AB548" s="68"/>
      <c r="AC548" s="68"/>
    </row>
    <row r="549" spans="1:32" x14ac:dyDescent="0.2">
      <c r="A549" s="451"/>
      <c r="B549" s="451"/>
      <c r="C549" s="451"/>
      <c r="D549" s="451"/>
      <c r="E549" s="451"/>
      <c r="F549" s="451"/>
      <c r="G549" s="451"/>
      <c r="H549" s="451"/>
      <c r="I549" s="451"/>
      <c r="J549" s="451"/>
      <c r="K549" s="451"/>
      <c r="L549" s="451"/>
      <c r="M549" s="451"/>
      <c r="N549" s="451"/>
      <c r="O549" s="774"/>
      <c r="P549" s="771" t="s">
        <v>39</v>
      </c>
      <c r="Q549" s="772"/>
      <c r="R549" s="772"/>
      <c r="S549" s="772"/>
      <c r="T549" s="772"/>
      <c r="U549" s="772"/>
      <c r="V549" s="773"/>
      <c r="W549" s="43" t="s">
        <v>0</v>
      </c>
      <c r="X549" s="44">
        <f>GrossWeightTotal+PalletQtyTotal*25</f>
        <v>0</v>
      </c>
      <c r="Y549" s="44">
        <f>GrossWeightTotalR+PalletQtyTotalR*25</f>
        <v>0</v>
      </c>
      <c r="Z549" s="43"/>
      <c r="AA549" s="68"/>
      <c r="AB549" s="68"/>
      <c r="AC549" s="68"/>
    </row>
    <row r="550" spans="1:32" x14ac:dyDescent="0.2">
      <c r="A550" s="451"/>
      <c r="B550" s="451"/>
      <c r="C550" s="451"/>
      <c r="D550" s="451"/>
      <c r="E550" s="451"/>
      <c r="F550" s="451"/>
      <c r="G550" s="451"/>
      <c r="H550" s="451"/>
      <c r="I550" s="451"/>
      <c r="J550" s="451"/>
      <c r="K550" s="451"/>
      <c r="L550" s="451"/>
      <c r="M550" s="451"/>
      <c r="N550" s="451"/>
      <c r="O550" s="774"/>
      <c r="P550" s="771" t="s">
        <v>40</v>
      </c>
      <c r="Q550" s="772"/>
      <c r="R550" s="772"/>
      <c r="S550" s="772"/>
      <c r="T550" s="772"/>
      <c r="U550" s="772"/>
      <c r="V550" s="773"/>
      <c r="W550" s="43" t="s">
        <v>23</v>
      </c>
      <c r="X550" s="4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0</v>
      </c>
      <c r="Y550" s="4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0</v>
      </c>
      <c r="Z550" s="43"/>
      <c r="AA550" s="68"/>
      <c r="AB550" s="68"/>
      <c r="AC550" s="68"/>
    </row>
    <row r="551" spans="1:32" ht="14.25" x14ac:dyDescent="0.2">
      <c r="A551" s="451"/>
      <c r="B551" s="451"/>
      <c r="C551" s="451"/>
      <c r="D551" s="451"/>
      <c r="E551" s="451"/>
      <c r="F551" s="451"/>
      <c r="G551" s="451"/>
      <c r="H551" s="451"/>
      <c r="I551" s="451"/>
      <c r="J551" s="451"/>
      <c r="K551" s="451"/>
      <c r="L551" s="451"/>
      <c r="M551" s="451"/>
      <c r="N551" s="451"/>
      <c r="O551" s="774"/>
      <c r="P551" s="771" t="s">
        <v>41</v>
      </c>
      <c r="Q551" s="772"/>
      <c r="R551" s="772"/>
      <c r="S551" s="772"/>
      <c r="T551" s="772"/>
      <c r="U551" s="772"/>
      <c r="V551" s="773"/>
      <c r="W551" s="46" t="s">
        <v>54</v>
      </c>
      <c r="X551" s="43"/>
      <c r="Y551" s="43"/>
      <c r="Z551" s="43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0</v>
      </c>
      <c r="AA551" s="68"/>
      <c r="AB551" s="68"/>
      <c r="AC551" s="68"/>
    </row>
    <row r="552" spans="1:32" ht="13.5" thickBot="1" x14ac:dyDescent="0.25"/>
    <row r="553" spans="1:32" ht="27" thickTop="1" thickBot="1" x14ac:dyDescent="0.25">
      <c r="A553" s="47" t="s">
        <v>9</v>
      </c>
      <c r="B553" s="83" t="s">
        <v>78</v>
      </c>
      <c r="C553" s="770" t="s">
        <v>115</v>
      </c>
      <c r="D553" s="770" t="s">
        <v>115</v>
      </c>
      <c r="E553" s="770" t="s">
        <v>115</v>
      </c>
      <c r="F553" s="770" t="s">
        <v>115</v>
      </c>
      <c r="G553" s="770" t="s">
        <v>270</v>
      </c>
      <c r="H553" s="770" t="s">
        <v>270</v>
      </c>
      <c r="I553" s="770" t="s">
        <v>270</v>
      </c>
      <c r="J553" s="770" t="s">
        <v>270</v>
      </c>
      <c r="K553" s="770" t="s">
        <v>270</v>
      </c>
      <c r="L553" s="775"/>
      <c r="M553" s="770" t="s">
        <v>270</v>
      </c>
      <c r="N553" s="775"/>
      <c r="O553" s="770" t="s">
        <v>270</v>
      </c>
      <c r="P553" s="770" t="s">
        <v>270</v>
      </c>
      <c r="Q553" s="770" t="s">
        <v>270</v>
      </c>
      <c r="R553" s="770" t="s">
        <v>511</v>
      </c>
      <c r="S553" s="770" t="s">
        <v>511</v>
      </c>
      <c r="T553" s="770" t="s">
        <v>567</v>
      </c>
      <c r="U553" s="770" t="s">
        <v>567</v>
      </c>
      <c r="V553" s="770" t="s">
        <v>567</v>
      </c>
      <c r="W553" s="770" t="s">
        <v>567</v>
      </c>
      <c r="X553" s="83" t="s">
        <v>671</v>
      </c>
      <c r="Y553" s="83" t="s">
        <v>715</v>
      </c>
      <c r="AB553" s="61"/>
      <c r="AC553" s="61"/>
      <c r="AF553" s="1"/>
    </row>
    <row r="554" spans="1:32" ht="14.25" customHeight="1" thickTop="1" x14ac:dyDescent="0.2">
      <c r="A554" s="776" t="s">
        <v>10</v>
      </c>
      <c r="B554" s="770" t="s">
        <v>78</v>
      </c>
      <c r="C554" s="770" t="s">
        <v>116</v>
      </c>
      <c r="D554" s="770" t="s">
        <v>124</v>
      </c>
      <c r="E554" s="770" t="s">
        <v>115</v>
      </c>
      <c r="F554" s="770" t="s">
        <v>260</v>
      </c>
      <c r="G554" s="770" t="s">
        <v>271</v>
      </c>
      <c r="H554" s="770" t="s">
        <v>283</v>
      </c>
      <c r="I554" s="770" t="s">
        <v>300</v>
      </c>
      <c r="J554" s="770" t="s">
        <v>376</v>
      </c>
      <c r="K554" s="770" t="s">
        <v>399</v>
      </c>
      <c r="L554" s="1"/>
      <c r="M554" s="770" t="s">
        <v>417</v>
      </c>
      <c r="N554" s="1"/>
      <c r="O554" s="770" t="s">
        <v>433</v>
      </c>
      <c r="P554" s="770" t="s">
        <v>497</v>
      </c>
      <c r="Q554" s="770" t="s">
        <v>500</v>
      </c>
      <c r="R554" s="770" t="s">
        <v>512</v>
      </c>
      <c r="S554" s="770" t="s">
        <v>546</v>
      </c>
      <c r="T554" s="770" t="s">
        <v>568</v>
      </c>
      <c r="U554" s="770" t="s">
        <v>629</v>
      </c>
      <c r="V554" s="770" t="s">
        <v>655</v>
      </c>
      <c r="W554" s="770" t="s">
        <v>662</v>
      </c>
      <c r="X554" s="770" t="s">
        <v>671</v>
      </c>
      <c r="Y554" s="770" t="s">
        <v>715</v>
      </c>
      <c r="AB554" s="61"/>
      <c r="AC554" s="61"/>
      <c r="AF554" s="1"/>
    </row>
    <row r="555" spans="1:32" ht="13.5" thickBot="1" x14ac:dyDescent="0.25">
      <c r="A555" s="777"/>
      <c r="B555" s="770"/>
      <c r="C555" s="770"/>
      <c r="D555" s="770"/>
      <c r="E555" s="770"/>
      <c r="F555" s="770"/>
      <c r="G555" s="770"/>
      <c r="H555" s="770"/>
      <c r="I555" s="770"/>
      <c r="J555" s="770"/>
      <c r="K555" s="770"/>
      <c r="L555" s="1"/>
      <c r="M555" s="770"/>
      <c r="N555" s="1"/>
      <c r="O555" s="770"/>
      <c r="P555" s="770"/>
      <c r="Q555" s="770"/>
      <c r="R555" s="770"/>
      <c r="S555" s="770"/>
      <c r="T555" s="770"/>
      <c r="U555" s="770"/>
      <c r="V555" s="770"/>
      <c r="W555" s="770"/>
      <c r="X555" s="770"/>
      <c r="Y555" s="770"/>
      <c r="AB555" s="61"/>
      <c r="AC555" s="61"/>
      <c r="AF555" s="1"/>
    </row>
    <row r="556" spans="1:32" ht="18" thickTop="1" thickBot="1" x14ac:dyDescent="0.25">
      <c r="A556" s="47" t="s">
        <v>13</v>
      </c>
      <c r="B556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3">
        <f>IFERROR(Y51*1,"0")+IFERROR(Y52*1,"0")</f>
        <v>0</v>
      </c>
      <c r="D556" s="53">
        <f>IFERROR(Y57*1,"0")+IFERROR(Y58*1,"0")+IFERROR(Y59*1,"0")+IFERROR(Y60*1,"0")</f>
        <v>0</v>
      </c>
      <c r="E556" s="53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0</v>
      </c>
      <c r="F556" s="53">
        <f>IFERROR(Y138*1,"0")+IFERROR(Y139*1,"0")+IFERROR(Y140*1,"0")+IFERROR(Y141*1,"0")+IFERROR(Y142*1,"0")</f>
        <v>0</v>
      </c>
      <c r="G556" s="53">
        <f>IFERROR(Y148*1,"0")+IFERROR(Y149*1,"0")+IFERROR(Y150*1,"0")+IFERROR(Y151*1,"0")</f>
        <v>0</v>
      </c>
      <c r="H556" s="53">
        <f>IFERROR(Y156*1,"0")+IFERROR(Y157*1,"0")+IFERROR(Y158*1,"0")+IFERROR(Y159*1,"0")+IFERROR(Y160*1,"0")+IFERROR(Y161*1,"0")+IFERROR(Y162*1,"0")+IFERROR(Y163*1,"0")</f>
        <v>0</v>
      </c>
      <c r="I556" s="53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53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3">
        <f>IFERROR(Y235*1,"0")+IFERROR(Y236*1,"0")+IFERROR(Y237*1,"0")+IFERROR(Y238*1,"0")+IFERROR(Y239*1,"0")+IFERROR(Y240*1,"0")+IFERROR(Y241*1,"0")+IFERROR(Y242*1,"0")</f>
        <v>0</v>
      </c>
      <c r="L556" s="1"/>
      <c r="M556" s="53">
        <f>IFERROR(Y247*1,"0")+IFERROR(Y248*1,"0")+IFERROR(Y249*1,"0")+IFERROR(Y250*1,"0")+IFERROR(Y251*1,"0")</f>
        <v>0</v>
      </c>
      <c r="N556" s="1"/>
      <c r="O556" s="53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0</v>
      </c>
      <c r="P556" s="53">
        <f>IFERROR(Y301*1,"0")</f>
        <v>0</v>
      </c>
      <c r="Q556" s="53">
        <f>IFERROR(Y306*1,"0")+IFERROR(Y310*1,"0")+IFERROR(Y311*1,"0")+IFERROR(Y312*1,"0")+IFERROR(Y316*1,"0")</f>
        <v>0</v>
      </c>
      <c r="R556" s="53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0</v>
      </c>
      <c r="S556" s="53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53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53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53">
        <f>IFERROR(Y448*1,"0")+IFERROR(Y449*1,"0")+IFERROR(Y450*1,"0")</f>
        <v>0</v>
      </c>
      <c r="W556" s="53">
        <f>IFERROR(Y455*1,"0")+IFERROR(Y456*1,"0")+IFERROR(Y460*1,"0")</f>
        <v>0</v>
      </c>
      <c r="X556" s="53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0</v>
      </c>
      <c r="Y556" s="53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61"/>
      <c r="AC556" s="61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4" t="s">
        <v>799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801</v>
      </c>
      <c r="C6" s="54" t="s">
        <v>802</v>
      </c>
      <c r="D6" s="54" t="s">
        <v>803</v>
      </c>
      <c r="E6" s="54" t="s">
        <v>48</v>
      </c>
    </row>
    <row r="7" spans="2:8" x14ac:dyDescent="0.2">
      <c r="B7" s="54" t="s">
        <v>804</v>
      </c>
      <c r="C7" s="54" t="s">
        <v>805</v>
      </c>
      <c r="D7" s="54" t="s">
        <v>806</v>
      </c>
      <c r="E7" s="54" t="s">
        <v>48</v>
      </c>
    </row>
    <row r="8" spans="2:8" x14ac:dyDescent="0.2">
      <c r="B8" s="54" t="s">
        <v>807</v>
      </c>
      <c r="C8" s="54" t="s">
        <v>808</v>
      </c>
      <c r="D8" s="54" t="s">
        <v>809</v>
      </c>
      <c r="E8" s="54" t="s">
        <v>48</v>
      </c>
    </row>
    <row r="9" spans="2:8" x14ac:dyDescent="0.2">
      <c r="B9" s="54" t="s">
        <v>810</v>
      </c>
      <c r="C9" s="54" t="s">
        <v>811</v>
      </c>
      <c r="D9" s="54" t="s">
        <v>812</v>
      </c>
      <c r="E9" s="54" t="s">
        <v>48</v>
      </c>
    </row>
    <row r="10" spans="2:8" x14ac:dyDescent="0.2">
      <c r="B10" s="54" t="s">
        <v>813</v>
      </c>
      <c r="C10" s="54" t="s">
        <v>814</v>
      </c>
      <c r="D10" s="54" t="s">
        <v>815</v>
      </c>
      <c r="E10" s="54" t="s">
        <v>48</v>
      </c>
    </row>
    <row r="11" spans="2:8" x14ac:dyDescent="0.2">
      <c r="B11" s="54" t="s">
        <v>816</v>
      </c>
      <c r="C11" s="54" t="s">
        <v>817</v>
      </c>
      <c r="D11" s="54" t="s">
        <v>818</v>
      </c>
      <c r="E11" s="54" t="s">
        <v>48</v>
      </c>
    </row>
    <row r="13" spans="2:8" x14ac:dyDescent="0.2">
      <c r="B13" s="54" t="s">
        <v>819</v>
      </c>
      <c r="C13" s="54" t="s">
        <v>802</v>
      </c>
      <c r="D13" s="54" t="s">
        <v>48</v>
      </c>
      <c r="E13" s="54" t="s">
        <v>48</v>
      </c>
    </row>
    <row r="15" spans="2:8" x14ac:dyDescent="0.2">
      <c r="B15" s="54" t="s">
        <v>820</v>
      </c>
      <c r="C15" s="54" t="s">
        <v>805</v>
      </c>
      <c r="D15" s="54" t="s">
        <v>48</v>
      </c>
      <c r="E15" s="54" t="s">
        <v>48</v>
      </c>
    </row>
    <row r="17" spans="2:5" x14ac:dyDescent="0.2">
      <c r="B17" s="54" t="s">
        <v>821</v>
      </c>
      <c r="C17" s="54" t="s">
        <v>808</v>
      </c>
      <c r="D17" s="54" t="s">
        <v>48</v>
      </c>
      <c r="E17" s="54" t="s">
        <v>48</v>
      </c>
    </row>
    <row r="19" spans="2:5" x14ac:dyDescent="0.2">
      <c r="B19" s="54" t="s">
        <v>822</v>
      </c>
      <c r="C19" s="54" t="s">
        <v>811</v>
      </c>
      <c r="D19" s="54" t="s">
        <v>48</v>
      </c>
      <c r="E19" s="54" t="s">
        <v>48</v>
      </c>
    </row>
    <row r="21" spans="2:5" x14ac:dyDescent="0.2">
      <c r="B21" s="54" t="s">
        <v>823</v>
      </c>
      <c r="C21" s="54" t="s">
        <v>814</v>
      </c>
      <c r="D21" s="54" t="s">
        <v>48</v>
      </c>
      <c r="E21" s="54" t="s">
        <v>48</v>
      </c>
    </row>
    <row r="23" spans="2:5" x14ac:dyDescent="0.2">
      <c r="B23" s="54" t="s">
        <v>824</v>
      </c>
      <c r="C23" s="54" t="s">
        <v>817</v>
      </c>
      <c r="D23" s="54" t="s">
        <v>48</v>
      </c>
      <c r="E23" s="54" t="s">
        <v>48</v>
      </c>
    </row>
    <row r="25" spans="2:5" x14ac:dyDescent="0.2">
      <c r="B25" s="54" t="s">
        <v>825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826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827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828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829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830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833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834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835</v>
      </c>
      <c r="C35" s="54" t="s">
        <v>48</v>
      </c>
      <c r="D35" s="54" t="s">
        <v>48</v>
      </c>
      <c r="E35" s="54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2024-07-26T07:24:08Z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