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88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/>
</workbook>
</file>

<file path=xl/calcChain.xml><?xml version="1.0" encoding="utf-8"?>
<calcChain xmlns="http://schemas.openxmlformats.org/spreadsheetml/2006/main">
  <c r="Y601" i="2" l="1"/>
  <c r="X601" i="2"/>
  <c r="X600" i="2"/>
  <c r="BP599" i="2"/>
  <c r="BO599" i="2"/>
  <c r="BN599" i="2"/>
  <c r="BM599" i="2"/>
  <c r="Y599" i="2"/>
  <c r="Z599" i="2" s="1"/>
  <c r="Z600" i="2" s="1"/>
  <c r="Y597" i="2"/>
  <c r="X597" i="2"/>
  <c r="X596" i="2"/>
  <c r="BP595" i="2"/>
  <c r="BO595" i="2"/>
  <c r="BN595" i="2"/>
  <c r="BM595" i="2"/>
  <c r="Y595" i="2"/>
  <c r="Y596" i="2" s="1"/>
  <c r="X593" i="2"/>
  <c r="X592" i="2"/>
  <c r="BO591" i="2"/>
  <c r="BN591" i="2"/>
  <c r="BM591" i="2"/>
  <c r="Z591" i="2"/>
  <c r="Z592" i="2" s="1"/>
  <c r="Y591" i="2"/>
  <c r="Y593" i="2" s="1"/>
  <c r="X589" i="2"/>
  <c r="X588" i="2"/>
  <c r="BO587" i="2"/>
  <c r="BM587" i="2"/>
  <c r="Z587" i="2"/>
  <c r="Y587" i="2"/>
  <c r="Y588" i="2" s="1"/>
  <c r="BO586" i="2"/>
  <c r="BM586" i="2"/>
  <c r="Z586" i="2"/>
  <c r="Z588" i="2" s="1"/>
  <c r="Y586" i="2"/>
  <c r="AE612" i="2" s="1"/>
  <c r="X583" i="2"/>
  <c r="X582" i="2"/>
  <c r="BP581" i="2"/>
  <c r="BO581" i="2"/>
  <c r="BM581" i="2"/>
  <c r="Y581" i="2"/>
  <c r="BN581" i="2" s="1"/>
  <c r="BO580" i="2"/>
  <c r="BM580" i="2"/>
  <c r="Y580" i="2"/>
  <c r="BP580" i="2" s="1"/>
  <c r="BP579" i="2"/>
  <c r="BO579" i="2"/>
  <c r="BM579" i="2"/>
  <c r="Y579" i="2"/>
  <c r="BN579" i="2" s="1"/>
  <c r="BO578" i="2"/>
  <c r="BM578" i="2"/>
  <c r="Y578" i="2"/>
  <c r="BP578" i="2" s="1"/>
  <c r="Y576" i="2"/>
  <c r="X576" i="2"/>
  <c r="X575" i="2"/>
  <c r="BP574" i="2"/>
  <c r="BO574" i="2"/>
  <c r="BM574" i="2"/>
  <c r="Z574" i="2"/>
  <c r="Y574" i="2"/>
  <c r="BN574" i="2" s="1"/>
  <c r="BP573" i="2"/>
  <c r="BO573" i="2"/>
  <c r="BM573" i="2"/>
  <c r="Y573" i="2"/>
  <c r="Y575" i="2" s="1"/>
  <c r="Y571" i="2"/>
  <c r="X571" i="2"/>
  <c r="X570" i="2"/>
  <c r="BP569" i="2"/>
  <c r="BO569" i="2"/>
  <c r="BN569" i="2"/>
  <c r="BM569" i="2"/>
  <c r="Z569" i="2"/>
  <c r="Y569" i="2"/>
  <c r="BP568" i="2"/>
  <c r="BO568" i="2"/>
  <c r="BM568" i="2"/>
  <c r="Y568" i="2"/>
  <c r="BN568" i="2" s="1"/>
  <c r="BP567" i="2"/>
  <c r="BO567" i="2"/>
  <c r="BN567" i="2"/>
  <c r="BM567" i="2"/>
  <c r="Z567" i="2"/>
  <c r="Y567" i="2"/>
  <c r="BP566" i="2"/>
  <c r="BO566" i="2"/>
  <c r="BM566" i="2"/>
  <c r="Y566" i="2"/>
  <c r="BN566" i="2" s="1"/>
  <c r="BP565" i="2"/>
  <c r="BO565" i="2"/>
  <c r="BN565" i="2"/>
  <c r="BM565" i="2"/>
  <c r="Z565" i="2"/>
  <c r="Y565" i="2"/>
  <c r="BP564" i="2"/>
  <c r="BO564" i="2"/>
  <c r="BM564" i="2"/>
  <c r="Y564" i="2"/>
  <c r="BN564" i="2" s="1"/>
  <c r="X562" i="2"/>
  <c r="X561" i="2"/>
  <c r="BP560" i="2"/>
  <c r="BO560" i="2"/>
  <c r="BN560" i="2"/>
  <c r="BM560" i="2"/>
  <c r="Y560" i="2"/>
  <c r="Z560" i="2" s="1"/>
  <c r="BO559" i="2"/>
  <c r="BN559" i="2"/>
  <c r="BM559" i="2"/>
  <c r="Y559" i="2"/>
  <c r="BP559" i="2" s="1"/>
  <c r="BP558" i="2"/>
  <c r="BO558" i="2"/>
  <c r="BN558" i="2"/>
  <c r="BM558" i="2"/>
  <c r="Y558" i="2"/>
  <c r="Z558" i="2" s="1"/>
  <c r="BO557" i="2"/>
  <c r="BN557" i="2"/>
  <c r="BM557" i="2"/>
  <c r="Y557" i="2"/>
  <c r="BP557" i="2" s="1"/>
  <c r="X555" i="2"/>
  <c r="Y554" i="2"/>
  <c r="X554" i="2"/>
  <c r="BO553" i="2"/>
  <c r="BN553" i="2"/>
  <c r="BM553" i="2"/>
  <c r="Z553" i="2"/>
  <c r="Y553" i="2"/>
  <c r="BP553" i="2" s="1"/>
  <c r="BP552" i="2"/>
  <c r="BO552" i="2"/>
  <c r="BN552" i="2"/>
  <c r="BM552" i="2"/>
  <c r="Z552" i="2"/>
  <c r="Y552" i="2"/>
  <c r="BO551" i="2"/>
  <c r="BN551" i="2"/>
  <c r="BM551" i="2"/>
  <c r="Z551" i="2"/>
  <c r="Y551" i="2"/>
  <c r="BP551" i="2" s="1"/>
  <c r="BP550" i="2"/>
  <c r="BO550" i="2"/>
  <c r="BN550" i="2"/>
  <c r="BM550" i="2"/>
  <c r="Z550" i="2"/>
  <c r="Y550" i="2"/>
  <c r="BO549" i="2"/>
  <c r="BN549" i="2"/>
  <c r="BM549" i="2"/>
  <c r="Z549" i="2"/>
  <c r="Y549" i="2"/>
  <c r="BP549" i="2" s="1"/>
  <c r="BP548" i="2"/>
  <c r="BO548" i="2"/>
  <c r="BN548" i="2"/>
  <c r="BM548" i="2"/>
  <c r="Z548" i="2"/>
  <c r="Y548" i="2"/>
  <c r="BO547" i="2"/>
  <c r="BN547" i="2"/>
  <c r="BM547" i="2"/>
  <c r="Z547" i="2"/>
  <c r="Z554" i="2" s="1"/>
  <c r="Y547" i="2"/>
  <c r="AD612" i="2" s="1"/>
  <c r="X543" i="2"/>
  <c r="X542" i="2"/>
  <c r="BO541" i="2"/>
  <c r="BM541" i="2"/>
  <c r="Z541" i="2"/>
  <c r="Z542" i="2" s="1"/>
  <c r="Y541" i="2"/>
  <c r="Y543" i="2" s="1"/>
  <c r="P541" i="2"/>
  <c r="X539" i="2"/>
  <c r="X538" i="2"/>
  <c r="BO537" i="2"/>
  <c r="BM537" i="2"/>
  <c r="Z537" i="2"/>
  <c r="Y537" i="2"/>
  <c r="BP537" i="2" s="1"/>
  <c r="P537" i="2"/>
  <c r="BP536" i="2"/>
  <c r="BO536" i="2"/>
  <c r="BN536" i="2"/>
  <c r="BM536" i="2"/>
  <c r="Z536" i="2"/>
  <c r="Y536" i="2"/>
  <c r="P536" i="2"/>
  <c r="BO535" i="2"/>
  <c r="BN535" i="2"/>
  <c r="BM535" i="2"/>
  <c r="Y535" i="2"/>
  <c r="Y539" i="2" s="1"/>
  <c r="P535" i="2"/>
  <c r="X533" i="2"/>
  <c r="X532" i="2"/>
  <c r="BO531" i="2"/>
  <c r="BN531" i="2"/>
  <c r="BM531" i="2"/>
  <c r="Y531" i="2"/>
  <c r="BP531" i="2" s="1"/>
  <c r="P531" i="2"/>
  <c r="BP530" i="2"/>
  <c r="BO530" i="2"/>
  <c r="BM530" i="2"/>
  <c r="Z530" i="2"/>
  <c r="Y530" i="2"/>
  <c r="BN530" i="2" s="1"/>
  <c r="P530" i="2"/>
  <c r="BP529" i="2"/>
  <c r="BO529" i="2"/>
  <c r="BM529" i="2"/>
  <c r="Y529" i="2"/>
  <c r="Z529" i="2" s="1"/>
  <c r="P529" i="2"/>
  <c r="BO528" i="2"/>
  <c r="BM528" i="2"/>
  <c r="Y528" i="2"/>
  <c r="Y533" i="2" s="1"/>
  <c r="P528" i="2"/>
  <c r="BP527" i="2"/>
  <c r="BO527" i="2"/>
  <c r="BN527" i="2"/>
  <c r="BM527" i="2"/>
  <c r="Z527" i="2"/>
  <c r="Y527" i="2"/>
  <c r="P527" i="2"/>
  <c r="BP526" i="2"/>
  <c r="BO526" i="2"/>
  <c r="BM526" i="2"/>
  <c r="Z526" i="2"/>
  <c r="Y526" i="2"/>
  <c r="Y532" i="2" s="1"/>
  <c r="P526" i="2"/>
  <c r="X524" i="2"/>
  <c r="X523" i="2"/>
  <c r="BP522" i="2"/>
  <c r="BO522" i="2"/>
  <c r="BM522" i="2"/>
  <c r="Z522" i="2"/>
  <c r="Y522" i="2"/>
  <c r="BN522" i="2" s="1"/>
  <c r="P522" i="2"/>
  <c r="BO521" i="2"/>
  <c r="BN521" i="2"/>
  <c r="BM521" i="2"/>
  <c r="Y521" i="2"/>
  <c r="Y524" i="2" s="1"/>
  <c r="P521" i="2"/>
  <c r="X519" i="2"/>
  <c r="X518" i="2"/>
  <c r="BO517" i="2"/>
  <c r="BN517" i="2"/>
  <c r="BM517" i="2"/>
  <c r="Y517" i="2"/>
  <c r="BP517" i="2" s="1"/>
  <c r="P517" i="2"/>
  <c r="BO516" i="2"/>
  <c r="BN516" i="2"/>
  <c r="BM516" i="2"/>
  <c r="Z516" i="2"/>
  <c r="Y516" i="2"/>
  <c r="BP516" i="2" s="1"/>
  <c r="P516" i="2"/>
  <c r="BP515" i="2"/>
  <c r="BO515" i="2"/>
  <c r="BN515" i="2"/>
  <c r="BM515" i="2"/>
  <c r="Z515" i="2"/>
  <c r="Y515" i="2"/>
  <c r="P515" i="2"/>
  <c r="BO514" i="2"/>
  <c r="BM514" i="2"/>
  <c r="Y514" i="2"/>
  <c r="BN514" i="2" s="1"/>
  <c r="P514" i="2"/>
  <c r="BO513" i="2"/>
  <c r="BM513" i="2"/>
  <c r="Z513" i="2"/>
  <c r="Y513" i="2"/>
  <c r="BP513" i="2" s="1"/>
  <c r="P513" i="2"/>
  <c r="BP512" i="2"/>
  <c r="BO512" i="2"/>
  <c r="BN512" i="2"/>
  <c r="BM512" i="2"/>
  <c r="Y512" i="2"/>
  <c r="Z512" i="2" s="1"/>
  <c r="P512" i="2"/>
  <c r="BO511" i="2"/>
  <c r="BN511" i="2"/>
  <c r="BM511" i="2"/>
  <c r="Y511" i="2"/>
  <c r="BP511" i="2" s="1"/>
  <c r="P511" i="2"/>
  <c r="BP510" i="2"/>
  <c r="BO510" i="2"/>
  <c r="BM510" i="2"/>
  <c r="Z510" i="2"/>
  <c r="Y510" i="2"/>
  <c r="BN510" i="2" s="1"/>
  <c r="P510" i="2"/>
  <c r="BP509" i="2"/>
  <c r="BO509" i="2"/>
  <c r="BM509" i="2"/>
  <c r="Y509" i="2"/>
  <c r="Z509" i="2" s="1"/>
  <c r="P509" i="2"/>
  <c r="X505" i="2"/>
  <c r="X504" i="2"/>
  <c r="BP503" i="2"/>
  <c r="BO503" i="2"/>
  <c r="BM503" i="2"/>
  <c r="Y503" i="2"/>
  <c r="Z503" i="2" s="1"/>
  <c r="Z504" i="2" s="1"/>
  <c r="P503" i="2"/>
  <c r="X501" i="2"/>
  <c r="X500" i="2"/>
  <c r="BP499" i="2"/>
  <c r="BO499" i="2"/>
  <c r="BM499" i="2"/>
  <c r="Y499" i="2"/>
  <c r="Z499" i="2" s="1"/>
  <c r="P499" i="2"/>
  <c r="BO498" i="2"/>
  <c r="BM498" i="2"/>
  <c r="Y498" i="2"/>
  <c r="AB612" i="2" s="1"/>
  <c r="X495" i="2"/>
  <c r="X494" i="2"/>
  <c r="BP493" i="2"/>
  <c r="BO493" i="2"/>
  <c r="BN493" i="2"/>
  <c r="BM493" i="2"/>
  <c r="Y493" i="2"/>
  <c r="Z493" i="2" s="1"/>
  <c r="P493" i="2"/>
  <c r="BO492" i="2"/>
  <c r="BM492" i="2"/>
  <c r="Y492" i="2"/>
  <c r="BN492" i="2" s="1"/>
  <c r="P492" i="2"/>
  <c r="BO491" i="2"/>
  <c r="BM491" i="2"/>
  <c r="Z491" i="2"/>
  <c r="Y491" i="2"/>
  <c r="Y494" i="2" s="1"/>
  <c r="P491" i="2"/>
  <c r="X488" i="2"/>
  <c r="X487" i="2"/>
  <c r="BO486" i="2"/>
  <c r="BM486" i="2"/>
  <c r="Z486" i="2"/>
  <c r="Z487" i="2" s="1"/>
  <c r="Y486" i="2"/>
  <c r="Y488" i="2" s="1"/>
  <c r="P486" i="2"/>
  <c r="X484" i="2"/>
  <c r="X483" i="2"/>
  <c r="BO482" i="2"/>
  <c r="BM482" i="2"/>
  <c r="Z482" i="2"/>
  <c r="Z483" i="2" s="1"/>
  <c r="Y482" i="2"/>
  <c r="Y484" i="2" s="1"/>
  <c r="P482" i="2"/>
  <c r="X480" i="2"/>
  <c r="X479" i="2"/>
  <c r="BO478" i="2"/>
  <c r="BM478" i="2"/>
  <c r="Z478" i="2"/>
  <c r="Y478" i="2"/>
  <c r="Y480" i="2" s="1"/>
  <c r="P478" i="2"/>
  <c r="BP477" i="2"/>
  <c r="BO477" i="2"/>
  <c r="BN477" i="2"/>
  <c r="BM477" i="2"/>
  <c r="Y477" i="2"/>
  <c r="Z477" i="2" s="1"/>
  <c r="Z479" i="2" s="1"/>
  <c r="P477" i="2"/>
  <c r="X475" i="2"/>
  <c r="X474" i="2"/>
  <c r="BP473" i="2"/>
  <c r="BO473" i="2"/>
  <c r="BN473" i="2"/>
  <c r="BM473" i="2"/>
  <c r="Y473" i="2"/>
  <c r="Z473" i="2" s="1"/>
  <c r="P473" i="2"/>
  <c r="BO472" i="2"/>
  <c r="BN472" i="2"/>
  <c r="BM472" i="2"/>
  <c r="Y472" i="2"/>
  <c r="BP472" i="2" s="1"/>
  <c r="P472" i="2"/>
  <c r="BP471" i="2"/>
  <c r="BO471" i="2"/>
  <c r="BM471" i="2"/>
  <c r="Z471" i="2"/>
  <c r="Y471" i="2"/>
  <c r="BN471" i="2" s="1"/>
  <c r="P471" i="2"/>
  <c r="BP470" i="2"/>
  <c r="BO470" i="2"/>
  <c r="BM470" i="2"/>
  <c r="Y470" i="2"/>
  <c r="Z470" i="2" s="1"/>
  <c r="P470" i="2"/>
  <c r="BO469" i="2"/>
  <c r="BM469" i="2"/>
  <c r="Y469" i="2"/>
  <c r="BP469" i="2" s="1"/>
  <c r="P469" i="2"/>
  <c r="BP468" i="2"/>
  <c r="BO468" i="2"/>
  <c r="BN468" i="2"/>
  <c r="BM468" i="2"/>
  <c r="Z468" i="2"/>
  <c r="Y468" i="2"/>
  <c r="Y475" i="2" s="1"/>
  <c r="P468" i="2"/>
  <c r="Y466" i="2"/>
  <c r="X466" i="2"/>
  <c r="Y465" i="2"/>
  <c r="X465" i="2"/>
  <c r="BP464" i="2"/>
  <c r="BO464" i="2"/>
  <c r="BN464" i="2"/>
  <c r="BM464" i="2"/>
  <c r="Z464" i="2"/>
  <c r="Z465" i="2" s="1"/>
  <c r="Y464" i="2"/>
  <c r="Z612" i="2" s="1"/>
  <c r="P464" i="2"/>
  <c r="X461" i="2"/>
  <c r="Y460" i="2"/>
  <c r="X460" i="2"/>
  <c r="BP459" i="2"/>
  <c r="BO459" i="2"/>
  <c r="BN459" i="2"/>
  <c r="BM459" i="2"/>
  <c r="Z459" i="2"/>
  <c r="Y459" i="2"/>
  <c r="P459" i="2"/>
  <c r="BP458" i="2"/>
  <c r="BO458" i="2"/>
  <c r="BM458" i="2"/>
  <c r="Z458" i="2"/>
  <c r="Y458" i="2"/>
  <c r="BN458" i="2" s="1"/>
  <c r="P458" i="2"/>
  <c r="BO457" i="2"/>
  <c r="BN457" i="2"/>
  <c r="BM457" i="2"/>
  <c r="Y457" i="2"/>
  <c r="BP457" i="2" s="1"/>
  <c r="P457" i="2"/>
  <c r="X455" i="2"/>
  <c r="X454" i="2"/>
  <c r="BO453" i="2"/>
  <c r="BN453" i="2"/>
  <c r="BM453" i="2"/>
  <c r="Y453" i="2"/>
  <c r="BP453" i="2" s="1"/>
  <c r="P453" i="2"/>
  <c r="BO452" i="2"/>
  <c r="BN452" i="2"/>
  <c r="BM452" i="2"/>
  <c r="Z452" i="2"/>
  <c r="Y452" i="2"/>
  <c r="Y455" i="2" s="1"/>
  <c r="P452" i="2"/>
  <c r="X450" i="2"/>
  <c r="X449" i="2"/>
  <c r="BO448" i="2"/>
  <c r="BN448" i="2"/>
  <c r="BM448" i="2"/>
  <c r="Z448" i="2"/>
  <c r="Y448" i="2"/>
  <c r="BP448" i="2" s="1"/>
  <c r="P448" i="2"/>
  <c r="BP447" i="2"/>
  <c r="BO447" i="2"/>
  <c r="BN447" i="2"/>
  <c r="BM447" i="2"/>
  <c r="Y447" i="2"/>
  <c r="Z447" i="2" s="1"/>
  <c r="P447" i="2"/>
  <c r="BP446" i="2"/>
  <c r="BO446" i="2"/>
  <c r="BM446" i="2"/>
  <c r="Y446" i="2"/>
  <c r="BN446" i="2" s="1"/>
  <c r="P446" i="2"/>
  <c r="BO445" i="2"/>
  <c r="BM445" i="2"/>
  <c r="Z445" i="2"/>
  <c r="Y445" i="2"/>
  <c r="BP445" i="2" s="1"/>
  <c r="P445" i="2"/>
  <c r="BP444" i="2"/>
  <c r="BO444" i="2"/>
  <c r="BN444" i="2"/>
  <c r="BM444" i="2"/>
  <c r="Y444" i="2"/>
  <c r="Z444" i="2" s="1"/>
  <c r="P444" i="2"/>
  <c r="BO443" i="2"/>
  <c r="BN443" i="2"/>
  <c r="BM443" i="2"/>
  <c r="Y443" i="2"/>
  <c r="BP443" i="2" s="1"/>
  <c r="P443" i="2"/>
  <c r="BP442" i="2"/>
  <c r="BO442" i="2"/>
  <c r="BN442" i="2"/>
  <c r="BM442" i="2"/>
  <c r="Z442" i="2"/>
  <c r="Y442" i="2"/>
  <c r="P442" i="2"/>
  <c r="BP441" i="2"/>
  <c r="BO441" i="2"/>
  <c r="BM441" i="2"/>
  <c r="Y441" i="2"/>
  <c r="Z441" i="2" s="1"/>
  <c r="P441" i="2"/>
  <c r="BO440" i="2"/>
  <c r="BM440" i="2"/>
  <c r="Y440" i="2"/>
  <c r="BP440" i="2" s="1"/>
  <c r="P440" i="2"/>
  <c r="BP439" i="2"/>
  <c r="BO439" i="2"/>
  <c r="BN439" i="2"/>
  <c r="BM439" i="2"/>
  <c r="Z439" i="2"/>
  <c r="Y439" i="2"/>
  <c r="P439" i="2"/>
  <c r="BP438" i="2"/>
  <c r="BO438" i="2"/>
  <c r="BM438" i="2"/>
  <c r="Z438" i="2"/>
  <c r="Y438" i="2"/>
  <c r="BN438" i="2" s="1"/>
  <c r="P438" i="2"/>
  <c r="BO437" i="2"/>
  <c r="BN437" i="2"/>
  <c r="BM437" i="2"/>
  <c r="Y437" i="2"/>
  <c r="BP437" i="2" s="1"/>
  <c r="P437" i="2"/>
  <c r="BO436" i="2"/>
  <c r="BN436" i="2"/>
  <c r="BM436" i="2"/>
  <c r="Z436" i="2"/>
  <c r="Y436" i="2"/>
  <c r="BP436" i="2" s="1"/>
  <c r="P436" i="2"/>
  <c r="BP435" i="2"/>
  <c r="BO435" i="2"/>
  <c r="BM435" i="2"/>
  <c r="Y435" i="2"/>
  <c r="BN435" i="2" s="1"/>
  <c r="P435" i="2"/>
  <c r="BP434" i="2"/>
  <c r="BO434" i="2"/>
  <c r="BM434" i="2"/>
  <c r="Y434" i="2"/>
  <c r="BN434" i="2" s="1"/>
  <c r="P434" i="2"/>
  <c r="BO433" i="2"/>
  <c r="BM433" i="2"/>
  <c r="Y433" i="2"/>
  <c r="BP433" i="2" s="1"/>
  <c r="P433" i="2"/>
  <c r="BP432" i="2"/>
  <c r="BO432" i="2"/>
  <c r="BN432" i="2"/>
  <c r="BM432" i="2"/>
  <c r="Y432" i="2"/>
  <c r="Z432" i="2" s="1"/>
  <c r="P432" i="2"/>
  <c r="BO431" i="2"/>
  <c r="BN431" i="2"/>
  <c r="BM431" i="2"/>
  <c r="Y431" i="2"/>
  <c r="BP431" i="2" s="1"/>
  <c r="P431" i="2"/>
  <c r="BP430" i="2"/>
  <c r="BO430" i="2"/>
  <c r="BN430" i="2"/>
  <c r="BM430" i="2"/>
  <c r="Z430" i="2"/>
  <c r="Y430" i="2"/>
  <c r="P430" i="2"/>
  <c r="BP429" i="2"/>
  <c r="BO429" i="2"/>
  <c r="BM429" i="2"/>
  <c r="Y429" i="2"/>
  <c r="Z429" i="2" s="1"/>
  <c r="P429" i="2"/>
  <c r="BO428" i="2"/>
  <c r="BM428" i="2"/>
  <c r="Y428" i="2"/>
  <c r="Y450" i="2" s="1"/>
  <c r="P428" i="2"/>
  <c r="X426" i="2"/>
  <c r="X425" i="2"/>
  <c r="BO424" i="2"/>
  <c r="BM424" i="2"/>
  <c r="Y424" i="2"/>
  <c r="Y425" i="2" s="1"/>
  <c r="P424" i="2"/>
  <c r="X420" i="2"/>
  <c r="X419" i="2"/>
  <c r="BO418" i="2"/>
  <c r="BM418" i="2"/>
  <c r="Y418" i="2"/>
  <c r="Y419" i="2" s="1"/>
  <c r="P418" i="2"/>
  <c r="X416" i="2"/>
  <c r="X415" i="2"/>
  <c r="BO414" i="2"/>
  <c r="BM414" i="2"/>
  <c r="Y414" i="2"/>
  <c r="Y415" i="2" s="1"/>
  <c r="P414" i="2"/>
  <c r="BP413" i="2"/>
  <c r="BO413" i="2"/>
  <c r="BN413" i="2"/>
  <c r="BM413" i="2"/>
  <c r="Z413" i="2"/>
  <c r="Y413" i="2"/>
  <c r="P413" i="2"/>
  <c r="BP412" i="2"/>
  <c r="BO412" i="2"/>
  <c r="BN412" i="2"/>
  <c r="BM412" i="2"/>
  <c r="Z412" i="2"/>
  <c r="Y412" i="2"/>
  <c r="P412" i="2"/>
  <c r="BO411" i="2"/>
  <c r="BN411" i="2"/>
  <c r="BM411" i="2"/>
  <c r="Y411" i="2"/>
  <c r="BP411" i="2" s="1"/>
  <c r="P411" i="2"/>
  <c r="BO410" i="2"/>
  <c r="BN410" i="2"/>
  <c r="BM410" i="2"/>
  <c r="Z410" i="2"/>
  <c r="Y410" i="2"/>
  <c r="BP410" i="2" s="1"/>
  <c r="P410" i="2"/>
  <c r="X408" i="2"/>
  <c r="X407" i="2"/>
  <c r="BO406" i="2"/>
  <c r="BN406" i="2"/>
  <c r="BM406" i="2"/>
  <c r="Z406" i="2"/>
  <c r="Y406" i="2"/>
  <c r="BP406" i="2" s="1"/>
  <c r="P406" i="2"/>
  <c r="BP405" i="2"/>
  <c r="BO405" i="2"/>
  <c r="BM405" i="2"/>
  <c r="Y405" i="2"/>
  <c r="BN405" i="2" s="1"/>
  <c r="P405" i="2"/>
  <c r="BP404" i="2"/>
  <c r="BO404" i="2"/>
  <c r="BM404" i="2"/>
  <c r="Y404" i="2"/>
  <c r="BN404" i="2" s="1"/>
  <c r="P404" i="2"/>
  <c r="X402" i="2"/>
  <c r="X401" i="2"/>
  <c r="BP400" i="2"/>
  <c r="BO400" i="2"/>
  <c r="BM400" i="2"/>
  <c r="Y400" i="2"/>
  <c r="BN400" i="2" s="1"/>
  <c r="P400" i="2"/>
  <c r="BO399" i="2"/>
  <c r="BM399" i="2"/>
  <c r="Y399" i="2"/>
  <c r="P399" i="2"/>
  <c r="BP398" i="2"/>
  <c r="BO398" i="2"/>
  <c r="BN398" i="2"/>
  <c r="BM398" i="2"/>
  <c r="Y398" i="2"/>
  <c r="Z398" i="2" s="1"/>
  <c r="P398" i="2"/>
  <c r="BO397" i="2"/>
  <c r="BN397" i="2"/>
  <c r="BM397" i="2"/>
  <c r="Y397" i="2"/>
  <c r="X394" i="2"/>
  <c r="X393" i="2"/>
  <c r="BP392" i="2"/>
  <c r="BO392" i="2"/>
  <c r="BN392" i="2"/>
  <c r="BM392" i="2"/>
  <c r="Z392" i="2"/>
  <c r="Y392" i="2"/>
  <c r="P392" i="2"/>
  <c r="BO391" i="2"/>
  <c r="BN391" i="2"/>
  <c r="BM391" i="2"/>
  <c r="Y391" i="2"/>
  <c r="Y394" i="2" s="1"/>
  <c r="P391" i="2"/>
  <c r="X389" i="2"/>
  <c r="X388" i="2"/>
  <c r="BO387" i="2"/>
  <c r="BN387" i="2"/>
  <c r="BM387" i="2"/>
  <c r="Y387" i="2"/>
  <c r="BP387" i="2" s="1"/>
  <c r="P387" i="2"/>
  <c r="BO386" i="2"/>
  <c r="BN386" i="2"/>
  <c r="BM386" i="2"/>
  <c r="Z386" i="2"/>
  <c r="Y386" i="2"/>
  <c r="BP386" i="2" s="1"/>
  <c r="P386" i="2"/>
  <c r="BP385" i="2"/>
  <c r="BO385" i="2"/>
  <c r="BM385" i="2"/>
  <c r="Y385" i="2"/>
  <c r="BN385" i="2" s="1"/>
  <c r="P385" i="2"/>
  <c r="Y383" i="2"/>
  <c r="X383" i="2"/>
  <c r="X382" i="2"/>
  <c r="BP381" i="2"/>
  <c r="BO381" i="2"/>
  <c r="BM381" i="2"/>
  <c r="Y381" i="2"/>
  <c r="BN381" i="2" s="1"/>
  <c r="P381" i="2"/>
  <c r="BP380" i="2"/>
  <c r="BO380" i="2"/>
  <c r="BM380" i="2"/>
  <c r="Y380" i="2"/>
  <c r="BN380" i="2" s="1"/>
  <c r="P380" i="2"/>
  <c r="X378" i="2"/>
  <c r="X377" i="2"/>
  <c r="BP376" i="2"/>
  <c r="BO376" i="2"/>
  <c r="BM376" i="2"/>
  <c r="Y376" i="2"/>
  <c r="BN376" i="2" s="1"/>
  <c r="P376" i="2"/>
  <c r="BO375" i="2"/>
  <c r="BM375" i="2"/>
  <c r="Y375" i="2"/>
  <c r="P375" i="2"/>
  <c r="BP374" i="2"/>
  <c r="BO374" i="2"/>
  <c r="BN374" i="2"/>
  <c r="BM374" i="2"/>
  <c r="Y374" i="2"/>
  <c r="Z374" i="2" s="1"/>
  <c r="P374" i="2"/>
  <c r="BO373" i="2"/>
  <c r="BN373" i="2"/>
  <c r="BM373" i="2"/>
  <c r="Y373" i="2"/>
  <c r="BP373" i="2" s="1"/>
  <c r="P373" i="2"/>
  <c r="BP372" i="2"/>
  <c r="BO372" i="2"/>
  <c r="BN372" i="2"/>
  <c r="BM372" i="2"/>
  <c r="Z372" i="2"/>
  <c r="Y372" i="2"/>
  <c r="P372" i="2"/>
  <c r="BP371" i="2"/>
  <c r="BO371" i="2"/>
  <c r="BM371" i="2"/>
  <c r="Y371" i="2"/>
  <c r="Z371" i="2" s="1"/>
  <c r="P371" i="2"/>
  <c r="BO370" i="2"/>
  <c r="BM370" i="2"/>
  <c r="Y370" i="2"/>
  <c r="P370" i="2"/>
  <c r="BP369" i="2"/>
  <c r="BO369" i="2"/>
  <c r="BN369" i="2"/>
  <c r="BM369" i="2"/>
  <c r="Z369" i="2"/>
  <c r="Y369" i="2"/>
  <c r="P369" i="2"/>
  <c r="BP368" i="2"/>
  <c r="BO368" i="2"/>
  <c r="BN368" i="2"/>
  <c r="BM368" i="2"/>
  <c r="Z368" i="2"/>
  <c r="Y368" i="2"/>
  <c r="Y378" i="2" s="1"/>
  <c r="P368" i="2"/>
  <c r="X364" i="2"/>
  <c r="X363" i="2"/>
  <c r="BP362" i="2"/>
  <c r="BO362" i="2"/>
  <c r="BN362" i="2"/>
  <c r="BM362" i="2"/>
  <c r="Z362" i="2"/>
  <c r="Y362" i="2"/>
  <c r="P362" i="2"/>
  <c r="BO361" i="2"/>
  <c r="BN361" i="2"/>
  <c r="BM361" i="2"/>
  <c r="Y361" i="2"/>
  <c r="BP361" i="2" s="1"/>
  <c r="P361" i="2"/>
  <c r="BO360" i="2"/>
  <c r="BN360" i="2"/>
  <c r="BM360" i="2"/>
  <c r="Z360" i="2"/>
  <c r="Y360" i="2"/>
  <c r="Y364" i="2" s="1"/>
  <c r="P360" i="2"/>
  <c r="Y358" i="2"/>
  <c r="X358" i="2"/>
  <c r="Y357" i="2"/>
  <c r="X357" i="2"/>
  <c r="BO356" i="2"/>
  <c r="BN356" i="2"/>
  <c r="BM356" i="2"/>
  <c r="Z356" i="2"/>
  <c r="Z357" i="2" s="1"/>
  <c r="Y356" i="2"/>
  <c r="BP356" i="2" s="1"/>
  <c r="P356" i="2"/>
  <c r="Y353" i="2"/>
  <c r="X353" i="2"/>
  <c r="X352" i="2"/>
  <c r="BO351" i="2"/>
  <c r="BN351" i="2"/>
  <c r="BM351" i="2"/>
  <c r="Z351" i="2"/>
  <c r="Y351" i="2"/>
  <c r="BP351" i="2" s="1"/>
  <c r="P351" i="2"/>
  <c r="BP350" i="2"/>
  <c r="BO350" i="2"/>
  <c r="BM350" i="2"/>
  <c r="Y350" i="2"/>
  <c r="BN350" i="2" s="1"/>
  <c r="P350" i="2"/>
  <c r="BP349" i="2"/>
  <c r="BO349" i="2"/>
  <c r="BM349" i="2"/>
  <c r="Z349" i="2"/>
  <c r="Y349" i="2"/>
  <c r="P349" i="2"/>
  <c r="X347" i="2"/>
  <c r="X346" i="2"/>
  <c r="BO345" i="2"/>
  <c r="BM345" i="2"/>
  <c r="Y345" i="2"/>
  <c r="BN345" i="2" s="1"/>
  <c r="P345" i="2"/>
  <c r="BO344" i="2"/>
  <c r="BM344" i="2"/>
  <c r="Y344" i="2"/>
  <c r="P344" i="2"/>
  <c r="BP343" i="2"/>
  <c r="BO343" i="2"/>
  <c r="BN343" i="2"/>
  <c r="BM343" i="2"/>
  <c r="Z343" i="2"/>
  <c r="Y343" i="2"/>
  <c r="BP342" i="2"/>
  <c r="BO342" i="2"/>
  <c r="BN342" i="2"/>
  <c r="BM342" i="2"/>
  <c r="Z342" i="2"/>
  <c r="Y342" i="2"/>
  <c r="X340" i="2"/>
  <c r="X339" i="2"/>
  <c r="BO338" i="2"/>
  <c r="BM338" i="2"/>
  <c r="Y338" i="2"/>
  <c r="P338" i="2"/>
  <c r="BP337" i="2"/>
  <c r="BO337" i="2"/>
  <c r="BN337" i="2"/>
  <c r="BM337" i="2"/>
  <c r="Z337" i="2"/>
  <c r="Y337" i="2"/>
  <c r="P337" i="2"/>
  <c r="BO336" i="2"/>
  <c r="BM336" i="2"/>
  <c r="Y336" i="2"/>
  <c r="P336" i="2"/>
  <c r="X334" i="2"/>
  <c r="X333" i="2"/>
  <c r="BO332" i="2"/>
  <c r="BM332" i="2"/>
  <c r="Y332" i="2"/>
  <c r="P332" i="2"/>
  <c r="BP331" i="2"/>
  <c r="BO331" i="2"/>
  <c r="BN331" i="2"/>
  <c r="BM331" i="2"/>
  <c r="Z331" i="2"/>
  <c r="Y331" i="2"/>
  <c r="P331" i="2"/>
  <c r="BO330" i="2"/>
  <c r="BM330" i="2"/>
  <c r="Y330" i="2"/>
  <c r="P330" i="2"/>
  <c r="BO329" i="2"/>
  <c r="BN329" i="2"/>
  <c r="BM329" i="2"/>
  <c r="Y329" i="2"/>
  <c r="P329" i="2"/>
  <c r="BO328" i="2"/>
  <c r="BM328" i="2"/>
  <c r="Z328" i="2"/>
  <c r="Y328" i="2"/>
  <c r="BN328" i="2" s="1"/>
  <c r="P328" i="2"/>
  <c r="BP327" i="2"/>
  <c r="BO327" i="2"/>
  <c r="BN327" i="2"/>
  <c r="BM327" i="2"/>
  <c r="Z327" i="2"/>
  <c r="Y327" i="2"/>
  <c r="P327" i="2"/>
  <c r="X325" i="2"/>
  <c r="X324" i="2"/>
  <c r="BP323" i="2"/>
  <c r="BO323" i="2"/>
  <c r="BN323" i="2"/>
  <c r="BM323" i="2"/>
  <c r="Z323" i="2"/>
  <c r="Y323" i="2"/>
  <c r="P323" i="2"/>
  <c r="BO322" i="2"/>
  <c r="BN322" i="2"/>
  <c r="BM322" i="2"/>
  <c r="Y322" i="2"/>
  <c r="P322" i="2"/>
  <c r="BO321" i="2"/>
  <c r="BN321" i="2"/>
  <c r="BM321" i="2"/>
  <c r="Z321" i="2"/>
  <c r="Y321" i="2"/>
  <c r="BP321" i="2" s="1"/>
  <c r="P321" i="2"/>
  <c r="BP320" i="2"/>
  <c r="BO320" i="2"/>
  <c r="BM320" i="2"/>
  <c r="Y320" i="2"/>
  <c r="Y325" i="2" s="1"/>
  <c r="P320" i="2"/>
  <c r="X318" i="2"/>
  <c r="X317" i="2"/>
  <c r="BP316" i="2"/>
  <c r="BO316" i="2"/>
  <c r="BM316" i="2"/>
  <c r="Y316" i="2"/>
  <c r="BN316" i="2" s="1"/>
  <c r="P316" i="2"/>
  <c r="BP315" i="2"/>
  <c r="BO315" i="2"/>
  <c r="BM315" i="2"/>
  <c r="Z315" i="2"/>
  <c r="Y315" i="2"/>
  <c r="BN315" i="2" s="1"/>
  <c r="P315" i="2"/>
  <c r="BO314" i="2"/>
  <c r="BM314" i="2"/>
  <c r="Y314" i="2"/>
  <c r="P314" i="2"/>
  <c r="BP313" i="2"/>
  <c r="BO313" i="2"/>
  <c r="BN313" i="2"/>
  <c r="BM313" i="2"/>
  <c r="Z313" i="2"/>
  <c r="Y313" i="2"/>
  <c r="P313" i="2"/>
  <c r="BO312" i="2"/>
  <c r="BM312" i="2"/>
  <c r="Y312" i="2"/>
  <c r="P312" i="2"/>
  <c r="BP311" i="2"/>
  <c r="BO311" i="2"/>
  <c r="BN311" i="2"/>
  <c r="BM311" i="2"/>
  <c r="Z311" i="2"/>
  <c r="Y311" i="2"/>
  <c r="P311" i="2"/>
  <c r="BO310" i="2"/>
  <c r="BM310" i="2"/>
  <c r="Y310" i="2"/>
  <c r="P310" i="2"/>
  <c r="X307" i="2"/>
  <c r="X306" i="2"/>
  <c r="BO305" i="2"/>
  <c r="BM305" i="2"/>
  <c r="Y305" i="2"/>
  <c r="P305" i="2"/>
  <c r="BO304" i="2"/>
  <c r="BN304" i="2"/>
  <c r="BM304" i="2"/>
  <c r="Y304" i="2"/>
  <c r="P304" i="2"/>
  <c r="X302" i="2"/>
  <c r="X301" i="2"/>
  <c r="BO300" i="2"/>
  <c r="BM300" i="2"/>
  <c r="Y300" i="2"/>
  <c r="P300" i="2"/>
  <c r="X297" i="2"/>
  <c r="Y296" i="2"/>
  <c r="X296" i="2"/>
  <c r="BO295" i="2"/>
  <c r="BM295" i="2"/>
  <c r="Y295" i="2"/>
  <c r="P295" i="2"/>
  <c r="X292" i="2"/>
  <c r="Y291" i="2"/>
  <c r="X291" i="2"/>
  <c r="BO290" i="2"/>
  <c r="BN290" i="2"/>
  <c r="BM290" i="2"/>
  <c r="Y290" i="2"/>
  <c r="P290" i="2"/>
  <c r="BO289" i="2"/>
  <c r="BM289" i="2"/>
  <c r="Z289" i="2"/>
  <c r="Y289" i="2"/>
  <c r="BN289" i="2" s="1"/>
  <c r="P289" i="2"/>
  <c r="BP288" i="2"/>
  <c r="BO288" i="2"/>
  <c r="BN288" i="2"/>
  <c r="BM288" i="2"/>
  <c r="Z288" i="2"/>
  <c r="Y288" i="2"/>
  <c r="P288" i="2"/>
  <c r="BO287" i="2"/>
  <c r="BM287" i="2"/>
  <c r="Y287" i="2"/>
  <c r="P287" i="2"/>
  <c r="BP286" i="2"/>
  <c r="BO286" i="2"/>
  <c r="BN286" i="2"/>
  <c r="BM286" i="2"/>
  <c r="Z286" i="2"/>
  <c r="Y286" i="2"/>
  <c r="R612" i="2" s="1"/>
  <c r="P286" i="2"/>
  <c r="X283" i="2"/>
  <c r="X282" i="2"/>
  <c r="BP281" i="2"/>
  <c r="BO281" i="2"/>
  <c r="BN281" i="2"/>
  <c r="BM281" i="2"/>
  <c r="Z281" i="2"/>
  <c r="Y281" i="2"/>
  <c r="P281" i="2"/>
  <c r="BP280" i="2"/>
  <c r="BO280" i="2"/>
  <c r="BM280" i="2"/>
  <c r="Y280" i="2"/>
  <c r="BN280" i="2" s="1"/>
  <c r="P280" i="2"/>
  <c r="BO279" i="2"/>
  <c r="BM279" i="2"/>
  <c r="Y279" i="2"/>
  <c r="Q612" i="2" s="1"/>
  <c r="P279" i="2"/>
  <c r="X276" i="2"/>
  <c r="X275" i="2"/>
  <c r="BO274" i="2"/>
  <c r="BM274" i="2"/>
  <c r="Y274" i="2"/>
  <c r="P274" i="2"/>
  <c r="X271" i="2"/>
  <c r="X270" i="2"/>
  <c r="BO269" i="2"/>
  <c r="BM269" i="2"/>
  <c r="Y269" i="2"/>
  <c r="BP269" i="2" s="1"/>
  <c r="P269" i="2"/>
  <c r="BO268" i="2"/>
  <c r="BM268" i="2"/>
  <c r="Z268" i="2"/>
  <c r="Y268" i="2"/>
  <c r="P268" i="2"/>
  <c r="BP267" i="2"/>
  <c r="BO267" i="2"/>
  <c r="BN267" i="2"/>
  <c r="BM267" i="2"/>
  <c r="Z267" i="2"/>
  <c r="Y267" i="2"/>
  <c r="P267" i="2"/>
  <c r="BO266" i="2"/>
  <c r="BN266" i="2"/>
  <c r="BM266" i="2"/>
  <c r="Y266" i="2"/>
  <c r="P266" i="2"/>
  <c r="BP265" i="2"/>
  <c r="BO265" i="2"/>
  <c r="BN265" i="2"/>
  <c r="BM265" i="2"/>
  <c r="Z265" i="2"/>
  <c r="Y265" i="2"/>
  <c r="O612" i="2" s="1"/>
  <c r="P265" i="2"/>
  <c r="X262" i="2"/>
  <c r="Y261" i="2"/>
  <c r="X261" i="2"/>
  <c r="BP260" i="2"/>
  <c r="BO260" i="2"/>
  <c r="BN260" i="2"/>
  <c r="BM260" i="2"/>
  <c r="Z260" i="2"/>
  <c r="Y260" i="2"/>
  <c r="P260" i="2"/>
  <c r="BP259" i="2"/>
  <c r="BO259" i="2"/>
  <c r="BM259" i="2"/>
  <c r="Z259" i="2"/>
  <c r="Y259" i="2"/>
  <c r="BN259" i="2" s="1"/>
  <c r="P259" i="2"/>
  <c r="BO258" i="2"/>
  <c r="BM258" i="2"/>
  <c r="Y258" i="2"/>
  <c r="BP258" i="2" s="1"/>
  <c r="P258" i="2"/>
  <c r="BP257" i="2"/>
  <c r="BO257" i="2"/>
  <c r="BN257" i="2"/>
  <c r="BM257" i="2"/>
  <c r="Z257" i="2"/>
  <c r="Y257" i="2"/>
  <c r="P257" i="2"/>
  <c r="BO256" i="2"/>
  <c r="BM256" i="2"/>
  <c r="Z256" i="2"/>
  <c r="Y256" i="2"/>
  <c r="BP256" i="2" s="1"/>
  <c r="P256" i="2"/>
  <c r="BP255" i="2"/>
  <c r="BO255" i="2"/>
  <c r="BN255" i="2"/>
  <c r="BM255" i="2"/>
  <c r="Y255" i="2"/>
  <c r="Z255" i="2" s="1"/>
  <c r="P255" i="2"/>
  <c r="BO254" i="2"/>
  <c r="BM254" i="2"/>
  <c r="Y254" i="2"/>
  <c r="BP254" i="2" s="1"/>
  <c r="P254" i="2"/>
  <c r="BP253" i="2"/>
  <c r="BO253" i="2"/>
  <c r="BM253" i="2"/>
  <c r="Y253" i="2"/>
  <c r="P253" i="2"/>
  <c r="X250" i="2"/>
  <c r="Y249" i="2"/>
  <c r="X249" i="2"/>
  <c r="BP248" i="2"/>
  <c r="BO248" i="2"/>
  <c r="BN248" i="2"/>
  <c r="BM248" i="2"/>
  <c r="Y248" i="2"/>
  <c r="Z248" i="2" s="1"/>
  <c r="P248" i="2"/>
  <c r="BO247" i="2"/>
  <c r="BM247" i="2"/>
  <c r="Z247" i="2"/>
  <c r="Y247" i="2"/>
  <c r="BP247" i="2" s="1"/>
  <c r="P247" i="2"/>
  <c r="BP246" i="2"/>
  <c r="BO246" i="2"/>
  <c r="BM246" i="2"/>
  <c r="Z246" i="2"/>
  <c r="Y246" i="2"/>
  <c r="BN246" i="2" s="1"/>
  <c r="P246" i="2"/>
  <c r="BO245" i="2"/>
  <c r="BM245" i="2"/>
  <c r="Y245" i="2"/>
  <c r="BP245" i="2" s="1"/>
  <c r="P245" i="2"/>
  <c r="BO244" i="2"/>
  <c r="BN244" i="2"/>
  <c r="BM244" i="2"/>
  <c r="Y244" i="2"/>
  <c r="BP244" i="2" s="1"/>
  <c r="P244" i="2"/>
  <c r="BP243" i="2"/>
  <c r="BO243" i="2"/>
  <c r="BN243" i="2"/>
  <c r="BM243" i="2"/>
  <c r="Z243" i="2"/>
  <c r="Y243" i="2"/>
  <c r="P243" i="2"/>
  <c r="BP242" i="2"/>
  <c r="BO242" i="2"/>
  <c r="BN242" i="2"/>
  <c r="BM242" i="2"/>
  <c r="Z242" i="2"/>
  <c r="Y242" i="2"/>
  <c r="P242" i="2"/>
  <c r="BP241" i="2"/>
  <c r="BO241" i="2"/>
  <c r="BN241" i="2"/>
  <c r="BM241" i="2"/>
  <c r="Z241" i="2"/>
  <c r="Y241" i="2"/>
  <c r="Y250" i="2" s="1"/>
  <c r="P241" i="2"/>
  <c r="X238" i="2"/>
  <c r="X237" i="2"/>
  <c r="BP236" i="2"/>
  <c r="BO236" i="2"/>
  <c r="BN236" i="2"/>
  <c r="BM236" i="2"/>
  <c r="Z236" i="2"/>
  <c r="Y236" i="2"/>
  <c r="P236" i="2"/>
  <c r="BO235" i="2"/>
  <c r="BM235" i="2"/>
  <c r="Y235" i="2"/>
  <c r="BP235" i="2" s="1"/>
  <c r="P235" i="2"/>
  <c r="BP234" i="2"/>
  <c r="BO234" i="2"/>
  <c r="BN234" i="2"/>
  <c r="BM234" i="2"/>
  <c r="Z234" i="2"/>
  <c r="Y234" i="2"/>
  <c r="P234" i="2"/>
  <c r="BO233" i="2"/>
  <c r="BM233" i="2"/>
  <c r="Y233" i="2"/>
  <c r="BP233" i="2" s="1"/>
  <c r="P233" i="2"/>
  <c r="BP232" i="2"/>
  <c r="BO232" i="2"/>
  <c r="BN232" i="2"/>
  <c r="BM232" i="2"/>
  <c r="Z232" i="2"/>
  <c r="Y232" i="2"/>
  <c r="Y238" i="2" s="1"/>
  <c r="P232" i="2"/>
  <c r="X230" i="2"/>
  <c r="X229" i="2"/>
  <c r="BP228" i="2"/>
  <c r="BO228" i="2"/>
  <c r="BN228" i="2"/>
  <c r="BM228" i="2"/>
  <c r="Z228" i="2"/>
  <c r="Y228" i="2"/>
  <c r="P228" i="2"/>
  <c r="BO227" i="2"/>
  <c r="BM227" i="2"/>
  <c r="Y227" i="2"/>
  <c r="Z227" i="2" s="1"/>
  <c r="P227" i="2"/>
  <c r="BP226" i="2"/>
  <c r="BO226" i="2"/>
  <c r="BN226" i="2"/>
  <c r="BM226" i="2"/>
  <c r="Z226" i="2"/>
  <c r="Y226" i="2"/>
  <c r="P226" i="2"/>
  <c r="BP225" i="2"/>
  <c r="BO225" i="2"/>
  <c r="BM225" i="2"/>
  <c r="Z225" i="2"/>
  <c r="Y225" i="2"/>
  <c r="BN225" i="2" s="1"/>
  <c r="P225" i="2"/>
  <c r="BO224" i="2"/>
  <c r="BM224" i="2"/>
  <c r="Y224" i="2"/>
  <c r="BP224" i="2" s="1"/>
  <c r="P224" i="2"/>
  <c r="BO223" i="2"/>
  <c r="BN223" i="2"/>
  <c r="BM223" i="2"/>
  <c r="Y223" i="2"/>
  <c r="BP223" i="2" s="1"/>
  <c r="P223" i="2"/>
  <c r="BP222" i="2"/>
  <c r="BO222" i="2"/>
  <c r="BN222" i="2"/>
  <c r="BM222" i="2"/>
  <c r="Z222" i="2"/>
  <c r="Y222" i="2"/>
  <c r="P222" i="2"/>
  <c r="BP221" i="2"/>
  <c r="BO221" i="2"/>
  <c r="BN221" i="2"/>
  <c r="BM221" i="2"/>
  <c r="Z221" i="2"/>
  <c r="Y221" i="2"/>
  <c r="P221" i="2"/>
  <c r="BO220" i="2"/>
  <c r="BM220" i="2"/>
  <c r="Y220" i="2"/>
  <c r="BP220" i="2" s="1"/>
  <c r="P220" i="2"/>
  <c r="BP219" i="2"/>
  <c r="BO219" i="2"/>
  <c r="BN219" i="2"/>
  <c r="BM219" i="2"/>
  <c r="Z219" i="2"/>
  <c r="Y219" i="2"/>
  <c r="P219" i="2"/>
  <c r="BP218" i="2"/>
  <c r="BO218" i="2"/>
  <c r="BN218" i="2"/>
  <c r="BM218" i="2"/>
  <c r="Z218" i="2"/>
  <c r="Y218" i="2"/>
  <c r="Y230" i="2" s="1"/>
  <c r="P218" i="2"/>
  <c r="X216" i="2"/>
  <c r="X215" i="2"/>
  <c r="BP214" i="2"/>
  <c r="BO214" i="2"/>
  <c r="BN214" i="2"/>
  <c r="BM214" i="2"/>
  <c r="Z214" i="2"/>
  <c r="Y214" i="2"/>
  <c r="P214" i="2"/>
  <c r="BO213" i="2"/>
  <c r="BM213" i="2"/>
  <c r="Y213" i="2"/>
  <c r="BP213" i="2" s="1"/>
  <c r="P213" i="2"/>
  <c r="BP212" i="2"/>
  <c r="BO212" i="2"/>
  <c r="BN212" i="2"/>
  <c r="BM212" i="2"/>
  <c r="Z212" i="2"/>
  <c r="Y212" i="2"/>
  <c r="P212" i="2"/>
  <c r="BO211" i="2"/>
  <c r="BM211" i="2"/>
  <c r="Y211" i="2"/>
  <c r="Z211" i="2" s="1"/>
  <c r="P211" i="2"/>
  <c r="BP210" i="2"/>
  <c r="BO210" i="2"/>
  <c r="BN210" i="2"/>
  <c r="BM210" i="2"/>
  <c r="Z210" i="2"/>
  <c r="Y210" i="2"/>
  <c r="P210" i="2"/>
  <c r="BO209" i="2"/>
  <c r="BM209" i="2"/>
  <c r="Y209" i="2"/>
  <c r="BN209" i="2" s="1"/>
  <c r="P209" i="2"/>
  <c r="BP208" i="2"/>
  <c r="BO208" i="2"/>
  <c r="BN208" i="2"/>
  <c r="BM208" i="2"/>
  <c r="Y208" i="2"/>
  <c r="Z208" i="2" s="1"/>
  <c r="P208" i="2"/>
  <c r="BO207" i="2"/>
  <c r="BM207" i="2"/>
  <c r="Z207" i="2"/>
  <c r="Y207" i="2"/>
  <c r="BP207" i="2" s="1"/>
  <c r="P207" i="2"/>
  <c r="X205" i="2"/>
  <c r="X204" i="2"/>
  <c r="BO203" i="2"/>
  <c r="BM203" i="2"/>
  <c r="Y203" i="2"/>
  <c r="BP203" i="2" s="1"/>
  <c r="P203" i="2"/>
  <c r="BP202" i="2"/>
  <c r="BO202" i="2"/>
  <c r="BN202" i="2"/>
  <c r="BM202" i="2"/>
  <c r="Z202" i="2"/>
  <c r="Y202" i="2"/>
  <c r="P202" i="2"/>
  <c r="X200" i="2"/>
  <c r="X199" i="2"/>
  <c r="BP198" i="2"/>
  <c r="BO198" i="2"/>
  <c r="BN198" i="2"/>
  <c r="BM198" i="2"/>
  <c r="Z198" i="2"/>
  <c r="Y198" i="2"/>
  <c r="P198" i="2"/>
  <c r="BO197" i="2"/>
  <c r="BM197" i="2"/>
  <c r="Y197" i="2"/>
  <c r="J612" i="2" s="1"/>
  <c r="P197" i="2"/>
  <c r="X194" i="2"/>
  <c r="X193" i="2"/>
  <c r="BO192" i="2"/>
  <c r="BM192" i="2"/>
  <c r="Z192" i="2"/>
  <c r="Y192" i="2"/>
  <c r="BP192" i="2" s="1"/>
  <c r="P192" i="2"/>
  <c r="BP191" i="2"/>
  <c r="BO191" i="2"/>
  <c r="BN191" i="2"/>
  <c r="BM191" i="2"/>
  <c r="Z191" i="2"/>
  <c r="Y191" i="2"/>
  <c r="P191" i="2"/>
  <c r="BO190" i="2"/>
  <c r="BN190" i="2"/>
  <c r="BM190" i="2"/>
  <c r="Z190" i="2"/>
  <c r="Y190" i="2"/>
  <c r="BP190" i="2" s="1"/>
  <c r="P190" i="2"/>
  <c r="BO189" i="2"/>
  <c r="BM189" i="2"/>
  <c r="Y189" i="2"/>
  <c r="BP189" i="2" s="1"/>
  <c r="P189" i="2"/>
  <c r="BP188" i="2"/>
  <c r="BO188" i="2"/>
  <c r="BN188" i="2"/>
  <c r="BM188" i="2"/>
  <c r="Z188" i="2"/>
  <c r="Y188" i="2"/>
  <c r="P188" i="2"/>
  <c r="BO187" i="2"/>
  <c r="BM187" i="2"/>
  <c r="Y187" i="2"/>
  <c r="BP187" i="2" s="1"/>
  <c r="P187" i="2"/>
  <c r="BP186" i="2"/>
  <c r="BO186" i="2"/>
  <c r="BN186" i="2"/>
  <c r="BM186" i="2"/>
  <c r="Y186" i="2"/>
  <c r="Z186" i="2" s="1"/>
  <c r="P186" i="2"/>
  <c r="BO185" i="2"/>
  <c r="BM185" i="2"/>
  <c r="Z185" i="2"/>
  <c r="Y185" i="2"/>
  <c r="P185" i="2"/>
  <c r="X181" i="2"/>
  <c r="X180" i="2"/>
  <c r="BO179" i="2"/>
  <c r="BM179" i="2"/>
  <c r="Y179" i="2"/>
  <c r="BP179" i="2" s="1"/>
  <c r="P179" i="2"/>
  <c r="BP178" i="2"/>
  <c r="BO178" i="2"/>
  <c r="BM178" i="2"/>
  <c r="Z178" i="2"/>
  <c r="Y178" i="2"/>
  <c r="BN178" i="2" s="1"/>
  <c r="P178" i="2"/>
  <c r="BO177" i="2"/>
  <c r="BM177" i="2"/>
  <c r="Z177" i="2"/>
  <c r="Y177" i="2"/>
  <c r="Y180" i="2" s="1"/>
  <c r="P177" i="2"/>
  <c r="X175" i="2"/>
  <c r="X174" i="2"/>
  <c r="BO173" i="2"/>
  <c r="BM173" i="2"/>
  <c r="Y173" i="2"/>
  <c r="BP173" i="2" s="1"/>
  <c r="P173" i="2"/>
  <c r="BO172" i="2"/>
  <c r="BN172" i="2"/>
  <c r="BM172" i="2"/>
  <c r="Z172" i="2"/>
  <c r="Y172" i="2"/>
  <c r="BP172" i="2" s="1"/>
  <c r="P172" i="2"/>
  <c r="BP171" i="2"/>
  <c r="BO171" i="2"/>
  <c r="BN171" i="2"/>
  <c r="BM171" i="2"/>
  <c r="Z171" i="2"/>
  <c r="Y171" i="2"/>
  <c r="P171" i="2"/>
  <c r="BP170" i="2"/>
  <c r="BO170" i="2"/>
  <c r="BN170" i="2"/>
  <c r="BM170" i="2"/>
  <c r="Z170" i="2"/>
  <c r="Y170" i="2"/>
  <c r="P170" i="2"/>
  <c r="BO169" i="2"/>
  <c r="BN169" i="2"/>
  <c r="BM169" i="2"/>
  <c r="Z169" i="2"/>
  <c r="Y169" i="2"/>
  <c r="P169" i="2"/>
  <c r="X167" i="2"/>
  <c r="X166" i="2"/>
  <c r="BO165" i="2"/>
  <c r="BN165" i="2"/>
  <c r="BM165" i="2"/>
  <c r="Z165" i="2"/>
  <c r="Y165" i="2"/>
  <c r="BP165" i="2" s="1"/>
  <c r="P165" i="2"/>
  <c r="BO164" i="2"/>
  <c r="BM164" i="2"/>
  <c r="Y164" i="2"/>
  <c r="BP164" i="2" s="1"/>
  <c r="P164" i="2"/>
  <c r="BP163" i="2"/>
  <c r="BO163" i="2"/>
  <c r="BN163" i="2"/>
  <c r="BM163" i="2"/>
  <c r="Z163" i="2"/>
  <c r="Y163" i="2"/>
  <c r="Y166" i="2" s="1"/>
  <c r="P163" i="2"/>
  <c r="X160" i="2"/>
  <c r="X159" i="2"/>
  <c r="BP158" i="2"/>
  <c r="BO158" i="2"/>
  <c r="BN158" i="2"/>
  <c r="BM158" i="2"/>
  <c r="Z158" i="2"/>
  <c r="Y158" i="2"/>
  <c r="P158" i="2"/>
  <c r="BO157" i="2"/>
  <c r="BM157" i="2"/>
  <c r="Y157" i="2"/>
  <c r="Y160" i="2" s="1"/>
  <c r="P157" i="2"/>
  <c r="Y155" i="2"/>
  <c r="X155" i="2"/>
  <c r="X154" i="2"/>
  <c r="BO153" i="2"/>
  <c r="BM153" i="2"/>
  <c r="Y153" i="2"/>
  <c r="Y154" i="2" s="1"/>
  <c r="P153" i="2"/>
  <c r="BP152" i="2"/>
  <c r="BO152" i="2"/>
  <c r="BN152" i="2"/>
  <c r="BM152" i="2"/>
  <c r="Y152" i="2"/>
  <c r="Z152" i="2" s="1"/>
  <c r="P152" i="2"/>
  <c r="X150" i="2"/>
  <c r="Y149" i="2"/>
  <c r="X149" i="2"/>
  <c r="BP148" i="2"/>
  <c r="BO148" i="2"/>
  <c r="BN148" i="2"/>
  <c r="BM148" i="2"/>
  <c r="Y148" i="2"/>
  <c r="Z148" i="2" s="1"/>
  <c r="P148" i="2"/>
  <c r="BO147" i="2"/>
  <c r="BM147" i="2"/>
  <c r="Y147" i="2"/>
  <c r="P147" i="2"/>
  <c r="X144" i="2"/>
  <c r="X143" i="2"/>
  <c r="BO142" i="2"/>
  <c r="BM142" i="2"/>
  <c r="Y142" i="2"/>
  <c r="Z142" i="2" s="1"/>
  <c r="P142" i="2"/>
  <c r="BP141" i="2"/>
  <c r="BO141" i="2"/>
  <c r="BN141" i="2"/>
  <c r="BM141" i="2"/>
  <c r="Y141" i="2"/>
  <c r="Y143" i="2" s="1"/>
  <c r="P141" i="2"/>
  <c r="X139" i="2"/>
  <c r="X138" i="2"/>
  <c r="BP137" i="2"/>
  <c r="BO137" i="2"/>
  <c r="BN137" i="2"/>
  <c r="BM137" i="2"/>
  <c r="Z137" i="2"/>
  <c r="Y137" i="2"/>
  <c r="P137" i="2"/>
  <c r="BO136" i="2"/>
  <c r="BM136" i="2"/>
  <c r="Y136" i="2"/>
  <c r="BN136" i="2" s="1"/>
  <c r="P136" i="2"/>
  <c r="BP135" i="2"/>
  <c r="BO135" i="2"/>
  <c r="BN135" i="2"/>
  <c r="BM135" i="2"/>
  <c r="Y135" i="2"/>
  <c r="Z135" i="2" s="1"/>
  <c r="P135" i="2"/>
  <c r="BO134" i="2"/>
  <c r="BM134" i="2"/>
  <c r="Z134" i="2"/>
  <c r="Y134" i="2"/>
  <c r="BP134" i="2" s="1"/>
  <c r="P134" i="2"/>
  <c r="BP133" i="2"/>
  <c r="BO133" i="2"/>
  <c r="BN133" i="2"/>
  <c r="BM133" i="2"/>
  <c r="Z133" i="2"/>
  <c r="Y133" i="2"/>
  <c r="P133" i="2"/>
  <c r="BO132" i="2"/>
  <c r="BN132" i="2"/>
  <c r="BM132" i="2"/>
  <c r="Z132" i="2"/>
  <c r="Y132" i="2"/>
  <c r="Y139" i="2" s="1"/>
  <c r="P132" i="2"/>
  <c r="X130" i="2"/>
  <c r="X129" i="2"/>
  <c r="BO128" i="2"/>
  <c r="BM128" i="2"/>
  <c r="Y128" i="2"/>
  <c r="BP128" i="2" s="1"/>
  <c r="P128" i="2"/>
  <c r="BP127" i="2"/>
  <c r="BO127" i="2"/>
  <c r="BN127" i="2"/>
  <c r="BM127" i="2"/>
  <c r="Z127" i="2"/>
  <c r="Y127" i="2"/>
  <c r="P127" i="2"/>
  <c r="BO126" i="2"/>
  <c r="BM126" i="2"/>
  <c r="Y126" i="2"/>
  <c r="Y130" i="2" s="1"/>
  <c r="P126" i="2"/>
  <c r="X124" i="2"/>
  <c r="X123" i="2"/>
  <c r="BO122" i="2"/>
  <c r="BM122" i="2"/>
  <c r="Y122" i="2"/>
  <c r="BP122" i="2" s="1"/>
  <c r="P122" i="2"/>
  <c r="BO121" i="2"/>
  <c r="BM121" i="2"/>
  <c r="Y121" i="2"/>
  <c r="BP121" i="2" s="1"/>
  <c r="P121" i="2"/>
  <c r="BP120" i="2"/>
  <c r="BO120" i="2"/>
  <c r="BN120" i="2"/>
  <c r="BM120" i="2"/>
  <c r="Z120" i="2"/>
  <c r="Y120" i="2"/>
  <c r="P120" i="2"/>
  <c r="BO119" i="2"/>
  <c r="BM119" i="2"/>
  <c r="Z119" i="2"/>
  <c r="Y119" i="2"/>
  <c r="BP119" i="2" s="1"/>
  <c r="P119" i="2"/>
  <c r="BP118" i="2"/>
  <c r="BO118" i="2"/>
  <c r="BN118" i="2"/>
  <c r="BM118" i="2"/>
  <c r="Y118" i="2"/>
  <c r="Y123" i="2" s="1"/>
  <c r="P118" i="2"/>
  <c r="X115" i="2"/>
  <c r="X114" i="2"/>
  <c r="BP113" i="2"/>
  <c r="BO113" i="2"/>
  <c r="BN113" i="2"/>
  <c r="BM113" i="2"/>
  <c r="Y113" i="2"/>
  <c r="Z113" i="2" s="1"/>
  <c r="P113" i="2"/>
  <c r="BO112" i="2"/>
  <c r="BM112" i="2"/>
  <c r="Z112" i="2"/>
  <c r="Y112" i="2"/>
  <c r="BP112" i="2" s="1"/>
  <c r="P112" i="2"/>
  <c r="BP111" i="2"/>
  <c r="BO111" i="2"/>
  <c r="BM111" i="2"/>
  <c r="Y111" i="2"/>
  <c r="BN111" i="2" s="1"/>
  <c r="P111" i="2"/>
  <c r="BO110" i="2"/>
  <c r="BM110" i="2"/>
  <c r="Y110" i="2"/>
  <c r="BP110" i="2" s="1"/>
  <c r="P110" i="2"/>
  <c r="BO109" i="2"/>
  <c r="BN109" i="2"/>
  <c r="BM109" i="2"/>
  <c r="Z109" i="2"/>
  <c r="Y109" i="2"/>
  <c r="BP109" i="2" s="1"/>
  <c r="P109" i="2"/>
  <c r="Y107" i="2"/>
  <c r="X107" i="2"/>
  <c r="Y106" i="2"/>
  <c r="X106" i="2"/>
  <c r="BO105" i="2"/>
  <c r="BN105" i="2"/>
  <c r="BM105" i="2"/>
  <c r="Y105" i="2"/>
  <c r="BP105" i="2" s="1"/>
  <c r="P105" i="2"/>
  <c r="BP104" i="2"/>
  <c r="BO104" i="2"/>
  <c r="BN104" i="2"/>
  <c r="BM104" i="2"/>
  <c r="Z104" i="2"/>
  <c r="Y104" i="2"/>
  <c r="P104" i="2"/>
  <c r="BP103" i="2"/>
  <c r="BO103" i="2"/>
  <c r="BN103" i="2"/>
  <c r="BM103" i="2"/>
  <c r="Z103" i="2"/>
  <c r="Y103" i="2"/>
  <c r="P103" i="2"/>
  <c r="X100" i="2"/>
  <c r="X99" i="2"/>
  <c r="BP98" i="2"/>
  <c r="BO98" i="2"/>
  <c r="BN98" i="2"/>
  <c r="BM98" i="2"/>
  <c r="Z98" i="2"/>
  <c r="Y98" i="2"/>
  <c r="P98" i="2"/>
  <c r="BO97" i="2"/>
  <c r="BN97" i="2"/>
  <c r="BM97" i="2"/>
  <c r="Z97" i="2"/>
  <c r="Y97" i="2"/>
  <c r="BP97" i="2" s="1"/>
  <c r="P97" i="2"/>
  <c r="BO96" i="2"/>
  <c r="BM96" i="2"/>
  <c r="Y96" i="2"/>
  <c r="P96" i="2"/>
  <c r="Y94" i="2"/>
  <c r="X94" i="2"/>
  <c r="Y93" i="2"/>
  <c r="X93" i="2"/>
  <c r="BO92" i="2"/>
  <c r="BM92" i="2"/>
  <c r="Y92" i="2"/>
  <c r="BP92" i="2" s="1"/>
  <c r="P92" i="2"/>
  <c r="BP91" i="2"/>
  <c r="BO91" i="2"/>
  <c r="BN91" i="2"/>
  <c r="BM91" i="2"/>
  <c r="Z91" i="2"/>
  <c r="Y91" i="2"/>
  <c r="P91" i="2"/>
  <c r="X89" i="2"/>
  <c r="X88" i="2"/>
  <c r="BP87" i="2"/>
  <c r="BO87" i="2"/>
  <c r="BN87" i="2"/>
  <c r="BM87" i="2"/>
  <c r="Z87" i="2"/>
  <c r="Y87" i="2"/>
  <c r="P87" i="2"/>
  <c r="BO86" i="2"/>
  <c r="BM86" i="2"/>
  <c r="Y86" i="2"/>
  <c r="BP86" i="2" s="1"/>
  <c r="P86" i="2"/>
  <c r="BP85" i="2"/>
  <c r="BO85" i="2"/>
  <c r="BN85" i="2"/>
  <c r="BM85" i="2"/>
  <c r="Y85" i="2"/>
  <c r="Z85" i="2" s="1"/>
  <c r="P85" i="2"/>
  <c r="BO84" i="2"/>
  <c r="BM84" i="2"/>
  <c r="Y84" i="2"/>
  <c r="Z84" i="2" s="1"/>
  <c r="P84" i="2"/>
  <c r="BP83" i="2"/>
  <c r="BO83" i="2"/>
  <c r="BN83" i="2"/>
  <c r="BM83" i="2"/>
  <c r="Z83" i="2"/>
  <c r="Y83" i="2"/>
  <c r="P83" i="2"/>
  <c r="BO82" i="2"/>
  <c r="BM82" i="2"/>
  <c r="Y82" i="2"/>
  <c r="BN82" i="2" s="1"/>
  <c r="P82" i="2"/>
  <c r="Y80" i="2"/>
  <c r="X80" i="2"/>
  <c r="X79" i="2"/>
  <c r="BO78" i="2"/>
  <c r="BM78" i="2"/>
  <c r="Z78" i="2"/>
  <c r="Y78" i="2"/>
  <c r="BN78" i="2" s="1"/>
  <c r="P78" i="2"/>
  <c r="BP77" i="2"/>
  <c r="BO77" i="2"/>
  <c r="BN77" i="2"/>
  <c r="BM77" i="2"/>
  <c r="Z77" i="2"/>
  <c r="Z79" i="2" s="1"/>
  <c r="Y77" i="2"/>
  <c r="P77" i="2"/>
  <c r="X75" i="2"/>
  <c r="X74" i="2"/>
  <c r="BP73" i="2"/>
  <c r="BO73" i="2"/>
  <c r="BN73" i="2"/>
  <c r="BM73" i="2"/>
  <c r="Z73" i="2"/>
  <c r="Y73" i="2"/>
  <c r="P73" i="2"/>
  <c r="BO72" i="2"/>
  <c r="BN72" i="2"/>
  <c r="BM72" i="2"/>
  <c r="Z72" i="2"/>
  <c r="Y72" i="2"/>
  <c r="BP72" i="2" s="1"/>
  <c r="BP71" i="2"/>
  <c r="BO71" i="2"/>
  <c r="BN71" i="2"/>
  <c r="BM71" i="2"/>
  <c r="Z71" i="2"/>
  <c r="Y71" i="2"/>
  <c r="P71" i="2"/>
  <c r="BO70" i="2"/>
  <c r="BM70" i="2"/>
  <c r="Y70" i="2"/>
  <c r="BP70" i="2" s="1"/>
  <c r="P70" i="2"/>
  <c r="BO69" i="2"/>
  <c r="BM69" i="2"/>
  <c r="Y69" i="2"/>
  <c r="BP69" i="2" s="1"/>
  <c r="P69" i="2"/>
  <c r="BP68" i="2"/>
  <c r="BO68" i="2"/>
  <c r="BN68" i="2"/>
  <c r="BM68" i="2"/>
  <c r="Z68" i="2"/>
  <c r="Y68" i="2"/>
  <c r="P68" i="2"/>
  <c r="X65" i="2"/>
  <c r="X64" i="2"/>
  <c r="BP63" i="2"/>
  <c r="BO63" i="2"/>
  <c r="BN63" i="2"/>
  <c r="BM63" i="2"/>
  <c r="Z63" i="2"/>
  <c r="Y63" i="2"/>
  <c r="P63" i="2"/>
  <c r="BO62" i="2"/>
  <c r="BM62" i="2"/>
  <c r="Z62" i="2"/>
  <c r="Z64" i="2" s="1"/>
  <c r="Y62" i="2"/>
  <c r="Y65" i="2" s="1"/>
  <c r="P62" i="2"/>
  <c r="X60" i="2"/>
  <c r="X59" i="2"/>
  <c r="BO58" i="2"/>
  <c r="BM58" i="2"/>
  <c r="Z58" i="2"/>
  <c r="Y58" i="2"/>
  <c r="BP58" i="2" s="1"/>
  <c r="P58" i="2"/>
  <c r="BP57" i="2"/>
  <c r="BO57" i="2"/>
  <c r="BN57" i="2"/>
  <c r="BM57" i="2"/>
  <c r="Z57" i="2"/>
  <c r="Y57" i="2"/>
  <c r="P57" i="2"/>
  <c r="BO56" i="2"/>
  <c r="BN56" i="2"/>
  <c r="BM56" i="2"/>
  <c r="Z56" i="2"/>
  <c r="Y56" i="2"/>
  <c r="BP56" i="2" s="1"/>
  <c r="P56" i="2"/>
  <c r="BP55" i="2"/>
  <c r="BO55" i="2"/>
  <c r="BM55" i="2"/>
  <c r="Y55" i="2"/>
  <c r="BN55" i="2" s="1"/>
  <c r="P55" i="2"/>
  <c r="BP54" i="2"/>
  <c r="BO54" i="2"/>
  <c r="BN54" i="2"/>
  <c r="BM54" i="2"/>
  <c r="Z54" i="2"/>
  <c r="Y54" i="2"/>
  <c r="P54" i="2"/>
  <c r="BO53" i="2"/>
  <c r="BM53" i="2"/>
  <c r="Y53" i="2"/>
  <c r="C612" i="2" s="1"/>
  <c r="P53" i="2"/>
  <c r="Y49" i="2"/>
  <c r="X49" i="2"/>
  <c r="X48" i="2"/>
  <c r="BO47" i="2"/>
  <c r="BM47" i="2"/>
  <c r="Y47" i="2"/>
  <c r="Y48" i="2" s="1"/>
  <c r="P47" i="2"/>
  <c r="Y45" i="2"/>
  <c r="X45" i="2"/>
  <c r="X44" i="2"/>
  <c r="BO43" i="2"/>
  <c r="BM43" i="2"/>
  <c r="Y43" i="2"/>
  <c r="Y44" i="2" s="1"/>
  <c r="P43" i="2"/>
  <c r="Y41" i="2"/>
  <c r="X41" i="2"/>
  <c r="X40" i="2"/>
  <c r="BO39" i="2"/>
  <c r="BM39" i="2"/>
  <c r="Y39" i="2"/>
  <c r="Y40" i="2" s="1"/>
  <c r="P39" i="2"/>
  <c r="X37" i="2"/>
  <c r="X36" i="2"/>
  <c r="BO35" i="2"/>
  <c r="BM35" i="2"/>
  <c r="Y35" i="2"/>
  <c r="BP35" i="2" s="1"/>
  <c r="P35" i="2"/>
  <c r="BP34" i="2"/>
  <c r="BO34" i="2"/>
  <c r="BN34" i="2"/>
  <c r="BM34" i="2"/>
  <c r="Z34" i="2"/>
  <c r="Y34" i="2"/>
  <c r="P34" i="2"/>
  <c r="BO33" i="2"/>
  <c r="BM33" i="2"/>
  <c r="Y33" i="2"/>
  <c r="BP33" i="2" s="1"/>
  <c r="BP32" i="2"/>
  <c r="BO32" i="2"/>
  <c r="BN32" i="2"/>
  <c r="BM32" i="2"/>
  <c r="Z32" i="2"/>
  <c r="Y32" i="2"/>
  <c r="BO31" i="2"/>
  <c r="BM31" i="2"/>
  <c r="Y31" i="2"/>
  <c r="BN31" i="2" s="1"/>
  <c r="P31" i="2"/>
  <c r="BP30" i="2"/>
  <c r="BO30" i="2"/>
  <c r="BN30" i="2"/>
  <c r="BM30" i="2"/>
  <c r="Z30" i="2"/>
  <c r="Y30" i="2"/>
  <c r="P30" i="2"/>
  <c r="BO29" i="2"/>
  <c r="BM29" i="2"/>
  <c r="Y29" i="2"/>
  <c r="BP29" i="2" s="1"/>
  <c r="P29" i="2"/>
  <c r="BO28" i="2"/>
  <c r="BM28" i="2"/>
  <c r="Y28" i="2"/>
  <c r="BP28" i="2" s="1"/>
  <c r="P28" i="2"/>
  <c r="BP27" i="2"/>
  <c r="BO27" i="2"/>
  <c r="BN27" i="2"/>
  <c r="BM27" i="2"/>
  <c r="Z27" i="2"/>
  <c r="Y27" i="2"/>
  <c r="P27" i="2"/>
  <c r="BO26" i="2"/>
  <c r="BM26" i="2"/>
  <c r="Y26" i="2"/>
  <c r="Y36" i="2" s="1"/>
  <c r="Y24" i="2"/>
  <c r="X24" i="2"/>
  <c r="X23" i="2"/>
  <c r="BO22" i="2"/>
  <c r="BM22" i="2"/>
  <c r="Y22" i="2"/>
  <c r="P22" i="2"/>
  <c r="H10" i="2"/>
  <c r="A9" i="2"/>
  <c r="J9" i="2" s="1"/>
  <c r="D7" i="2"/>
  <c r="Q6" i="2"/>
  <c r="P2" i="2"/>
  <c r="A10" i="2" l="1"/>
  <c r="F9" i="2"/>
  <c r="F10" i="2"/>
  <c r="H9" i="2"/>
  <c r="X602" i="2"/>
  <c r="Z29" i="2"/>
  <c r="Y60" i="2"/>
  <c r="Z70" i="2"/>
  <c r="Z122" i="2"/>
  <c r="Z126" i="2"/>
  <c r="Y144" i="2"/>
  <c r="Y175" i="2"/>
  <c r="Y181" i="2"/>
  <c r="Y205" i="2"/>
  <c r="Z223" i="2"/>
  <c r="Y271" i="2"/>
  <c r="BP266" i="2"/>
  <c r="Z266" i="2"/>
  <c r="Z270" i="2" s="1"/>
  <c r="BP268" i="2"/>
  <c r="BN268" i="2"/>
  <c r="Y270" i="2"/>
  <c r="BP290" i="2"/>
  <c r="Z290" i="2"/>
  <c r="Y307" i="2"/>
  <c r="BP304" i="2"/>
  <c r="Y306" i="2"/>
  <c r="Z304" i="2"/>
  <c r="Y333" i="2"/>
  <c r="BP329" i="2"/>
  <c r="Z329" i="2"/>
  <c r="Y317" i="2"/>
  <c r="Z310" i="2"/>
  <c r="U612" i="2"/>
  <c r="BN310" i="2"/>
  <c r="BP312" i="2"/>
  <c r="Z312" i="2"/>
  <c r="BP314" i="2"/>
  <c r="BN314" i="2"/>
  <c r="Y340" i="2"/>
  <c r="BP336" i="2"/>
  <c r="Z336" i="2"/>
  <c r="BP338" i="2"/>
  <c r="BN338" i="2"/>
  <c r="BN29" i="2"/>
  <c r="BN70" i="2"/>
  <c r="Y74" i="2"/>
  <c r="Z82" i="2"/>
  <c r="Z110" i="2"/>
  <c r="BN122" i="2"/>
  <c r="BN126" i="2"/>
  <c r="Z128" i="2"/>
  <c r="Z147" i="2"/>
  <c r="Z149" i="2" s="1"/>
  <c r="G612" i="2"/>
  <c r="Y193" i="2"/>
  <c r="I612" i="2"/>
  <c r="Z197" i="2"/>
  <c r="Z199" i="2" s="1"/>
  <c r="Y229" i="2"/>
  <c r="Z279" i="2"/>
  <c r="Z314" i="2"/>
  <c r="Z338" i="2"/>
  <c r="Y37" i="2"/>
  <c r="Y114" i="2"/>
  <c r="Y199" i="2"/>
  <c r="Z220" i="2"/>
  <c r="Z229" i="2" s="1"/>
  <c r="BN227" i="2"/>
  <c r="Z233" i="2"/>
  <c r="Z237" i="2" s="1"/>
  <c r="Z245" i="2"/>
  <c r="Z254" i="2"/>
  <c r="Y262" i="2"/>
  <c r="P612" i="2"/>
  <c r="Y276" i="2"/>
  <c r="BN312" i="2"/>
  <c r="BN336" i="2"/>
  <c r="BP399" i="2"/>
  <c r="BN399" i="2"/>
  <c r="Z33" i="2"/>
  <c r="BN33" i="2"/>
  <c r="Z39" i="2"/>
  <c r="Z40" i="2" s="1"/>
  <c r="Z47" i="2"/>
  <c r="Z48" i="2" s="1"/>
  <c r="Z53" i="2"/>
  <c r="Y64" i="2"/>
  <c r="BN84" i="2"/>
  <c r="Z86" i="2"/>
  <c r="Y100" i="2"/>
  <c r="BN110" i="2"/>
  <c r="BP126" i="2"/>
  <c r="BN128" i="2"/>
  <c r="Z136" i="2"/>
  <c r="Z138" i="2" s="1"/>
  <c r="Y138" i="2"/>
  <c r="BN147" i="2"/>
  <c r="Z153" i="2"/>
  <c r="Z154" i="2" s="1"/>
  <c r="Z157" i="2"/>
  <c r="Z159" i="2" s="1"/>
  <c r="Z173" i="2"/>
  <c r="Z174" i="2" s="1"/>
  <c r="Z179" i="2"/>
  <c r="Z180" i="2" s="1"/>
  <c r="Z187" i="2"/>
  <c r="Z193" i="2" s="1"/>
  <c r="BN197" i="2"/>
  <c r="Z203" i="2"/>
  <c r="Z204" i="2" s="1"/>
  <c r="Z209" i="2"/>
  <c r="Z274" i="2"/>
  <c r="Z275" i="2" s="1"/>
  <c r="BN279" i="2"/>
  <c r="BP300" i="2"/>
  <c r="Z300" i="2"/>
  <c r="Z301" i="2" s="1"/>
  <c r="T612" i="2"/>
  <c r="Y302" i="2"/>
  <c r="BP310" i="2"/>
  <c r="Z345" i="2"/>
  <c r="BP370" i="2"/>
  <c r="BN370" i="2"/>
  <c r="Z370" i="2"/>
  <c r="Z377" i="2" s="1"/>
  <c r="Y402" i="2"/>
  <c r="Z399" i="2"/>
  <c r="Z28" i="2"/>
  <c r="BN58" i="2"/>
  <c r="BN62" i="2"/>
  <c r="Z69" i="2"/>
  <c r="Z74" i="2" s="1"/>
  <c r="Y75" i="2"/>
  <c r="BP82" i="2"/>
  <c r="Y88" i="2"/>
  <c r="Y99" i="2"/>
  <c r="BN112" i="2"/>
  <c r="BN119" i="2"/>
  <c r="Z121" i="2"/>
  <c r="BP132" i="2"/>
  <c r="BN134" i="2"/>
  <c r="BN142" i="2"/>
  <c r="Y159" i="2"/>
  <c r="BP169" i="2"/>
  <c r="BN177" i="2"/>
  <c r="BN185" i="2"/>
  <c r="BN192" i="2"/>
  <c r="BN207" i="2"/>
  <c r="BN220" i="2"/>
  <c r="BP227" i="2"/>
  <c r="BN233" i="2"/>
  <c r="Z235" i="2"/>
  <c r="BN245" i="2"/>
  <c r="BN254" i="2"/>
  <c r="Z305" i="2"/>
  <c r="BN305" i="2"/>
  <c r="Z330" i="2"/>
  <c r="Z333" i="2" s="1"/>
  <c r="BN330" i="2"/>
  <c r="BP332" i="2"/>
  <c r="Z332" i="2"/>
  <c r="B612" i="2"/>
  <c r="Z43" i="2"/>
  <c r="Z44" i="2" s="1"/>
  <c r="X603" i="2"/>
  <c r="BN22" i="2"/>
  <c r="BP31" i="2"/>
  <c r="BN35" i="2"/>
  <c r="BN39" i="2"/>
  <c r="BN43" i="2"/>
  <c r="BN47" i="2"/>
  <c r="BN53" i="2"/>
  <c r="Z55" i="2"/>
  <c r="BP78" i="2"/>
  <c r="BP84" i="2"/>
  <c r="BN86" i="2"/>
  <c r="Z92" i="2"/>
  <c r="Z93" i="2" s="1"/>
  <c r="Z96" i="2"/>
  <c r="Z99" i="2" s="1"/>
  <c r="E612" i="2"/>
  <c r="Y115" i="2"/>
  <c r="BP147" i="2"/>
  <c r="Y150" i="2"/>
  <c r="BN153" i="2"/>
  <c r="BN157" i="2"/>
  <c r="Z164" i="2"/>
  <c r="Z166" i="2" s="1"/>
  <c r="BN173" i="2"/>
  <c r="BN179" i="2"/>
  <c r="BN187" i="2"/>
  <c r="Z189" i="2"/>
  <c r="BP197" i="2"/>
  <c r="Y200" i="2"/>
  <c r="BN203" i="2"/>
  <c r="BN211" i="2"/>
  <c r="Z213" i="2"/>
  <c r="Z215" i="2" s="1"/>
  <c r="Z224" i="2"/>
  <c r="Y237" i="2"/>
  <c r="BN247" i="2"/>
  <c r="BN256" i="2"/>
  <c r="Z258" i="2"/>
  <c r="Z269" i="2"/>
  <c r="BN274" i="2"/>
  <c r="BP279" i="2"/>
  <c r="BN300" i="2"/>
  <c r="Y339" i="2"/>
  <c r="Z31" i="2"/>
  <c r="Z26" i="2"/>
  <c r="Z22" i="2"/>
  <c r="Z23" i="2" s="1"/>
  <c r="Z35" i="2"/>
  <c r="BN26" i="2"/>
  <c r="X604" i="2"/>
  <c r="BP26" i="2"/>
  <c r="BN28" i="2"/>
  <c r="BP62" i="2"/>
  <c r="BN69" i="2"/>
  <c r="BN121" i="2"/>
  <c r="BP136" i="2"/>
  <c r="BP142" i="2"/>
  <c r="BP177" i="2"/>
  <c r="BP185" i="2"/>
  <c r="BP209" i="2"/>
  <c r="Y215" i="2"/>
  <c r="BN235" i="2"/>
  <c r="BP287" i="2"/>
  <c r="Z287" i="2"/>
  <c r="Z291" i="2" s="1"/>
  <c r="BN332" i="2"/>
  <c r="BP345" i="2"/>
  <c r="BP375" i="2"/>
  <c r="BN375" i="2"/>
  <c r="BP22" i="2"/>
  <c r="BP39" i="2"/>
  <c r="BP43" i="2"/>
  <c r="BP47" i="2"/>
  <c r="BP53" i="2"/>
  <c r="Y79" i="2"/>
  <c r="Y89" i="2"/>
  <c r="BN92" i="2"/>
  <c r="BN96" i="2"/>
  <c r="Z118" i="2"/>
  <c r="Z123" i="2" s="1"/>
  <c r="F612" i="2"/>
  <c r="BP153" i="2"/>
  <c r="BP157" i="2"/>
  <c r="BN164" i="2"/>
  <c r="BN189" i="2"/>
  <c r="BP211" i="2"/>
  <c r="BN213" i="2"/>
  <c r="BN224" i="2"/>
  <c r="BN258" i="2"/>
  <c r="BN269" i="2"/>
  <c r="BP274" i="2"/>
  <c r="Y282" i="2"/>
  <c r="S612" i="2"/>
  <c r="BP295" i="2"/>
  <c r="Z295" i="2"/>
  <c r="Z296" i="2" s="1"/>
  <c r="Y297" i="2"/>
  <c r="BP305" i="2"/>
  <c r="Y318" i="2"/>
  <c r="BP330" i="2"/>
  <c r="Z375" i="2"/>
  <c r="X606" i="2"/>
  <c r="Y59" i="2"/>
  <c r="D612" i="2"/>
  <c r="Z105" i="2"/>
  <c r="Z106" i="2" s="1"/>
  <c r="Z111" i="2"/>
  <c r="Y124" i="2"/>
  <c r="Z141" i="2"/>
  <c r="Z143" i="2" s="1"/>
  <c r="Y204" i="2"/>
  <c r="Z244" i="2"/>
  <c r="Z249" i="2" s="1"/>
  <c r="M612" i="2"/>
  <c r="BN253" i="2"/>
  <c r="Z253" i="2"/>
  <c r="Z261" i="2" s="1"/>
  <c r="BN287" i="2"/>
  <c r="Y301" i="2"/>
  <c r="BP322" i="2"/>
  <c r="Y324" i="2"/>
  <c r="Z322" i="2"/>
  <c r="Y347" i="2"/>
  <c r="Y23" i="2"/>
  <c r="BP96" i="2"/>
  <c r="H612" i="2"/>
  <c r="Y167" i="2"/>
  <c r="Y602" i="2" s="1"/>
  <c r="Y174" i="2"/>
  <c r="Y216" i="2"/>
  <c r="Y275" i="2"/>
  <c r="Y283" i="2"/>
  <c r="BN295" i="2"/>
  <c r="BP344" i="2"/>
  <c r="BN344" i="2"/>
  <c r="Y129" i="2"/>
  <c r="Y194" i="2"/>
  <c r="K612" i="2"/>
  <c r="Y334" i="2"/>
  <c r="Z344" i="2"/>
  <c r="Z346" i="2" s="1"/>
  <c r="BN349" i="2"/>
  <c r="Y352" i="2"/>
  <c r="BP289" i="2"/>
  <c r="Y292" i="2"/>
  <c r="BP328" i="2"/>
  <c r="BN371" i="2"/>
  <c r="Z373" i="2"/>
  <c r="Y388" i="2"/>
  <c r="Z397" i="2"/>
  <c r="Z401" i="2" s="1"/>
  <c r="Y416" i="2"/>
  <c r="Y420" i="2"/>
  <c r="Y426" i="2"/>
  <c r="BN429" i="2"/>
  <c r="Z431" i="2"/>
  <c r="BN441" i="2"/>
  <c r="Z443" i="2"/>
  <c r="Y454" i="2"/>
  <c r="BN470" i="2"/>
  <c r="Z472" i="2"/>
  <c r="BN499" i="2"/>
  <c r="BN503" i="2"/>
  <c r="BN509" i="2"/>
  <c r="Z511" i="2"/>
  <c r="Y518" i="2"/>
  <c r="BN529" i="2"/>
  <c r="Z531" i="2"/>
  <c r="Z535" i="2"/>
  <c r="Z538" i="2" s="1"/>
  <c r="Z557" i="2"/>
  <c r="Z559" i="2"/>
  <c r="Y561" i="2"/>
  <c r="BN573" i="2"/>
  <c r="BP586" i="2"/>
  <c r="Z595" i="2"/>
  <c r="Z596" i="2" s="1"/>
  <c r="Y474" i="2"/>
  <c r="BP492" i="2"/>
  <c r="Y495" i="2"/>
  <c r="BP514" i="2"/>
  <c r="Z433" i="2"/>
  <c r="V612" i="2"/>
  <c r="Y346" i="2"/>
  <c r="BP360" i="2"/>
  <c r="Y377" i="2"/>
  <c r="Y389" i="2"/>
  <c r="Y401" i="2"/>
  <c r="Z414" i="2"/>
  <c r="Z415" i="2" s="1"/>
  <c r="Z418" i="2"/>
  <c r="Z419" i="2" s="1"/>
  <c r="Z424" i="2"/>
  <c r="Z425" i="2" s="1"/>
  <c r="Z428" i="2"/>
  <c r="Z440" i="2"/>
  <c r="BP452" i="2"/>
  <c r="Z469" i="2"/>
  <c r="Z498" i="2"/>
  <c r="Z500" i="2" s="1"/>
  <c r="Y519" i="2"/>
  <c r="BN526" i="2"/>
  <c r="Z528" i="2"/>
  <c r="Z532" i="2" s="1"/>
  <c r="Y562" i="2"/>
  <c r="Z578" i="2"/>
  <c r="Z580" i="2"/>
  <c r="Y582" i="2"/>
  <c r="W612" i="2"/>
  <c r="Z280" i="2"/>
  <c r="Z316" i="2"/>
  <c r="Z320" i="2"/>
  <c r="Z324" i="2" s="1"/>
  <c r="Z350" i="2"/>
  <c r="Z352" i="2" s="1"/>
  <c r="Z381" i="2"/>
  <c r="Z385" i="2"/>
  <c r="Z388" i="2" s="1"/>
  <c r="BP397" i="2"/>
  <c r="Z405" i="2"/>
  <c r="BN433" i="2"/>
  <c r="Z435" i="2"/>
  <c r="BN445" i="2"/>
  <c r="BN478" i="2"/>
  <c r="BN482" i="2"/>
  <c r="BN486" i="2"/>
  <c r="BN491" i="2"/>
  <c r="Y500" i="2"/>
  <c r="Y504" i="2"/>
  <c r="BN513" i="2"/>
  <c r="BP535" i="2"/>
  <c r="BN537" i="2"/>
  <c r="BN541" i="2"/>
  <c r="BN587" i="2"/>
  <c r="X612" i="2"/>
  <c r="Y407" i="2"/>
  <c r="BN414" i="2"/>
  <c r="BN418" i="2"/>
  <c r="BN424" i="2"/>
  <c r="BN428" i="2"/>
  <c r="BN440" i="2"/>
  <c r="Y449" i="2"/>
  <c r="Y461" i="2"/>
  <c r="BN469" i="2"/>
  <c r="BN498" i="2"/>
  <c r="BN528" i="2"/>
  <c r="BP547" i="2"/>
  <c r="Z564" i="2"/>
  <c r="Z570" i="2" s="1"/>
  <c r="Z566" i="2"/>
  <c r="Z568" i="2"/>
  <c r="Y570" i="2"/>
  <c r="BN578" i="2"/>
  <c r="BN580" i="2"/>
  <c r="BP591" i="2"/>
  <c r="Y600" i="2"/>
  <c r="Y612" i="2"/>
  <c r="BN320" i="2"/>
  <c r="Z361" i="2"/>
  <c r="Z363" i="2" s="1"/>
  <c r="Z387" i="2"/>
  <c r="Z391" i="2"/>
  <c r="Z393" i="2" s="1"/>
  <c r="Z411" i="2"/>
  <c r="Z437" i="2"/>
  <c r="Z453" i="2"/>
  <c r="Z454" i="2" s="1"/>
  <c r="Z457" i="2"/>
  <c r="Z460" i="2" s="1"/>
  <c r="BP478" i="2"/>
  <c r="BP482" i="2"/>
  <c r="BP486" i="2"/>
  <c r="BP491" i="2"/>
  <c r="Z517" i="2"/>
  <c r="Z521" i="2"/>
  <c r="Z523" i="2" s="1"/>
  <c r="BP541" i="2"/>
  <c r="Y583" i="2"/>
  <c r="BP587" i="2"/>
  <c r="Y363" i="2"/>
  <c r="Y393" i="2"/>
  <c r="BP414" i="2"/>
  <c r="BP418" i="2"/>
  <c r="BP424" i="2"/>
  <c r="BP428" i="2"/>
  <c r="BP498" i="2"/>
  <c r="Y501" i="2"/>
  <c r="Y505" i="2"/>
  <c r="Y523" i="2"/>
  <c r="BP528" i="2"/>
  <c r="Y592" i="2"/>
  <c r="AA612" i="2"/>
  <c r="Y408" i="2"/>
  <c r="Y479" i="2"/>
  <c r="Y483" i="2"/>
  <c r="Y487" i="2"/>
  <c r="Y538" i="2"/>
  <c r="Y542" i="2"/>
  <c r="Z376" i="2"/>
  <c r="Z380" i="2"/>
  <c r="Z382" i="2" s="1"/>
  <c r="Z400" i="2"/>
  <c r="Z404" i="2"/>
  <c r="Z434" i="2"/>
  <c r="Z446" i="2"/>
  <c r="Z492" i="2"/>
  <c r="Z494" i="2" s="1"/>
  <c r="Z514" i="2"/>
  <c r="Z518" i="2" s="1"/>
  <c r="Z579" i="2"/>
  <c r="Z581" i="2"/>
  <c r="AC612" i="2"/>
  <c r="Y382" i="2"/>
  <c r="BP391" i="2"/>
  <c r="BP521" i="2"/>
  <c r="Y555" i="2"/>
  <c r="Z573" i="2"/>
  <c r="Z575" i="2" s="1"/>
  <c r="BN586" i="2"/>
  <c r="Y589" i="2"/>
  <c r="Z114" i="2" l="1"/>
  <c r="Z36" i="2"/>
  <c r="Z607" i="2" s="1"/>
  <c r="Z59" i="2"/>
  <c r="Z88" i="2"/>
  <c r="Y604" i="2"/>
  <c r="Z282" i="2"/>
  <c r="Z306" i="2"/>
  <c r="Z561" i="2"/>
  <c r="Z317" i="2"/>
  <c r="Z582" i="2"/>
  <c r="Z474" i="2"/>
  <c r="Y603" i="2"/>
  <c r="Y606" i="2"/>
  <c r="Z407" i="2"/>
  <c r="Z449" i="2"/>
  <c r="X605" i="2"/>
  <c r="Z339" i="2"/>
  <c r="Z129" i="2"/>
  <c r="Y605" i="2" l="1"/>
</calcChain>
</file>

<file path=xl/sharedStrings.xml><?xml version="1.0" encoding="utf-8"?>
<sst xmlns="http://schemas.openxmlformats.org/spreadsheetml/2006/main" count="3758" uniqueCount="781">
  <si>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</si>
  <si>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</si>
  <si>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</si>
  <si>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</si>
  <si>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</si>
  <si>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</si>
  <si>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</si>
  <si>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</si>
  <si>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</si>
  <si>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</si>
  <si>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</si>
  <si>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</si>
  <si>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</si>
  <si>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</si>
  <si>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</si>
  <si>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</si>
  <si>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</si>
  <si>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</si>
  <si>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</si>
  <si>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</si>
  <si>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</si>
  <si>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</si>
  <si>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</si>
  <si>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</si>
  <si>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</si>
  <si>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</si>
  <si>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</si>
  <si>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</si>
  <si>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</si>
  <si>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</si>
  <si>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</si>
  <si>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</si>
  <si>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</si>
  <si>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</si>
  <si>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</si>
  <si>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</si>
  <si>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</si>
  <si>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</si>
  <si>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</si>
  <si>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</si>
  <si>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</si>
  <si>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</si>
  <si>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</si>
  <si>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</si>
  <si>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</si>
  <si>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</si>
  <si>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</si>
  <si>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</si>
  <si>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</si>
  <si>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</si>
  <si>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</si>
  <si>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</si>
  <si>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</si>
  <si>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</si>
  <si>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</si>
  <si>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</si>
  <si>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</si>
  <si>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</si>
  <si>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</si>
  <si>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</si>
  <si>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</si>
  <si>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</si>
  <si>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</si>
  <si>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</si>
  <si>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</si>
  <si>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</si>
  <si>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</si>
  <si>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</si>
  <si>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</si>
  <si>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</si>
  <si>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19.08.2024</t>
  </si>
  <si>
    <t>14.08.2024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</si>
  <si>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</si>
  <si>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</si>
  <si>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</si>
  <si>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</si>
  <si>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</si>
  <si>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</si>
  <si>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</si>
  <si>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</si>
  <si>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</si>
  <si>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</si>
  <si>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</si>
  <si>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</si>
  <si>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</si>
  <si>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</si>
  <si>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</si>
  <si>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</si>
  <si>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</si>
  <si>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</si>
  <si>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</si>
  <si>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</si>
  <si>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</si>
  <si>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</si>
  <si>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</si>
  <si>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</si>
  <si>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</si>
  <si>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</si>
  <si>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</si>
  <si>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</si>
  <si>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</si>
  <si>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</si>
  <si>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</si>
  <si>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</si>
  <si>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</si>
  <si>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</si>
  <si>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</si>
  <si>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</si>
  <si>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</si>
  <si>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</si>
  <si>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</si>
  <si>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</si>
  <si>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</si>
  <si>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</si>
  <si>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</si>
  <si>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</si>
  <si>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</si>
  <si>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</si>
  <si>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</si>
  <si>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</si>
  <si>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</si>
  <si>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</si>
  <si>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</si>
  <si>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</si>
  <si>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</si>
  <si>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</si>
  <si>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</si>
  <si>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</si>
  <si>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</si>
  <si>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</si>
  <si>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</si>
  <si>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</si>
  <si>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</si>
  <si>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</si>
  <si>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</si>
  <si>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</si>
  <si>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</si>
  <si>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</si>
  <si>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</si>
  <si>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</si>
  <si>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</si>
  <si>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</si>
  <si>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</si>
  <si>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</si>
  <si>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</si>
  <si>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</si>
  <si>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</si>
  <si>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</si>
  <si>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</si>
  <si>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</si>
  <si>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</si>
  <si>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</si>
  <si>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</si>
  <si>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</si>
  <si>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</si>
  <si>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</si>
  <si>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</si>
  <si>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</si>
  <si>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</si>
  <si>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</si>
  <si>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</si>
  <si>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</si>
  <si>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</si>
  <si>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</si>
  <si>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</si>
  <si>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</si>
  <si>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</si>
  <si>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</si>
  <si>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</si>
  <si>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</si>
  <si>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</si>
  <si>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</si>
  <si>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</si>
  <si>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</si>
  <si>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</si>
  <si>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</si>
  <si>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</si>
  <si>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</si>
  <si>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</si>
  <si>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</si>
  <si>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</si>
  <si>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</si>
  <si>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</si>
  <si>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</si>
  <si>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</si>
  <si>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</si>
  <si>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</si>
  <si>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</si>
  <si>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</si>
  <si>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</si>
  <si>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</si>
  <si>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</si>
  <si>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</si>
  <si>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</si>
  <si>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</si>
  <si>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</si>
  <si>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</si>
  <si>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</si>
  <si>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</si>
  <si>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</si>
  <si>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</si>
  <si>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</si>
  <si>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</si>
  <si>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</si>
  <si>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</si>
  <si>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</si>
  <si>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</si>
  <si>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</si>
  <si>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</si>
  <si>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</si>
  <si>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</si>
  <si>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</si>
  <si>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</si>
  <si>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</si>
  <si>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</si>
  <si>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</si>
  <si>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</si>
  <si>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</si>
  <si>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</si>
  <si>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</si>
  <si>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</si>
  <si>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</si>
  <si>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</si>
  <si>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</si>
  <si>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</si>
  <si>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</si>
  <si>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</si>
  <si>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</si>
  <si>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</si>
  <si>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</si>
  <si>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</si>
  <si>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</si>
  <si>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</si>
  <si>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</si>
  <si>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</si>
  <si>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</si>
  <si>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</si>
  <si>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</si>
  <si>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</si>
  <si>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</si>
  <si>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</si>
  <si>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</si>
  <si>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</si>
  <si>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</si>
  <si>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</si>
  <si>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</si>
  <si>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</si>
  <si>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</si>
  <si>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</si>
  <si>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</si>
  <si>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</si>
  <si>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</si>
  <si>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</si>
  <si>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</si>
  <si>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</si>
  <si>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</si>
  <si>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</si>
  <si>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</si>
  <si>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</si>
  <si>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</si>
  <si>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</si>
  <si>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</si>
  <si>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</si>
  <si>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</si>
  <si>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</si>
  <si>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</si>
  <si>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</si>
  <si>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</si>
  <si>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</si>
  <si>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</si>
  <si>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</si>
  <si>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</si>
  <si>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</si>
  <si>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</si>
  <si>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</si>
  <si>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</si>
  <si>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</si>
  <si>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</si>
  <si>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</si>
  <si>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</si>
  <si>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</si>
  <si>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</si>
  <si>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</si>
  <si>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</si>
  <si>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</si>
  <si>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</si>
  <si>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</si>
  <si>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</si>
  <si>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</si>
  <si>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</si>
  <si>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</si>
  <si>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</si>
  <si>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</si>
  <si>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</si>
  <si>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</si>
  <si>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</si>
  <si>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</si>
  <si>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</si>
  <si>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</si>
  <si>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</si>
  <si>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</si>
  <si>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</si>
  <si>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</si>
  <si>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</si>
  <si>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</si>
  <si>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</si>
  <si>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</si>
  <si>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</si>
  <si>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</si>
  <si>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</si>
  <si>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</si>
  <si>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</si>
  <si>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</si>
  <si>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</si>
  <si>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</si>
  <si>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</si>
  <si>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</si>
  <si>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</si>
  <si>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</si>
  <si>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</si>
  <si>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</si>
  <si>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</si>
  <si>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</si>
  <si>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</si>
  <si>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</si>
  <si>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</si>
  <si>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</si>
  <si>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</si>
  <si>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</si>
  <si>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</si>
  <si>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</si>
  <si>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</si>
  <si>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</si>
  <si>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</si>
  <si>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</si>
  <si>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</si>
  <si>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</si>
  <si>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</si>
  <si>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</si>
  <si>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</si>
  <si>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</si>
  <si>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</si>
  <si>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</si>
  <si>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</si>
  <si>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</si>
  <si>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</si>
  <si>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</si>
  <si>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</si>
  <si>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</si>
  <si>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</si>
  <si>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</si>
  <si>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</si>
  <si>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</si>
  <si>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</si>
  <si>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</si>
  <si>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</si>
  <si>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</si>
  <si>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</si>
  <si>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</si>
  <si>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</si>
  <si>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</si>
  <si>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</si>
  <si>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</si>
  <si>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</si>
  <si>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</si>
  <si>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</si>
  <si>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</si>
  <si>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</si>
  <si>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</si>
  <si>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</si>
  <si>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</si>
  <si>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</si>
  <si>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</si>
  <si>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</si>
  <si>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</si>
  <si>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</si>
  <si>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</si>
  <si>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</si>
  <si>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</si>
  <si>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</si>
  <si>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</si>
  <si>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</si>
  <si>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</si>
  <si>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</si>
  <si>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</si>
  <si>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</si>
  <si>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</si>
  <si>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</si>
  <si>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</si>
  <si>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</si>
  <si>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</si>
  <si>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</si>
  <si>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</si>
  <si>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</si>
  <si>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</si>
  <si>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</si>
  <si>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</si>
  <si>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</si>
  <si>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</si>
  <si>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</si>
  <si>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</si>
  <si>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</si>
  <si>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</si>
  <si>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</si>
  <si>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</si>
  <si>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</si>
  <si>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</si>
  <si>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</si>
  <si>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</si>
  <si>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</si>
  <si>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</si>
  <si>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</si>
  <si>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</si>
  <si>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</si>
  <si>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</si>
  <si>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</si>
  <si>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</si>
  <si>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</si>
  <si>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</si>
  <si>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</si>
  <si>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</si>
  <si>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</si>
  <si>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</si>
  <si>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</si>
  <si>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</si>
  <si>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</si>
  <si>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</si>
  <si>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</si>
  <si>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</si>
  <si>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</si>
  <si>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</si>
  <si>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</si>
  <si>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</si>
  <si>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</si>
  <si>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</si>
  <si>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</si>
  <si>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</si>
  <si>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</si>
  <si>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</si>
  <si>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</si>
  <si>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</si>
  <si>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</si>
  <si>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</si>
  <si>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</si>
  <si>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</si>
  <si>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</si>
  <si>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</si>
  <si>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</si>
  <si>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</si>
  <si>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</si>
  <si>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</si>
  <si>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</si>
  <si>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</si>
  <si>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</si>
  <si>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</si>
  <si>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</si>
  <si>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</si>
  <si>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</si>
  <si>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</si>
  <si>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</si>
  <si>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</si>
  <si>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</si>
  <si>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</si>
  <si>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</si>
  <si>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</si>
  <si>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</si>
  <si>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</si>
  <si>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</si>
  <si>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</si>
  <si>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</si>
  <si>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</si>
  <si>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</si>
  <si>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</si>
  <si>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</si>
  <si>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</si>
  <si>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</si>
  <si>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</si>
  <si>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</si>
  <si>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</si>
  <si>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</si>
  <si>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</si>
  <si>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</si>
  <si>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</si>
  <si>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</si>
  <si>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</si>
  <si>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</si>
  <si>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</si>
  <si>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</si>
  <si>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</si>
  <si>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</si>
  <si>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</si>
  <si>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</si>
  <si>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</si>
  <si>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</si>
  <si>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</si>
  <si>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</si>
  <si>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</si>
  <si>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</si>
  <si>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</si>
  <si>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</si>
  <si>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</si>
  <si>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</si>
  <si>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</si>
  <si>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</si>
  <si>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</si>
  <si>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</si>
  <si>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</si>
  <si>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</si>
  <si>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</si>
  <si>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</si>
  <si>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</si>
  <si>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</si>
  <si>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</si>
  <si>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</si>
  <si>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</si>
  <si>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</si>
  <si>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</si>
  <si>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</si>
  <si>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</si>
  <si>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</si>
  <si>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</si>
  <si>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</si>
  <si>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</si>
  <si>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</si>
  <si>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</si>
  <si>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</si>
  <si>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</si>
  <si>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</si>
  <si>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</si>
  <si>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</si>
  <si>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</si>
  <si>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</si>
  <si>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</si>
  <si>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</si>
  <si>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</si>
  <si>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</si>
  <si>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</si>
  <si>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</si>
  <si>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</si>
  <si>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</si>
  <si>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</si>
  <si>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</si>
  <si>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</si>
  <si>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</si>
  <si>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</si>
  <si>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</si>
  <si>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</si>
  <si>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</si>
  <si>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</si>
  <si>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</si>
  <si>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</si>
  <si>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</si>
  <si>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</si>
  <si>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</si>
  <si>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</si>
  <si>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</si>
  <si>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</si>
  <si>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P003132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</si>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</sst>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69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661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46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12"/>
  <sheetViews>
    <sheetView showGridLines="0" tabSelected="1" topLeftCell="F3" zoomScaleNormal="100" zoomScaleSheetLayoutView="100" workbookViewId="0">
      <selection activeCell="Q8" sqref="Q8:R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747" t="s">
        <v>29</v>
      </c>
      <c r="E1" s="747"/>
      <c r="F1" s="747"/>
      <c r="G1" s="14" t="s">
        <v>69</v>
      </c>
      <c r="H1" s="747" t="s">
        <v>49</v>
      </c>
      <c r="I1" s="747"/>
      <c r="J1" s="747"/>
      <c r="K1" s="747"/>
      <c r="L1" s="747"/>
      <c r="M1" s="747"/>
      <c r="N1" s="747"/>
      <c r="O1" s="747"/>
      <c r="P1" s="747"/>
      <c r="Q1" s="747"/>
      <c r="R1" s="748" t="s">
        <v>70</v>
      </c>
      <c r="S1" s="749"/>
      <c r="T1" s="749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0"/>
      <c r="R2" s="750"/>
      <c r="S2" s="750"/>
      <c r="T2" s="750"/>
      <c r="U2" s="750"/>
      <c r="V2" s="750"/>
      <c r="W2" s="750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0"/>
      <c r="Q3" s="750"/>
      <c r="R3" s="750"/>
      <c r="S3" s="750"/>
      <c r="T3" s="750"/>
      <c r="U3" s="750"/>
      <c r="V3" s="750"/>
      <c r="W3" s="750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751" t="s">
        <v>8</v>
      </c>
      <c r="B5" s="751"/>
      <c r="C5" s="751"/>
      <c r="D5" s="752"/>
      <c r="E5" s="752"/>
      <c r="F5" s="753" t="s">
        <v>14</v>
      </c>
      <c r="G5" s="753"/>
      <c r="H5" s="752"/>
      <c r="I5" s="752"/>
      <c r="J5" s="752"/>
      <c r="K5" s="752"/>
      <c r="L5" s="752"/>
      <c r="M5" s="752"/>
      <c r="N5" s="73"/>
      <c r="P5" s="27" t="s">
        <v>4</v>
      </c>
      <c r="Q5" s="754">
        <v>45521</v>
      </c>
      <c r="R5" s="754"/>
      <c r="T5" s="755" t="s">
        <v>3</v>
      </c>
      <c r="U5" s="756"/>
      <c r="V5" s="757" t="s">
        <v>749</v>
      </c>
      <c r="W5" s="758"/>
      <c r="AB5" s="60"/>
      <c r="AC5" s="60"/>
      <c r="AD5" s="60"/>
      <c r="AE5" s="60"/>
    </row>
    <row r="6" spans="1:32" s="17" customFormat="1" ht="24" customHeight="1" x14ac:dyDescent="0.2">
      <c r="A6" s="751" t="s">
        <v>1</v>
      </c>
      <c r="B6" s="751"/>
      <c r="C6" s="751"/>
      <c r="D6" s="759" t="s">
        <v>750</v>
      </c>
      <c r="E6" s="759"/>
      <c r="F6" s="759"/>
      <c r="G6" s="759"/>
      <c r="H6" s="759"/>
      <c r="I6" s="759"/>
      <c r="J6" s="759"/>
      <c r="K6" s="759"/>
      <c r="L6" s="759"/>
      <c r="M6" s="759"/>
      <c r="N6" s="74"/>
      <c r="P6" s="27" t="s">
        <v>30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760"/>
      <c r="T6" s="761" t="s">
        <v>5</v>
      </c>
      <c r="U6" s="762"/>
      <c r="V6" s="763" t="s">
        <v>72</v>
      </c>
      <c r="W6" s="764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769" t="str">
        <f>IFERROR(VLOOKUP(DeliveryAddress,Table,3,0),1)</f>
        <v>1</v>
      </c>
      <c r="E7" s="770"/>
      <c r="F7" s="770"/>
      <c r="G7" s="770"/>
      <c r="H7" s="770"/>
      <c r="I7" s="770"/>
      <c r="J7" s="770"/>
      <c r="K7" s="770"/>
      <c r="L7" s="770"/>
      <c r="M7" s="771"/>
      <c r="N7" s="75"/>
      <c r="P7" s="29"/>
      <c r="Q7" s="49"/>
      <c r="R7" s="49"/>
      <c r="T7" s="761"/>
      <c r="U7" s="762"/>
      <c r="V7" s="765"/>
      <c r="W7" s="766"/>
      <c r="AB7" s="60"/>
      <c r="AC7" s="60"/>
      <c r="AD7" s="60"/>
      <c r="AE7" s="60"/>
    </row>
    <row r="8" spans="1:32" s="17" customFormat="1" ht="25.5" customHeight="1" x14ac:dyDescent="0.2">
      <c r="A8" s="772" t="s">
        <v>60</v>
      </c>
      <c r="B8" s="772"/>
      <c r="C8" s="772"/>
      <c r="D8" s="773"/>
      <c r="E8" s="773"/>
      <c r="F8" s="773"/>
      <c r="G8" s="773"/>
      <c r="H8" s="773"/>
      <c r="I8" s="773"/>
      <c r="J8" s="773"/>
      <c r="K8" s="773"/>
      <c r="L8" s="773"/>
      <c r="M8" s="773"/>
      <c r="N8" s="76"/>
      <c r="P8" s="27" t="s">
        <v>11</v>
      </c>
      <c r="Q8" s="738">
        <v>0.41666666666666669</v>
      </c>
      <c r="R8" s="738"/>
      <c r="T8" s="761"/>
      <c r="U8" s="762"/>
      <c r="V8" s="765"/>
      <c r="W8" s="766"/>
      <c r="AB8" s="60"/>
      <c r="AC8" s="60"/>
      <c r="AD8" s="60"/>
      <c r="AE8" s="60"/>
    </row>
    <row r="9" spans="1:32" s="17" customFormat="1" ht="39.950000000000003" customHeight="1" x14ac:dyDescent="0.2">
      <c r="A9" s="7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8"/>
      <c r="C9" s="728"/>
      <c r="D9" s="729" t="s">
        <v>48</v>
      </c>
      <c r="E9" s="730"/>
      <c r="F9" s="7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8"/>
      <c r="H9" s="774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1"/>
      <c r="P9" s="31" t="s">
        <v>15</v>
      </c>
      <c r="Q9" s="775"/>
      <c r="R9" s="775"/>
      <c r="T9" s="761"/>
      <c r="U9" s="762"/>
      <c r="V9" s="767"/>
      <c r="W9" s="768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7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8"/>
      <c r="C10" s="728"/>
      <c r="D10" s="729"/>
      <c r="E10" s="730"/>
      <c r="F10" s="7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8"/>
      <c r="H10" s="731" t="str">
        <f>IFERROR(VLOOKUP($D$10,Proxy,2,FALSE),"")</f>
        <v/>
      </c>
      <c r="I10" s="731"/>
      <c r="J10" s="731"/>
      <c r="K10" s="731"/>
      <c r="L10" s="731"/>
      <c r="M10" s="731"/>
      <c r="N10" s="72"/>
      <c r="P10" s="31" t="s">
        <v>35</v>
      </c>
      <c r="Q10" s="732"/>
      <c r="R10" s="732"/>
      <c r="U10" s="29" t="s">
        <v>12</v>
      </c>
      <c r="V10" s="733" t="s">
        <v>73</v>
      </c>
      <c r="W10" s="734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735"/>
      <c r="R11" s="735"/>
      <c r="U11" s="29" t="s">
        <v>31</v>
      </c>
      <c r="V11" s="736" t="s">
        <v>57</v>
      </c>
      <c r="W11" s="736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737" t="s">
        <v>74</v>
      </c>
      <c r="B12" s="737"/>
      <c r="C12" s="737"/>
      <c r="D12" s="737"/>
      <c r="E12" s="737"/>
      <c r="F12" s="737"/>
      <c r="G12" s="737"/>
      <c r="H12" s="737"/>
      <c r="I12" s="737"/>
      <c r="J12" s="737"/>
      <c r="K12" s="737"/>
      <c r="L12" s="737"/>
      <c r="M12" s="737"/>
      <c r="N12" s="77"/>
      <c r="P12" s="27" t="s">
        <v>33</v>
      </c>
      <c r="Q12" s="738"/>
      <c r="R12" s="738"/>
      <c r="S12" s="28"/>
      <c r="T12"/>
      <c r="U12" s="29" t="s">
        <v>48</v>
      </c>
      <c r="V12" s="739"/>
      <c r="W12" s="739"/>
      <c r="X12"/>
      <c r="AB12" s="60"/>
      <c r="AC12" s="60"/>
      <c r="AD12" s="60"/>
      <c r="AE12" s="60"/>
    </row>
    <row r="13" spans="1:32" s="17" customFormat="1" ht="23.25" customHeight="1" x14ac:dyDescent="0.2">
      <c r="A13" s="737" t="s">
        <v>75</v>
      </c>
      <c r="B13" s="737"/>
      <c r="C13" s="737"/>
      <c r="D13" s="737"/>
      <c r="E13" s="737"/>
      <c r="F13" s="737"/>
      <c r="G13" s="737"/>
      <c r="H13" s="737"/>
      <c r="I13" s="737"/>
      <c r="J13" s="737"/>
      <c r="K13" s="737"/>
      <c r="L13" s="737"/>
      <c r="M13" s="737"/>
      <c r="N13" s="77"/>
      <c r="O13" s="31"/>
      <c r="P13" s="31" t="s">
        <v>34</v>
      </c>
      <c r="Q13" s="736"/>
      <c r="R13" s="736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737" t="s">
        <v>76</v>
      </c>
      <c r="B14" s="737"/>
      <c r="C14" s="737"/>
      <c r="D14" s="737"/>
      <c r="E14" s="737"/>
      <c r="F14" s="737"/>
      <c r="G14" s="737"/>
      <c r="H14" s="737"/>
      <c r="I14" s="737"/>
      <c r="J14" s="737"/>
      <c r="K14" s="737"/>
      <c r="L14" s="737"/>
      <c r="M14" s="737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740" t="s">
        <v>77</v>
      </c>
      <c r="B15" s="740"/>
      <c r="C15" s="740"/>
      <c r="D15" s="740"/>
      <c r="E15" s="740"/>
      <c r="F15" s="740"/>
      <c r="G15" s="740"/>
      <c r="H15" s="740"/>
      <c r="I15" s="740"/>
      <c r="J15" s="740"/>
      <c r="K15" s="740"/>
      <c r="L15" s="740"/>
      <c r="M15" s="740"/>
      <c r="N15" s="78"/>
      <c r="O15"/>
      <c r="P15" s="741" t="s">
        <v>63</v>
      </c>
      <c r="Q15" s="741"/>
      <c r="R15" s="741"/>
      <c r="S15" s="741"/>
      <c r="T15" s="741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2"/>
      <c r="Q16" s="742"/>
      <c r="R16" s="742"/>
      <c r="S16" s="742"/>
      <c r="T16" s="74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3" t="s">
        <v>61</v>
      </c>
      <c r="B17" s="713" t="s">
        <v>51</v>
      </c>
      <c r="C17" s="744" t="s">
        <v>50</v>
      </c>
      <c r="D17" s="713" t="s">
        <v>52</v>
      </c>
      <c r="E17" s="713"/>
      <c r="F17" s="713" t="s">
        <v>24</v>
      </c>
      <c r="G17" s="713" t="s">
        <v>27</v>
      </c>
      <c r="H17" s="713" t="s">
        <v>25</v>
      </c>
      <c r="I17" s="713" t="s">
        <v>26</v>
      </c>
      <c r="J17" s="745" t="s">
        <v>16</v>
      </c>
      <c r="K17" s="745" t="s">
        <v>65</v>
      </c>
      <c r="L17" s="745" t="s">
        <v>67</v>
      </c>
      <c r="M17" s="745" t="s">
        <v>2</v>
      </c>
      <c r="N17" s="745" t="s">
        <v>66</v>
      </c>
      <c r="O17" s="713" t="s">
        <v>28</v>
      </c>
      <c r="P17" s="713" t="s">
        <v>17</v>
      </c>
      <c r="Q17" s="713"/>
      <c r="R17" s="713"/>
      <c r="S17" s="713"/>
      <c r="T17" s="713"/>
      <c r="U17" s="743" t="s">
        <v>58</v>
      </c>
      <c r="V17" s="713"/>
      <c r="W17" s="713" t="s">
        <v>6</v>
      </c>
      <c r="X17" s="713" t="s">
        <v>44</v>
      </c>
      <c r="Y17" s="714" t="s">
        <v>56</v>
      </c>
      <c r="Z17" s="713" t="s">
        <v>18</v>
      </c>
      <c r="AA17" s="716" t="s">
        <v>62</v>
      </c>
      <c r="AB17" s="716" t="s">
        <v>19</v>
      </c>
      <c r="AC17" s="717" t="s">
        <v>68</v>
      </c>
      <c r="AD17" s="719" t="s">
        <v>59</v>
      </c>
      <c r="AE17" s="720"/>
      <c r="AF17" s="721"/>
      <c r="AG17" s="725"/>
      <c r="BD17" s="726" t="s">
        <v>64</v>
      </c>
    </row>
    <row r="18" spans="1:68" ht="14.25" customHeight="1" x14ac:dyDescent="0.2">
      <c r="A18" s="713"/>
      <c r="B18" s="713"/>
      <c r="C18" s="744"/>
      <c r="D18" s="713"/>
      <c r="E18" s="713"/>
      <c r="F18" s="713" t="s">
        <v>20</v>
      </c>
      <c r="G18" s="713" t="s">
        <v>21</v>
      </c>
      <c r="H18" s="713" t="s">
        <v>22</v>
      </c>
      <c r="I18" s="713" t="s">
        <v>22</v>
      </c>
      <c r="J18" s="746"/>
      <c r="K18" s="746"/>
      <c r="L18" s="746"/>
      <c r="M18" s="746"/>
      <c r="N18" s="746"/>
      <c r="O18" s="713"/>
      <c r="P18" s="713"/>
      <c r="Q18" s="713"/>
      <c r="R18" s="713"/>
      <c r="S18" s="713"/>
      <c r="T18" s="713"/>
      <c r="U18" s="36" t="s">
        <v>47</v>
      </c>
      <c r="V18" s="36" t="s">
        <v>46</v>
      </c>
      <c r="W18" s="713"/>
      <c r="X18" s="713"/>
      <c r="Y18" s="715"/>
      <c r="Z18" s="713"/>
      <c r="AA18" s="716"/>
      <c r="AB18" s="716"/>
      <c r="AC18" s="718"/>
      <c r="AD18" s="722"/>
      <c r="AE18" s="723"/>
      <c r="AF18" s="724"/>
      <c r="AG18" s="725"/>
      <c r="BD18" s="726"/>
    </row>
    <row r="19" spans="1:68" ht="27.75" customHeight="1" x14ac:dyDescent="0.2">
      <c r="A19" s="429" t="s">
        <v>78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29"/>
      <c r="AA19" s="55"/>
      <c r="AB19" s="55"/>
      <c r="AC19" s="55"/>
    </row>
    <row r="20" spans="1:68" ht="16.5" customHeight="1" x14ac:dyDescent="0.25">
      <c r="A20" s="416" t="s">
        <v>78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416"/>
      <c r="AA20" s="66"/>
      <c r="AB20" s="66"/>
      <c r="AC20" s="80"/>
    </row>
    <row r="21" spans="1:68" ht="14.25" customHeight="1" x14ac:dyDescent="0.25">
      <c r="A21" s="393" t="s">
        <v>79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394">
        <v>4680115885004</v>
      </c>
      <c r="E22" s="394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72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01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2"/>
      <c r="P23" s="398" t="s">
        <v>43</v>
      </c>
      <c r="Q23" s="399"/>
      <c r="R23" s="399"/>
      <c r="S23" s="399"/>
      <c r="T23" s="399"/>
      <c r="U23" s="399"/>
      <c r="V23" s="400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2"/>
      <c r="P24" s="398" t="s">
        <v>43</v>
      </c>
      <c r="Q24" s="399"/>
      <c r="R24" s="399"/>
      <c r="S24" s="399"/>
      <c r="T24" s="399"/>
      <c r="U24" s="399"/>
      <c r="V24" s="400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393" t="s">
        <v>84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4301051865</v>
      </c>
      <c r="D26" s="394">
        <v>4680115885912</v>
      </c>
      <c r="E26" s="394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705" t="s">
        <v>87</v>
      </c>
      <c r="Q26" s="396"/>
      <c r="R26" s="396"/>
      <c r="S26" s="396"/>
      <c r="T26" s="397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89</v>
      </c>
      <c r="B27" s="64" t="s">
        <v>90</v>
      </c>
      <c r="C27" s="37">
        <v>4301051551</v>
      </c>
      <c r="D27" s="394">
        <v>4607091383881</v>
      </c>
      <c r="E27" s="394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7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91</v>
      </c>
      <c r="B28" s="64" t="s">
        <v>92</v>
      </c>
      <c r="C28" s="37">
        <v>4301051552</v>
      </c>
      <c r="D28" s="394">
        <v>4607091388237</v>
      </c>
      <c r="E28" s="394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93</v>
      </c>
      <c r="B29" s="64" t="s">
        <v>94</v>
      </c>
      <c r="C29" s="37">
        <v>4301051180</v>
      </c>
      <c r="D29" s="394">
        <v>4607091383935</v>
      </c>
      <c r="E29" s="39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70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95</v>
      </c>
      <c r="C30" s="37">
        <v>4301051692</v>
      </c>
      <c r="D30" s="394">
        <v>4607091383935</v>
      </c>
      <c r="E30" s="39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7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4301051783</v>
      </c>
      <c r="D31" s="394">
        <v>4680115881990</v>
      </c>
      <c r="E31" s="39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71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98</v>
      </c>
      <c r="B32" s="64" t="s">
        <v>99</v>
      </c>
      <c r="C32" s="37">
        <v>4301051786</v>
      </c>
      <c r="D32" s="394">
        <v>4680115881853</v>
      </c>
      <c r="E32" s="394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711" t="s">
        <v>100</v>
      </c>
      <c r="Q32" s="396"/>
      <c r="R32" s="396"/>
      <c r="S32" s="396"/>
      <c r="T32" s="397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101</v>
      </c>
      <c r="B33" s="64" t="s">
        <v>102</v>
      </c>
      <c r="C33" s="37">
        <v>4301051861</v>
      </c>
      <c r="D33" s="394">
        <v>4680115885905</v>
      </c>
      <c r="E33" s="394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712" t="s">
        <v>103</v>
      </c>
      <c r="Q33" s="396"/>
      <c r="R33" s="396"/>
      <c r="S33" s="396"/>
      <c r="T33" s="397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104</v>
      </c>
      <c r="B34" s="64" t="s">
        <v>105</v>
      </c>
      <c r="C34" s="37">
        <v>4301051593</v>
      </c>
      <c r="D34" s="394">
        <v>4607091383911</v>
      </c>
      <c r="E34" s="394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70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106</v>
      </c>
      <c r="B35" s="64" t="s">
        <v>107</v>
      </c>
      <c r="C35" s="37">
        <v>4301051592</v>
      </c>
      <c r="D35" s="394">
        <v>4607091388244</v>
      </c>
      <c r="E35" s="394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70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x14ac:dyDescent="0.2">
      <c r="A36" s="401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2"/>
      <c r="P36" s="398" t="s">
        <v>43</v>
      </c>
      <c r="Q36" s="399"/>
      <c r="R36" s="399"/>
      <c r="S36" s="399"/>
      <c r="T36" s="399"/>
      <c r="U36" s="399"/>
      <c r="V36" s="400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02"/>
      <c r="P37" s="398" t="s">
        <v>43</v>
      </c>
      <c r="Q37" s="399"/>
      <c r="R37" s="399"/>
      <c r="S37" s="399"/>
      <c r="T37" s="399"/>
      <c r="U37" s="399"/>
      <c r="V37" s="400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customHeight="1" x14ac:dyDescent="0.25">
      <c r="A38" s="393" t="s">
        <v>108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67"/>
      <c r="AB38" s="67"/>
      <c r="AC38" s="81"/>
    </row>
    <row r="39" spans="1:68" ht="27" customHeight="1" x14ac:dyDescent="0.25">
      <c r="A39" s="64" t="s">
        <v>109</v>
      </c>
      <c r="B39" s="64" t="s">
        <v>110</v>
      </c>
      <c r="C39" s="37">
        <v>4301032013</v>
      </c>
      <c r="D39" s="394">
        <v>4607091388503</v>
      </c>
      <c r="E39" s="394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112</v>
      </c>
      <c r="N39" s="39"/>
      <c r="O39" s="38">
        <v>120</v>
      </c>
      <c r="P39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111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401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2"/>
      <c r="P40" s="398" t="s">
        <v>43</v>
      </c>
      <c r="Q40" s="399"/>
      <c r="R40" s="399"/>
      <c r="S40" s="399"/>
      <c r="T40" s="399"/>
      <c r="U40" s="399"/>
      <c r="V40" s="400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2"/>
      <c r="P41" s="398" t="s">
        <v>43</v>
      </c>
      <c r="Q41" s="399"/>
      <c r="R41" s="399"/>
      <c r="S41" s="399"/>
      <c r="T41" s="399"/>
      <c r="U41" s="399"/>
      <c r="V41" s="400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customHeight="1" x14ac:dyDescent="0.25">
      <c r="A42" s="393" t="s">
        <v>113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67"/>
      <c r="AB42" s="67"/>
      <c r="AC42" s="81"/>
    </row>
    <row r="43" spans="1:68" ht="80.25" customHeight="1" x14ac:dyDescent="0.25">
      <c r="A43" s="64" t="s">
        <v>114</v>
      </c>
      <c r="B43" s="64" t="s">
        <v>115</v>
      </c>
      <c r="C43" s="37">
        <v>4301160001</v>
      </c>
      <c r="D43" s="394">
        <v>4607091388282</v>
      </c>
      <c r="E43" s="394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112</v>
      </c>
      <c r="N43" s="39"/>
      <c r="O43" s="38">
        <v>30</v>
      </c>
      <c r="P43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116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401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2"/>
      <c r="P44" s="398" t="s">
        <v>43</v>
      </c>
      <c r="Q44" s="399"/>
      <c r="R44" s="399"/>
      <c r="S44" s="399"/>
      <c r="T44" s="399"/>
      <c r="U44" s="399"/>
      <c r="V44" s="400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2"/>
      <c r="P45" s="398" t="s">
        <v>43</v>
      </c>
      <c r="Q45" s="399"/>
      <c r="R45" s="399"/>
      <c r="S45" s="399"/>
      <c r="T45" s="399"/>
      <c r="U45" s="399"/>
      <c r="V45" s="400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customHeight="1" x14ac:dyDescent="0.25">
      <c r="A46" s="393" t="s">
        <v>117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67"/>
      <c r="AB46" s="67"/>
      <c r="AC46" s="81"/>
    </row>
    <row r="47" spans="1:68" ht="27" customHeight="1" x14ac:dyDescent="0.25">
      <c r="A47" s="64" t="s">
        <v>118</v>
      </c>
      <c r="B47" s="64" t="s">
        <v>119</v>
      </c>
      <c r="C47" s="37">
        <v>4301170002</v>
      </c>
      <c r="D47" s="394">
        <v>4607091389111</v>
      </c>
      <c r="E47" s="394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112</v>
      </c>
      <c r="N47" s="39"/>
      <c r="O47" s="38">
        <v>120</v>
      </c>
      <c r="P47" s="6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111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401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02"/>
      <c r="P48" s="398" t="s">
        <v>43</v>
      </c>
      <c r="Q48" s="399"/>
      <c r="R48" s="399"/>
      <c r="S48" s="399"/>
      <c r="T48" s="399"/>
      <c r="U48" s="399"/>
      <c r="V48" s="400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2"/>
      <c r="P49" s="398" t="s">
        <v>43</v>
      </c>
      <c r="Q49" s="399"/>
      <c r="R49" s="399"/>
      <c r="S49" s="399"/>
      <c r="T49" s="399"/>
      <c r="U49" s="399"/>
      <c r="V49" s="400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customHeight="1" x14ac:dyDescent="0.2">
      <c r="A50" s="429" t="s">
        <v>120</v>
      </c>
      <c r="B50" s="429"/>
      <c r="C50" s="429"/>
      <c r="D50" s="429"/>
      <c r="E50" s="429"/>
      <c r="F50" s="429"/>
      <c r="G50" s="429"/>
      <c r="H50" s="429"/>
      <c r="I50" s="429"/>
      <c r="J50" s="429"/>
      <c r="K50" s="429"/>
      <c r="L50" s="429"/>
      <c r="M50" s="429"/>
      <c r="N50" s="429"/>
      <c r="O50" s="429"/>
      <c r="P50" s="429"/>
      <c r="Q50" s="429"/>
      <c r="R50" s="429"/>
      <c r="S50" s="429"/>
      <c r="T50" s="429"/>
      <c r="U50" s="429"/>
      <c r="V50" s="429"/>
      <c r="W50" s="429"/>
      <c r="X50" s="429"/>
      <c r="Y50" s="429"/>
      <c r="Z50" s="429"/>
      <c r="AA50" s="55"/>
      <c r="AB50" s="55"/>
      <c r="AC50" s="55"/>
    </row>
    <row r="51" spans="1:68" ht="16.5" customHeight="1" x14ac:dyDescent="0.25">
      <c r="A51" s="416" t="s">
        <v>121</v>
      </c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  <c r="X51" s="416"/>
      <c r="Y51" s="416"/>
      <c r="Z51" s="416"/>
      <c r="AA51" s="66"/>
      <c r="AB51" s="66"/>
      <c r="AC51" s="80"/>
    </row>
    <row r="52" spans="1:68" ht="14.25" customHeight="1" x14ac:dyDescent="0.25">
      <c r="A52" s="393" t="s">
        <v>122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67"/>
      <c r="AB52" s="67"/>
      <c r="AC52" s="81"/>
    </row>
    <row r="53" spans="1:68" ht="16.5" customHeight="1" x14ac:dyDescent="0.25">
      <c r="A53" s="64" t="s">
        <v>123</v>
      </c>
      <c r="B53" s="64" t="s">
        <v>124</v>
      </c>
      <c r="C53" s="37">
        <v>4301011380</v>
      </c>
      <c r="D53" s="394">
        <v>4607091385670</v>
      </c>
      <c r="E53" s="394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126</v>
      </c>
      <c r="L53" s="38"/>
      <c r="M53" s="39" t="s">
        <v>125</v>
      </c>
      <c r="N53" s="39"/>
      <c r="O53" s="38">
        <v>50</v>
      </c>
      <c r="P53" s="69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123</v>
      </c>
      <c r="B54" s="64" t="s">
        <v>127</v>
      </c>
      <c r="C54" s="37">
        <v>4301011540</v>
      </c>
      <c r="D54" s="394">
        <v>4607091385670</v>
      </c>
      <c r="E54" s="394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126</v>
      </c>
      <c r="L54" s="38"/>
      <c r="M54" s="39" t="s">
        <v>128</v>
      </c>
      <c r="N54" s="39"/>
      <c r="O54" s="38">
        <v>50</v>
      </c>
      <c r="P54" s="69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129</v>
      </c>
      <c r="B55" s="64" t="s">
        <v>130</v>
      </c>
      <c r="C55" s="37">
        <v>4301011625</v>
      </c>
      <c r="D55" s="394">
        <v>4680115883956</v>
      </c>
      <c r="E55" s="394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126</v>
      </c>
      <c r="L55" s="38"/>
      <c r="M55" s="39" t="s">
        <v>125</v>
      </c>
      <c r="N55" s="39"/>
      <c r="O55" s="38">
        <v>50</v>
      </c>
      <c r="P55" s="69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131</v>
      </c>
      <c r="B56" s="64" t="s">
        <v>132</v>
      </c>
      <c r="C56" s="37">
        <v>4301011382</v>
      </c>
      <c r="D56" s="394">
        <v>4607091385687</v>
      </c>
      <c r="E56" s="394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128</v>
      </c>
      <c r="N56" s="39"/>
      <c r="O56" s="38">
        <v>50</v>
      </c>
      <c r="P56" s="70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133</v>
      </c>
      <c r="B57" s="64" t="s">
        <v>134</v>
      </c>
      <c r="C57" s="37">
        <v>4301011565</v>
      </c>
      <c r="D57" s="394">
        <v>4680115882539</v>
      </c>
      <c r="E57" s="394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128</v>
      </c>
      <c r="N57" s="39"/>
      <c r="O57" s="38">
        <v>50</v>
      </c>
      <c r="P57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135</v>
      </c>
      <c r="B58" s="64" t="s">
        <v>136</v>
      </c>
      <c r="C58" s="37">
        <v>4301011624</v>
      </c>
      <c r="D58" s="394">
        <v>4680115883949</v>
      </c>
      <c r="E58" s="394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125</v>
      </c>
      <c r="N58" s="39"/>
      <c r="O58" s="38">
        <v>50</v>
      </c>
      <c r="P58" s="69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401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2"/>
      <c r="P59" s="398" t="s">
        <v>43</v>
      </c>
      <c r="Q59" s="399"/>
      <c r="R59" s="399"/>
      <c r="S59" s="399"/>
      <c r="T59" s="399"/>
      <c r="U59" s="399"/>
      <c r="V59" s="400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2"/>
      <c r="P60" s="398" t="s">
        <v>43</v>
      </c>
      <c r="Q60" s="399"/>
      <c r="R60" s="399"/>
      <c r="S60" s="399"/>
      <c r="T60" s="399"/>
      <c r="U60" s="399"/>
      <c r="V60" s="400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customHeight="1" x14ac:dyDescent="0.25">
      <c r="A61" s="393" t="s">
        <v>84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67"/>
      <c r="AB61" s="67"/>
      <c r="AC61" s="81"/>
    </row>
    <row r="62" spans="1:68" ht="16.5" customHeight="1" x14ac:dyDescent="0.25">
      <c r="A62" s="64" t="s">
        <v>137</v>
      </c>
      <c r="B62" s="64" t="s">
        <v>138</v>
      </c>
      <c r="C62" s="37">
        <v>4301051842</v>
      </c>
      <c r="D62" s="394">
        <v>4680115885233</v>
      </c>
      <c r="E62" s="394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128</v>
      </c>
      <c r="N62" s="39"/>
      <c r="O62" s="38">
        <v>40</v>
      </c>
      <c r="P62" s="6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139</v>
      </c>
      <c r="B63" s="64" t="s">
        <v>140</v>
      </c>
      <c r="C63" s="37">
        <v>4301051820</v>
      </c>
      <c r="D63" s="394">
        <v>4680115884915</v>
      </c>
      <c r="E63" s="394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128</v>
      </c>
      <c r="N63" s="39"/>
      <c r="O63" s="38">
        <v>40</v>
      </c>
      <c r="P63" s="6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401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2"/>
      <c r="P64" s="398" t="s">
        <v>43</v>
      </c>
      <c r="Q64" s="399"/>
      <c r="R64" s="399"/>
      <c r="S64" s="399"/>
      <c r="T64" s="399"/>
      <c r="U64" s="399"/>
      <c r="V64" s="400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02"/>
      <c r="P65" s="398" t="s">
        <v>43</v>
      </c>
      <c r="Q65" s="399"/>
      <c r="R65" s="399"/>
      <c r="S65" s="399"/>
      <c r="T65" s="399"/>
      <c r="U65" s="399"/>
      <c r="V65" s="400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customHeight="1" x14ac:dyDescent="0.25">
      <c r="A66" s="416" t="s">
        <v>141</v>
      </c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416"/>
      <c r="AA66" s="66"/>
      <c r="AB66" s="66"/>
      <c r="AC66" s="80"/>
    </row>
    <row r="67" spans="1:68" ht="14.25" customHeight="1" x14ac:dyDescent="0.25">
      <c r="A67" s="393" t="s">
        <v>122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67"/>
      <c r="AB67" s="67"/>
      <c r="AC67" s="81"/>
    </row>
    <row r="68" spans="1:68" ht="27" customHeight="1" x14ac:dyDescent="0.25">
      <c r="A68" s="64" t="s">
        <v>142</v>
      </c>
      <c r="B68" s="64" t="s">
        <v>143</v>
      </c>
      <c r="C68" s="37">
        <v>4301011481</v>
      </c>
      <c r="D68" s="394">
        <v>4680115881426</v>
      </c>
      <c r="E68" s="394"/>
      <c r="F68" s="63">
        <v>1.35</v>
      </c>
      <c r="G68" s="38">
        <v>8</v>
      </c>
      <c r="H68" s="63">
        <v>10.8</v>
      </c>
      <c r="I68" s="63">
        <v>11.28</v>
      </c>
      <c r="J68" s="38">
        <v>48</v>
      </c>
      <c r="K68" s="38" t="s">
        <v>126</v>
      </c>
      <c r="L68" s="38"/>
      <c r="M68" s="39" t="s">
        <v>144</v>
      </c>
      <c r="N68" s="39"/>
      <c r="O68" s="38">
        <v>55</v>
      </c>
      <c r="P68" s="6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3" si="11">IFERROR(IF(X68="",0,CEILING((X68/$H68),1)*$H68),"")</f>
        <v>0</v>
      </c>
      <c r="Z68" s="42" t="str">
        <f>IFERROR(IF(Y68=0,"",ROUNDUP(Y68/H68,0)*0.02039),"")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ref="BM68:BM73" si="12">IFERROR(X68*I68/H68,"0")</f>
        <v>0</v>
      </c>
      <c r="BN68" s="79">
        <f t="shared" ref="BN68:BN73" si="13">IFERROR(Y68*I68/H68,"0")</f>
        <v>0</v>
      </c>
      <c r="BO68" s="79">
        <f t="shared" ref="BO68:BO73" si="14">IFERROR(1/J68*(X68/H68),"0")</f>
        <v>0</v>
      </c>
      <c r="BP68" s="79">
        <f t="shared" ref="BP68:BP73" si="15">IFERROR(1/J68*(Y68/H68),"0")</f>
        <v>0</v>
      </c>
    </row>
    <row r="69" spans="1:68" ht="27" customHeight="1" x14ac:dyDescent="0.25">
      <c r="A69" s="64" t="s">
        <v>142</v>
      </c>
      <c r="B69" s="64" t="s">
        <v>145</v>
      </c>
      <c r="C69" s="37">
        <v>4301011452</v>
      </c>
      <c r="D69" s="394">
        <v>4680115881426</v>
      </c>
      <c r="E69" s="394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126</v>
      </c>
      <c r="L69" s="38"/>
      <c r="M69" s="39" t="s">
        <v>125</v>
      </c>
      <c r="N69" s="39"/>
      <c r="O69" s="38">
        <v>50</v>
      </c>
      <c r="P69" s="6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IFERROR(IF(Y69=0,"",ROUNDUP(Y69/H69,0)*0.02175),"")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146</v>
      </c>
      <c r="B70" s="64" t="s">
        <v>147</v>
      </c>
      <c r="C70" s="37">
        <v>4301011386</v>
      </c>
      <c r="D70" s="394">
        <v>4680115880283</v>
      </c>
      <c r="E70" s="394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88</v>
      </c>
      <c r="L70" s="38"/>
      <c r="M70" s="39" t="s">
        <v>125</v>
      </c>
      <c r="N70" s="39"/>
      <c r="O70" s="38">
        <v>45</v>
      </c>
      <c r="P70" s="6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148</v>
      </c>
      <c r="B71" s="64" t="s">
        <v>149</v>
      </c>
      <c r="C71" s="37">
        <v>4301011432</v>
      </c>
      <c r="D71" s="394">
        <v>4680115882720</v>
      </c>
      <c r="E71" s="394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8" t="s">
        <v>88</v>
      </c>
      <c r="L71" s="38"/>
      <c r="M71" s="39" t="s">
        <v>125</v>
      </c>
      <c r="N71" s="39"/>
      <c r="O71" s="38">
        <v>90</v>
      </c>
      <c r="P71" s="6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16.5" customHeight="1" x14ac:dyDescent="0.25">
      <c r="A72" s="64" t="s">
        <v>150</v>
      </c>
      <c r="B72" s="64" t="s">
        <v>151</v>
      </c>
      <c r="C72" s="37">
        <v>4301011458</v>
      </c>
      <c r="D72" s="394">
        <v>4680115881525</v>
      </c>
      <c r="E72" s="394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88</v>
      </c>
      <c r="L72" s="38"/>
      <c r="M72" s="39" t="s">
        <v>125</v>
      </c>
      <c r="N72" s="39"/>
      <c r="O72" s="38">
        <v>50</v>
      </c>
      <c r="P72" s="689" t="s">
        <v>152</v>
      </c>
      <c r="Q72" s="396"/>
      <c r="R72" s="396"/>
      <c r="S72" s="396"/>
      <c r="T72" s="397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IFERROR(IF(Y72=0,"",ROUNDUP(Y72/H72,0)*0.00937),"")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27" customHeight="1" x14ac:dyDescent="0.25">
      <c r="A73" s="64" t="s">
        <v>153</v>
      </c>
      <c r="B73" s="64" t="s">
        <v>154</v>
      </c>
      <c r="C73" s="37">
        <v>4301011437</v>
      </c>
      <c r="D73" s="394">
        <v>4680115881419</v>
      </c>
      <c r="E73" s="394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8" t="s">
        <v>88</v>
      </c>
      <c r="L73" s="38"/>
      <c r="M73" s="39" t="s">
        <v>125</v>
      </c>
      <c r="N73" s="39"/>
      <c r="O73" s="38">
        <v>50</v>
      </c>
      <c r="P73" s="69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6"/>
      <c r="R73" s="396"/>
      <c r="S73" s="396"/>
      <c r="T73" s="397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x14ac:dyDescent="0.2">
      <c r="A74" s="401"/>
      <c r="B74" s="401"/>
      <c r="C74" s="401"/>
      <c r="D74" s="401"/>
      <c r="E74" s="401"/>
      <c r="F74" s="401"/>
      <c r="G74" s="401"/>
      <c r="H74" s="401"/>
      <c r="I74" s="401"/>
      <c r="J74" s="401"/>
      <c r="K74" s="401"/>
      <c r="L74" s="401"/>
      <c r="M74" s="401"/>
      <c r="N74" s="401"/>
      <c r="O74" s="402"/>
      <c r="P74" s="398" t="s">
        <v>43</v>
      </c>
      <c r="Q74" s="399"/>
      <c r="R74" s="399"/>
      <c r="S74" s="399"/>
      <c r="T74" s="399"/>
      <c r="U74" s="399"/>
      <c r="V74" s="400"/>
      <c r="W74" s="43" t="s">
        <v>42</v>
      </c>
      <c r="X74" s="44">
        <f>IFERROR(X68/H68,"0")+IFERROR(X69/H69,"0")+IFERROR(X70/H70,"0")+IFERROR(X71/H71,"0")+IFERROR(X72/H72,"0")+IFERROR(X73/H73,"0")</f>
        <v>0</v>
      </c>
      <c r="Y74" s="44">
        <f>IFERROR(Y68/H68,"0")+IFERROR(Y69/H69,"0")+IFERROR(Y70/H70,"0")+IFERROR(Y71/H71,"0")+IFERROR(Y72/H72,"0")+IFERROR(Y73/H73,"0")</f>
        <v>0</v>
      </c>
      <c r="Z74" s="44">
        <f>IFERROR(IF(Z68="",0,Z68),"0")+IFERROR(IF(Z69="",0,Z69),"0")+IFERROR(IF(Z70="",0,Z70),"0")+IFERROR(IF(Z71="",0,Z71),"0")+IFERROR(IF(Z72="",0,Z72),"0")+IFERROR(IF(Z73="",0,Z73),"0")</f>
        <v>0</v>
      </c>
      <c r="AA74" s="68"/>
      <c r="AB74" s="68"/>
      <c r="AC74" s="68"/>
    </row>
    <row r="75" spans="1:68" x14ac:dyDescent="0.2">
      <c r="A75" s="401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2"/>
      <c r="P75" s="398" t="s">
        <v>43</v>
      </c>
      <c r="Q75" s="399"/>
      <c r="R75" s="399"/>
      <c r="S75" s="399"/>
      <c r="T75" s="399"/>
      <c r="U75" s="399"/>
      <c r="V75" s="400"/>
      <c r="W75" s="43" t="s">
        <v>0</v>
      </c>
      <c r="X75" s="44">
        <f>IFERROR(SUM(X68:X73),"0")</f>
        <v>0</v>
      </c>
      <c r="Y75" s="44">
        <f>IFERROR(SUM(Y68:Y73),"0")</f>
        <v>0</v>
      </c>
      <c r="Z75" s="43"/>
      <c r="AA75" s="68"/>
      <c r="AB75" s="68"/>
      <c r="AC75" s="68"/>
    </row>
    <row r="76" spans="1:68" ht="14.25" customHeight="1" x14ac:dyDescent="0.25">
      <c r="A76" s="393" t="s">
        <v>155</v>
      </c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/>
      <c r="S76" s="393"/>
      <c r="T76" s="393"/>
      <c r="U76" s="393"/>
      <c r="V76" s="393"/>
      <c r="W76" s="393"/>
      <c r="X76" s="393"/>
      <c r="Y76" s="393"/>
      <c r="Z76" s="393"/>
      <c r="AA76" s="67"/>
      <c r="AB76" s="67"/>
      <c r="AC76" s="81"/>
    </row>
    <row r="77" spans="1:68" ht="27" customHeight="1" x14ac:dyDescent="0.25">
      <c r="A77" s="64" t="s">
        <v>156</v>
      </c>
      <c r="B77" s="64" t="s">
        <v>157</v>
      </c>
      <c r="C77" s="37">
        <v>4301020234</v>
      </c>
      <c r="D77" s="394">
        <v>4680115881440</v>
      </c>
      <c r="E77" s="394"/>
      <c r="F77" s="63">
        <v>1.35</v>
      </c>
      <c r="G77" s="38">
        <v>8</v>
      </c>
      <c r="H77" s="63">
        <v>10.8</v>
      </c>
      <c r="I77" s="63">
        <v>11.28</v>
      </c>
      <c r="J77" s="38">
        <v>56</v>
      </c>
      <c r="K77" s="38" t="s">
        <v>126</v>
      </c>
      <c r="L77" s="38"/>
      <c r="M77" s="39" t="s">
        <v>125</v>
      </c>
      <c r="N77" s="39"/>
      <c r="O77" s="38">
        <v>50</v>
      </c>
      <c r="P77" s="6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6"/>
      <c r="R77" s="396"/>
      <c r="S77" s="396"/>
      <c r="T77" s="397"/>
      <c r="U77" s="40" t="s">
        <v>48</v>
      </c>
      <c r="V77" s="40" t="s">
        <v>48</v>
      </c>
      <c r="W77" s="41" t="s">
        <v>0</v>
      </c>
      <c r="X77" s="59">
        <v>0</v>
      </c>
      <c r="Y77" s="56">
        <f>IFERROR(IF(X77="",0,CEILING((X77/$H77),1)*$H77),"")</f>
        <v>0</v>
      </c>
      <c r="Z77" s="42" t="str">
        <f>IFERROR(IF(Y77=0,"",ROUNDUP(Y77/H77,0)*0.02175),"")</f>
        <v/>
      </c>
      <c r="AA77" s="69" t="s">
        <v>48</v>
      </c>
      <c r="AB77" s="70" t="s">
        <v>48</v>
      </c>
      <c r="AC77" s="82"/>
      <c r="AG77" s="79"/>
      <c r="AJ77" s="84"/>
      <c r="AK77" s="84"/>
      <c r="BB77" s="113" t="s">
        <v>69</v>
      </c>
      <c r="BM77" s="79">
        <f>IFERROR(X77*I77/H77,"0")</f>
        <v>0</v>
      </c>
      <c r="BN77" s="79">
        <f>IFERROR(Y77*I77/H77,"0")</f>
        <v>0</v>
      </c>
      <c r="BO77" s="79">
        <f>IFERROR(1/J77*(X77/H77),"0")</f>
        <v>0</v>
      </c>
      <c r="BP77" s="79">
        <f>IFERROR(1/J77*(Y77/H77),"0")</f>
        <v>0</v>
      </c>
    </row>
    <row r="78" spans="1:68" ht="27" customHeight="1" x14ac:dyDescent="0.25">
      <c r="A78" s="64" t="s">
        <v>158</v>
      </c>
      <c r="B78" s="64" t="s">
        <v>159</v>
      </c>
      <c r="C78" s="37">
        <v>4301020232</v>
      </c>
      <c r="D78" s="394">
        <v>4680115881433</v>
      </c>
      <c r="E78" s="394"/>
      <c r="F78" s="63">
        <v>0.45</v>
      </c>
      <c r="G78" s="38">
        <v>6</v>
      </c>
      <c r="H78" s="63">
        <v>2.7</v>
      </c>
      <c r="I78" s="63">
        <v>2.9</v>
      </c>
      <c r="J78" s="38">
        <v>156</v>
      </c>
      <c r="K78" s="38" t="s">
        <v>88</v>
      </c>
      <c r="L78" s="38"/>
      <c r="M78" s="39" t="s">
        <v>125</v>
      </c>
      <c r="N78" s="39"/>
      <c r="O78" s="38">
        <v>50</v>
      </c>
      <c r="P78" s="67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6"/>
      <c r="R78" s="396"/>
      <c r="S78" s="396"/>
      <c r="T78" s="397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IFERROR(IF(Y78=0,"",ROUNDUP(Y78/H78,0)*0.00753),"")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x14ac:dyDescent="0.2">
      <c r="A79" s="401"/>
      <c r="B79" s="401"/>
      <c r="C79" s="401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2"/>
      <c r="P79" s="398" t="s">
        <v>43</v>
      </c>
      <c r="Q79" s="399"/>
      <c r="R79" s="399"/>
      <c r="S79" s="399"/>
      <c r="T79" s="399"/>
      <c r="U79" s="399"/>
      <c r="V79" s="400"/>
      <c r="W79" s="43" t="s">
        <v>42</v>
      </c>
      <c r="X79" s="44">
        <f>IFERROR(X77/H77,"0")+IFERROR(X78/H78,"0")</f>
        <v>0</v>
      </c>
      <c r="Y79" s="44">
        <f>IFERROR(Y77/H77,"0")+IFERROR(Y78/H78,"0")</f>
        <v>0</v>
      </c>
      <c r="Z79" s="44">
        <f>IFERROR(IF(Z77="",0,Z77),"0")+IFERROR(IF(Z78="",0,Z78),"0")</f>
        <v>0</v>
      </c>
      <c r="AA79" s="68"/>
      <c r="AB79" s="68"/>
      <c r="AC79" s="68"/>
    </row>
    <row r="80" spans="1:68" x14ac:dyDescent="0.2">
      <c r="A80" s="401"/>
      <c r="B80" s="401"/>
      <c r="C80" s="401"/>
      <c r="D80" s="401"/>
      <c r="E80" s="401"/>
      <c r="F80" s="401"/>
      <c r="G80" s="401"/>
      <c r="H80" s="401"/>
      <c r="I80" s="401"/>
      <c r="J80" s="401"/>
      <c r="K80" s="401"/>
      <c r="L80" s="401"/>
      <c r="M80" s="401"/>
      <c r="N80" s="401"/>
      <c r="O80" s="402"/>
      <c r="P80" s="398" t="s">
        <v>43</v>
      </c>
      <c r="Q80" s="399"/>
      <c r="R80" s="399"/>
      <c r="S80" s="399"/>
      <c r="T80" s="399"/>
      <c r="U80" s="399"/>
      <c r="V80" s="400"/>
      <c r="W80" s="43" t="s">
        <v>0</v>
      </c>
      <c r="X80" s="44">
        <f>IFERROR(SUM(X77:X78),"0")</f>
        <v>0</v>
      </c>
      <c r="Y80" s="44">
        <f>IFERROR(SUM(Y77:Y78),"0")</f>
        <v>0</v>
      </c>
      <c r="Z80" s="43"/>
      <c r="AA80" s="68"/>
      <c r="AB80" s="68"/>
      <c r="AC80" s="68"/>
    </row>
    <row r="81" spans="1:68" ht="14.25" customHeight="1" x14ac:dyDescent="0.25">
      <c r="A81" s="393" t="s">
        <v>79</v>
      </c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67"/>
      <c r="AB81" s="67"/>
      <c r="AC81" s="81"/>
    </row>
    <row r="82" spans="1:68" ht="16.5" customHeight="1" x14ac:dyDescent="0.25">
      <c r="A82" s="64" t="s">
        <v>160</v>
      </c>
      <c r="B82" s="64" t="s">
        <v>161</v>
      </c>
      <c r="C82" s="37">
        <v>4301031242</v>
      </c>
      <c r="D82" s="394">
        <v>4680115885066</v>
      </c>
      <c r="E82" s="394"/>
      <c r="F82" s="63">
        <v>0.7</v>
      </c>
      <c r="G82" s="38">
        <v>6</v>
      </c>
      <c r="H82" s="63">
        <v>4.2</v>
      </c>
      <c r="I82" s="63">
        <v>4.41</v>
      </c>
      <c r="J82" s="38">
        <v>120</v>
      </c>
      <c r="K82" s="38" t="s">
        <v>88</v>
      </c>
      <c r="L82" s="38"/>
      <c r="M82" s="39" t="s">
        <v>82</v>
      </c>
      <c r="N82" s="39"/>
      <c r="O82" s="38">
        <v>40</v>
      </c>
      <c r="P82" s="67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6"/>
      <c r="R82" s="396"/>
      <c r="S82" s="396"/>
      <c r="T82" s="397"/>
      <c r="U82" s="40" t="s">
        <v>48</v>
      </c>
      <c r="V82" s="40" t="s">
        <v>48</v>
      </c>
      <c r="W82" s="41" t="s">
        <v>0</v>
      </c>
      <c r="X82" s="59">
        <v>0</v>
      </c>
      <c r="Y82" s="56">
        <f t="shared" ref="Y82:Y87" si="16">IFERROR(IF(X82="",0,CEILING((X82/$H82),1)*$H82),"")</f>
        <v>0</v>
      </c>
      <c r="Z82" s="42" t="str">
        <f>IFERROR(IF(Y82=0,"",ROUNDUP(Y82/H82,0)*0.00937),"")</f>
        <v/>
      </c>
      <c r="AA82" s="69" t="s">
        <v>48</v>
      </c>
      <c r="AB82" s="70" t="s">
        <v>162</v>
      </c>
      <c r="AC82" s="82"/>
      <c r="AG82" s="79"/>
      <c r="AJ82" s="84"/>
      <c r="AK82" s="84"/>
      <c r="BB82" s="115" t="s">
        <v>69</v>
      </c>
      <c r="BM82" s="79">
        <f t="shared" ref="BM82:BM87" si="17">IFERROR(X82*I82/H82,"0")</f>
        <v>0</v>
      </c>
      <c r="BN82" s="79">
        <f t="shared" ref="BN82:BN87" si="18">IFERROR(Y82*I82/H82,"0")</f>
        <v>0</v>
      </c>
      <c r="BO82" s="79">
        <f t="shared" ref="BO82:BO87" si="19">IFERROR(1/J82*(X82/H82),"0")</f>
        <v>0</v>
      </c>
      <c r="BP82" s="79">
        <f t="shared" ref="BP82:BP87" si="20">IFERROR(1/J82*(Y82/H82),"0")</f>
        <v>0</v>
      </c>
    </row>
    <row r="83" spans="1:68" ht="27" customHeight="1" x14ac:dyDescent="0.25">
      <c r="A83" s="64" t="s">
        <v>163</v>
      </c>
      <c r="B83" s="64" t="s">
        <v>164</v>
      </c>
      <c r="C83" s="37">
        <v>4301031243</v>
      </c>
      <c r="D83" s="394">
        <v>4680115885073</v>
      </c>
      <c r="E83" s="394"/>
      <c r="F83" s="63">
        <v>0.3</v>
      </c>
      <c r="G83" s="38">
        <v>6</v>
      </c>
      <c r="H83" s="63">
        <v>1.8</v>
      </c>
      <c r="I83" s="63">
        <v>1.9</v>
      </c>
      <c r="J83" s="38">
        <v>234</v>
      </c>
      <c r="K83" s="38" t="s">
        <v>83</v>
      </c>
      <c r="L83" s="38"/>
      <c r="M83" s="39" t="s">
        <v>82</v>
      </c>
      <c r="N83" s="39"/>
      <c r="O83" s="38">
        <v>40</v>
      </c>
      <c r="P83" s="6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6"/>
      <c r="R83" s="396"/>
      <c r="S83" s="396"/>
      <c r="T83" s="397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si="16"/>
        <v>0</v>
      </c>
      <c r="Z83" s="42" t="str">
        <f>IFERROR(IF(Y83=0,"",ROUNDUP(Y83/H83,0)*0.00502),"")</f>
        <v/>
      </c>
      <c r="AA83" s="69" t="s">
        <v>48</v>
      </c>
      <c r="AB83" s="70" t="s">
        <v>162</v>
      </c>
      <c r="AC83" s="82"/>
      <c r="AG83" s="79"/>
      <c r="AJ83" s="84"/>
      <c r="AK83" s="84"/>
      <c r="BB83" s="116" t="s">
        <v>69</v>
      </c>
      <c r="BM83" s="79">
        <f t="shared" si="17"/>
        <v>0</v>
      </c>
      <c r="BN83" s="79">
        <f t="shared" si="18"/>
        <v>0</v>
      </c>
      <c r="BO83" s="79">
        <f t="shared" si="19"/>
        <v>0</v>
      </c>
      <c r="BP83" s="79">
        <f t="shared" si="20"/>
        <v>0</v>
      </c>
    </row>
    <row r="84" spans="1:68" ht="16.5" customHeight="1" x14ac:dyDescent="0.25">
      <c r="A84" s="64" t="s">
        <v>165</v>
      </c>
      <c r="B84" s="64" t="s">
        <v>166</v>
      </c>
      <c r="C84" s="37">
        <v>4301031240</v>
      </c>
      <c r="D84" s="394">
        <v>4680115885042</v>
      </c>
      <c r="E84" s="394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88</v>
      </c>
      <c r="L84" s="38"/>
      <c r="M84" s="39" t="s">
        <v>82</v>
      </c>
      <c r="N84" s="39"/>
      <c r="O84" s="38">
        <v>40</v>
      </c>
      <c r="P84" s="6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6"/>
      <c r="R84" s="396"/>
      <c r="S84" s="396"/>
      <c r="T84" s="397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IFERROR(IF(Y84=0,"",ROUNDUP(Y84/H84,0)*0.00937),"")</f>
        <v/>
      </c>
      <c r="AA84" s="69" t="s">
        <v>48</v>
      </c>
      <c r="AB84" s="70" t="s">
        <v>162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27" customHeight="1" x14ac:dyDescent="0.25">
      <c r="A85" s="64" t="s">
        <v>167</v>
      </c>
      <c r="B85" s="64" t="s">
        <v>168</v>
      </c>
      <c r="C85" s="37">
        <v>4301031241</v>
      </c>
      <c r="D85" s="394">
        <v>4680115885059</v>
      </c>
      <c r="E85" s="394"/>
      <c r="F85" s="63">
        <v>0.3</v>
      </c>
      <c r="G85" s="38">
        <v>6</v>
      </c>
      <c r="H85" s="63">
        <v>1.8</v>
      </c>
      <c r="I85" s="63">
        <v>1.9</v>
      </c>
      <c r="J85" s="38">
        <v>234</v>
      </c>
      <c r="K85" s="38" t="s">
        <v>83</v>
      </c>
      <c r="L85" s="38"/>
      <c r="M85" s="39" t="s">
        <v>82</v>
      </c>
      <c r="N85" s="39"/>
      <c r="O85" s="38">
        <v>40</v>
      </c>
      <c r="P85" s="6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6"/>
      <c r="R85" s="396"/>
      <c r="S85" s="396"/>
      <c r="T85" s="397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IFERROR(IF(Y85=0,"",ROUNDUP(Y85/H85,0)*0.00502),"")</f>
        <v/>
      </c>
      <c r="AA85" s="69" t="s">
        <v>48</v>
      </c>
      <c r="AB85" s="70" t="s">
        <v>162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16.5" customHeight="1" x14ac:dyDescent="0.25">
      <c r="A86" s="64" t="s">
        <v>169</v>
      </c>
      <c r="B86" s="64" t="s">
        <v>170</v>
      </c>
      <c r="C86" s="37">
        <v>4301031315</v>
      </c>
      <c r="D86" s="394">
        <v>4680115885080</v>
      </c>
      <c r="E86" s="394"/>
      <c r="F86" s="63">
        <v>0.7</v>
      </c>
      <c r="G86" s="38">
        <v>6</v>
      </c>
      <c r="H86" s="63">
        <v>4.2</v>
      </c>
      <c r="I86" s="63">
        <v>4.41</v>
      </c>
      <c r="J86" s="38">
        <v>120</v>
      </c>
      <c r="K86" s="38" t="s">
        <v>88</v>
      </c>
      <c r="L86" s="38"/>
      <c r="M86" s="39" t="s">
        <v>82</v>
      </c>
      <c r="N86" s="39"/>
      <c r="O86" s="38">
        <v>40</v>
      </c>
      <c r="P86" s="68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6"/>
      <c r="R86" s="396"/>
      <c r="S86" s="396"/>
      <c r="T86" s="397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IFERROR(IF(Y86=0,"",ROUNDUP(Y86/H86,0)*0.00937),"")</f>
        <v/>
      </c>
      <c r="AA86" s="69" t="s">
        <v>48</v>
      </c>
      <c r="AB86" s="70" t="s">
        <v>162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customHeight="1" x14ac:dyDescent="0.25">
      <c r="A87" s="64" t="s">
        <v>171</v>
      </c>
      <c r="B87" s="64" t="s">
        <v>172</v>
      </c>
      <c r="C87" s="37">
        <v>4301031316</v>
      </c>
      <c r="D87" s="394">
        <v>4680115885097</v>
      </c>
      <c r="E87" s="394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83</v>
      </c>
      <c r="L87" s="38"/>
      <c r="M87" s="39" t="s">
        <v>82</v>
      </c>
      <c r="N87" s="39"/>
      <c r="O87" s="38">
        <v>40</v>
      </c>
      <c r="P87" s="6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6"/>
      <c r="R87" s="396"/>
      <c r="S87" s="396"/>
      <c r="T87" s="397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162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x14ac:dyDescent="0.2">
      <c r="A88" s="401"/>
      <c r="B88" s="401"/>
      <c r="C88" s="401"/>
      <c r="D88" s="401"/>
      <c r="E88" s="401"/>
      <c r="F88" s="401"/>
      <c r="G88" s="401"/>
      <c r="H88" s="401"/>
      <c r="I88" s="401"/>
      <c r="J88" s="401"/>
      <c r="K88" s="401"/>
      <c r="L88" s="401"/>
      <c r="M88" s="401"/>
      <c r="N88" s="401"/>
      <c r="O88" s="402"/>
      <c r="P88" s="398" t="s">
        <v>43</v>
      </c>
      <c r="Q88" s="399"/>
      <c r="R88" s="399"/>
      <c r="S88" s="399"/>
      <c r="T88" s="399"/>
      <c r="U88" s="399"/>
      <c r="V88" s="400"/>
      <c r="W88" s="43" t="s">
        <v>42</v>
      </c>
      <c r="X88" s="44">
        <f>IFERROR(X82/H82,"0")+IFERROR(X83/H83,"0")+IFERROR(X84/H84,"0")+IFERROR(X85/H85,"0")+IFERROR(X86/H86,"0")+IFERROR(X87/H87,"0")</f>
        <v>0</v>
      </c>
      <c r="Y88" s="44">
        <f>IFERROR(Y82/H82,"0")+IFERROR(Y83/H83,"0")+IFERROR(Y84/H84,"0")+IFERROR(Y85/H85,"0")+IFERROR(Y86/H86,"0")+IFERROR(Y87/H87,"0")</f>
        <v>0</v>
      </c>
      <c r="Z88" s="44">
        <f>IFERROR(IF(Z82="",0,Z82),"0")+IFERROR(IF(Z83="",0,Z83),"0")+IFERROR(IF(Z84="",0,Z84),"0")+IFERROR(IF(Z85="",0,Z85),"0")+IFERROR(IF(Z86="",0,Z86),"0")+IFERROR(IF(Z87="",0,Z87),"0")</f>
        <v>0</v>
      </c>
      <c r="AA88" s="68"/>
      <c r="AB88" s="68"/>
      <c r="AC88" s="68"/>
    </row>
    <row r="89" spans="1:68" x14ac:dyDescent="0.2">
      <c r="A89" s="401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01"/>
      <c r="O89" s="402"/>
      <c r="P89" s="398" t="s">
        <v>43</v>
      </c>
      <c r="Q89" s="399"/>
      <c r="R89" s="399"/>
      <c r="S89" s="399"/>
      <c r="T89" s="399"/>
      <c r="U89" s="399"/>
      <c r="V89" s="400"/>
      <c r="W89" s="43" t="s">
        <v>0</v>
      </c>
      <c r="X89" s="44">
        <f>IFERROR(SUM(X82:X87),"0")</f>
        <v>0</v>
      </c>
      <c r="Y89" s="44">
        <f>IFERROR(SUM(Y82:Y87),"0")</f>
        <v>0</v>
      </c>
      <c r="Z89" s="43"/>
      <c r="AA89" s="68"/>
      <c r="AB89" s="68"/>
      <c r="AC89" s="68"/>
    </row>
    <row r="90" spans="1:68" ht="14.25" customHeight="1" x14ac:dyDescent="0.25">
      <c r="A90" s="393" t="s">
        <v>84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3"/>
      <c r="AA90" s="67"/>
      <c r="AB90" s="67"/>
      <c r="AC90" s="81"/>
    </row>
    <row r="91" spans="1:68" ht="16.5" customHeight="1" x14ac:dyDescent="0.25">
      <c r="A91" s="64" t="s">
        <v>173</v>
      </c>
      <c r="B91" s="64" t="s">
        <v>174</v>
      </c>
      <c r="C91" s="37">
        <v>4301051827</v>
      </c>
      <c r="D91" s="394">
        <v>4680115884403</v>
      </c>
      <c r="E91" s="394"/>
      <c r="F91" s="63">
        <v>0.3</v>
      </c>
      <c r="G91" s="38">
        <v>6</v>
      </c>
      <c r="H91" s="63">
        <v>1.8</v>
      </c>
      <c r="I91" s="63">
        <v>2</v>
      </c>
      <c r="J91" s="38">
        <v>156</v>
      </c>
      <c r="K91" s="38" t="s">
        <v>88</v>
      </c>
      <c r="L91" s="38"/>
      <c r="M91" s="39" t="s">
        <v>82</v>
      </c>
      <c r="N91" s="39"/>
      <c r="O91" s="38">
        <v>40</v>
      </c>
      <c r="P91" s="6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6"/>
      <c r="R91" s="396"/>
      <c r="S91" s="396"/>
      <c r="T91" s="397"/>
      <c r="U91" s="40" t="s">
        <v>48</v>
      </c>
      <c r="V91" s="40" t="s">
        <v>48</v>
      </c>
      <c r="W91" s="41" t="s">
        <v>0</v>
      </c>
      <c r="X91" s="59">
        <v>0</v>
      </c>
      <c r="Y91" s="56">
        <f>IFERROR(IF(X91="",0,CEILING((X91/$H91),1)*$H91),"")</f>
        <v>0</v>
      </c>
      <c r="Z91" s="42" t="str">
        <f>IFERROR(IF(Y91=0,"",ROUNDUP(Y91/H91,0)*0.00753),"")</f>
        <v/>
      </c>
      <c r="AA91" s="69" t="s">
        <v>48</v>
      </c>
      <c r="AB91" s="70" t="s">
        <v>48</v>
      </c>
      <c r="AC91" s="82"/>
      <c r="AG91" s="79"/>
      <c r="AJ91" s="84"/>
      <c r="AK91" s="84"/>
      <c r="BB91" s="121" t="s">
        <v>69</v>
      </c>
      <c r="BM91" s="79">
        <f>IFERROR(X91*I91/H91,"0")</f>
        <v>0</v>
      </c>
      <c r="BN91" s="79">
        <f>IFERROR(Y91*I91/H91,"0")</f>
        <v>0</v>
      </c>
      <c r="BO91" s="79">
        <f>IFERROR(1/J91*(X91/H91),"0")</f>
        <v>0</v>
      </c>
      <c r="BP91" s="79">
        <f>IFERROR(1/J91*(Y91/H91),"0")</f>
        <v>0</v>
      </c>
    </row>
    <row r="92" spans="1:68" ht="16.5" customHeight="1" x14ac:dyDescent="0.25">
      <c r="A92" s="64" t="s">
        <v>175</v>
      </c>
      <c r="B92" s="64" t="s">
        <v>176</v>
      </c>
      <c r="C92" s="37">
        <v>4301051837</v>
      </c>
      <c r="D92" s="394">
        <v>4680115884311</v>
      </c>
      <c r="E92" s="394"/>
      <c r="F92" s="63">
        <v>0.3</v>
      </c>
      <c r="G92" s="38">
        <v>6</v>
      </c>
      <c r="H92" s="63">
        <v>1.8</v>
      </c>
      <c r="I92" s="63">
        <v>2.0659999999999998</v>
      </c>
      <c r="J92" s="38">
        <v>156</v>
      </c>
      <c r="K92" s="38" t="s">
        <v>88</v>
      </c>
      <c r="L92" s="38"/>
      <c r="M92" s="39" t="s">
        <v>128</v>
      </c>
      <c r="N92" s="39"/>
      <c r="O92" s="38">
        <v>40</v>
      </c>
      <c r="P92" s="6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6"/>
      <c r="R92" s="396"/>
      <c r="S92" s="396"/>
      <c r="T92" s="397"/>
      <c r="U92" s="40" t="s">
        <v>48</v>
      </c>
      <c r="V92" s="40" t="s">
        <v>48</v>
      </c>
      <c r="W92" s="41" t="s">
        <v>0</v>
      </c>
      <c r="X92" s="59">
        <v>0</v>
      </c>
      <c r="Y92" s="56">
        <f>IFERROR(IF(X92="",0,CEILING((X92/$H92),1)*$H92),"")</f>
        <v>0</v>
      </c>
      <c r="Z92" s="42" t="str">
        <f>IFERROR(IF(Y92=0,"",ROUNDUP(Y92/H92,0)*0.00753),"")</f>
        <v/>
      </c>
      <c r="AA92" s="69" t="s">
        <v>48</v>
      </c>
      <c r="AB92" s="70" t="s">
        <v>48</v>
      </c>
      <c r="AC92" s="82"/>
      <c r="AG92" s="79"/>
      <c r="AJ92" s="84"/>
      <c r="AK92" s="84"/>
      <c r="BB92" s="122" t="s">
        <v>69</v>
      </c>
      <c r="BM92" s="79">
        <f>IFERROR(X92*I92/H92,"0")</f>
        <v>0</v>
      </c>
      <c r="BN92" s="79">
        <f>IFERROR(Y92*I92/H92,"0")</f>
        <v>0</v>
      </c>
      <c r="BO92" s="79">
        <f>IFERROR(1/J92*(X92/H92),"0")</f>
        <v>0</v>
      </c>
      <c r="BP92" s="79">
        <f>IFERROR(1/J92*(Y92/H92),"0")</f>
        <v>0</v>
      </c>
    </row>
    <row r="93" spans="1:68" x14ac:dyDescent="0.2">
      <c r="A93" s="401"/>
      <c r="B93" s="401"/>
      <c r="C93" s="401"/>
      <c r="D93" s="401"/>
      <c r="E93" s="401"/>
      <c r="F93" s="401"/>
      <c r="G93" s="401"/>
      <c r="H93" s="401"/>
      <c r="I93" s="401"/>
      <c r="J93" s="401"/>
      <c r="K93" s="401"/>
      <c r="L93" s="401"/>
      <c r="M93" s="401"/>
      <c r="N93" s="401"/>
      <c r="O93" s="402"/>
      <c r="P93" s="398" t="s">
        <v>43</v>
      </c>
      <c r="Q93" s="399"/>
      <c r="R93" s="399"/>
      <c r="S93" s="399"/>
      <c r="T93" s="399"/>
      <c r="U93" s="399"/>
      <c r="V93" s="400"/>
      <c r="W93" s="43" t="s">
        <v>42</v>
      </c>
      <c r="X93" s="44">
        <f>IFERROR(X91/H91,"0")+IFERROR(X92/H92,"0")</f>
        <v>0</v>
      </c>
      <c r="Y93" s="44">
        <f>IFERROR(Y91/H91,"0")+IFERROR(Y92/H92,"0")</f>
        <v>0</v>
      </c>
      <c r="Z93" s="44">
        <f>IFERROR(IF(Z91="",0,Z91),"0")+IFERROR(IF(Z92="",0,Z92),"0")</f>
        <v>0</v>
      </c>
      <c r="AA93" s="68"/>
      <c r="AB93" s="68"/>
      <c r="AC93" s="68"/>
    </row>
    <row r="94" spans="1:68" x14ac:dyDescent="0.2">
      <c r="A94" s="401"/>
      <c r="B94" s="401"/>
      <c r="C94" s="401"/>
      <c r="D94" s="401"/>
      <c r="E94" s="401"/>
      <c r="F94" s="401"/>
      <c r="G94" s="401"/>
      <c r="H94" s="401"/>
      <c r="I94" s="401"/>
      <c r="J94" s="401"/>
      <c r="K94" s="401"/>
      <c r="L94" s="401"/>
      <c r="M94" s="401"/>
      <c r="N94" s="401"/>
      <c r="O94" s="402"/>
      <c r="P94" s="398" t="s">
        <v>43</v>
      </c>
      <c r="Q94" s="399"/>
      <c r="R94" s="399"/>
      <c r="S94" s="399"/>
      <c r="T94" s="399"/>
      <c r="U94" s="399"/>
      <c r="V94" s="400"/>
      <c r="W94" s="43" t="s">
        <v>0</v>
      </c>
      <c r="X94" s="44">
        <f>IFERROR(SUM(X91:X92),"0")</f>
        <v>0</v>
      </c>
      <c r="Y94" s="44">
        <f>IFERROR(SUM(Y91:Y92),"0")</f>
        <v>0</v>
      </c>
      <c r="Z94" s="43"/>
      <c r="AA94" s="68"/>
      <c r="AB94" s="68"/>
      <c r="AC94" s="68"/>
    </row>
    <row r="95" spans="1:68" ht="14.25" customHeight="1" x14ac:dyDescent="0.25">
      <c r="A95" s="393" t="s">
        <v>177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93"/>
      <c r="AA95" s="67"/>
      <c r="AB95" s="67"/>
      <c r="AC95" s="81"/>
    </row>
    <row r="96" spans="1:68" ht="27" customHeight="1" x14ac:dyDescent="0.25">
      <c r="A96" s="64" t="s">
        <v>178</v>
      </c>
      <c r="B96" s="64" t="s">
        <v>179</v>
      </c>
      <c r="C96" s="37">
        <v>4301060366</v>
      </c>
      <c r="D96" s="394">
        <v>4680115881532</v>
      </c>
      <c r="E96" s="394"/>
      <c r="F96" s="63">
        <v>1.3</v>
      </c>
      <c r="G96" s="38">
        <v>6</v>
      </c>
      <c r="H96" s="63">
        <v>7.8</v>
      </c>
      <c r="I96" s="63">
        <v>8.2799999999999994</v>
      </c>
      <c r="J96" s="38">
        <v>56</v>
      </c>
      <c r="K96" s="38" t="s">
        <v>126</v>
      </c>
      <c r="L96" s="38"/>
      <c r="M96" s="39" t="s">
        <v>82</v>
      </c>
      <c r="N96" s="39"/>
      <c r="O96" s="38">
        <v>30</v>
      </c>
      <c r="P96" s="6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6"/>
      <c r="R96" s="396"/>
      <c r="S96" s="396"/>
      <c r="T96" s="397"/>
      <c r="U96" s="40" t="s">
        <v>48</v>
      </c>
      <c r="V96" s="40" t="s">
        <v>48</v>
      </c>
      <c r="W96" s="41" t="s">
        <v>0</v>
      </c>
      <c r="X96" s="59">
        <v>0</v>
      </c>
      <c r="Y96" s="56">
        <f>IFERROR(IF(X96="",0,CEILING((X96/$H96),1)*$H96),"")</f>
        <v>0</v>
      </c>
      <c r="Z96" s="42" t="str">
        <f>IFERROR(IF(Y96=0,"",ROUNDUP(Y96/H96,0)*0.02175),"")</f>
        <v/>
      </c>
      <c r="AA96" s="69" t="s">
        <v>48</v>
      </c>
      <c r="AB96" s="70" t="s">
        <v>48</v>
      </c>
      <c r="AC96" s="82"/>
      <c r="AG96" s="79"/>
      <c r="AJ96" s="84"/>
      <c r="AK96" s="84"/>
      <c r="BB96" s="123" t="s">
        <v>69</v>
      </c>
      <c r="BM96" s="79">
        <f>IFERROR(X96*I96/H96,"0")</f>
        <v>0</v>
      </c>
      <c r="BN96" s="79">
        <f>IFERROR(Y96*I96/H96,"0")</f>
        <v>0</v>
      </c>
      <c r="BO96" s="79">
        <f>IFERROR(1/J96*(X96/H96),"0")</f>
        <v>0</v>
      </c>
      <c r="BP96" s="79">
        <f>IFERROR(1/J96*(Y96/H96),"0")</f>
        <v>0</v>
      </c>
    </row>
    <row r="97" spans="1:68" ht="27" customHeight="1" x14ac:dyDescent="0.25">
      <c r="A97" s="64" t="s">
        <v>178</v>
      </c>
      <c r="B97" s="64" t="s">
        <v>180</v>
      </c>
      <c r="C97" s="37">
        <v>4301060371</v>
      </c>
      <c r="D97" s="394">
        <v>4680115881532</v>
      </c>
      <c r="E97" s="394"/>
      <c r="F97" s="63">
        <v>1.4</v>
      </c>
      <c r="G97" s="38">
        <v>6</v>
      </c>
      <c r="H97" s="63">
        <v>8.4</v>
      </c>
      <c r="I97" s="63">
        <v>8.9640000000000004</v>
      </c>
      <c r="J97" s="38">
        <v>56</v>
      </c>
      <c r="K97" s="38" t="s">
        <v>126</v>
      </c>
      <c r="L97" s="38"/>
      <c r="M97" s="39" t="s">
        <v>82</v>
      </c>
      <c r="N97" s="39"/>
      <c r="O97" s="38">
        <v>30</v>
      </c>
      <c r="P97" s="67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6"/>
      <c r="R97" s="396"/>
      <c r="S97" s="396"/>
      <c r="T97" s="397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IFERROR(IF(Y97=0,"",ROUNDUP(Y97/H97,0)*0.02175),"")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4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t="27" customHeight="1" x14ac:dyDescent="0.25">
      <c r="A98" s="64" t="s">
        <v>181</v>
      </c>
      <c r="B98" s="64" t="s">
        <v>182</v>
      </c>
      <c r="C98" s="37">
        <v>4301060351</v>
      </c>
      <c r="D98" s="394">
        <v>4680115881464</v>
      </c>
      <c r="E98" s="394"/>
      <c r="F98" s="63">
        <v>0.4</v>
      </c>
      <c r="G98" s="38">
        <v>6</v>
      </c>
      <c r="H98" s="63">
        <v>2.4</v>
      </c>
      <c r="I98" s="63">
        <v>2.6</v>
      </c>
      <c r="J98" s="38">
        <v>156</v>
      </c>
      <c r="K98" s="38" t="s">
        <v>88</v>
      </c>
      <c r="L98" s="38"/>
      <c r="M98" s="39" t="s">
        <v>128</v>
      </c>
      <c r="N98" s="39"/>
      <c r="O98" s="38">
        <v>30</v>
      </c>
      <c r="P98" s="67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6"/>
      <c r="R98" s="396"/>
      <c r="S98" s="396"/>
      <c r="T98" s="397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IFERROR(IF(Y98=0,"",ROUNDUP(Y98/H98,0)*0.00753),"")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02"/>
      <c r="P99" s="398" t="s">
        <v>43</v>
      </c>
      <c r="Q99" s="399"/>
      <c r="R99" s="399"/>
      <c r="S99" s="399"/>
      <c r="T99" s="399"/>
      <c r="U99" s="399"/>
      <c r="V99" s="400"/>
      <c r="W99" s="43" t="s">
        <v>42</v>
      </c>
      <c r="X99" s="44">
        <f>IFERROR(X96/H96,"0")+IFERROR(X97/H97,"0")+IFERROR(X98/H98,"0")</f>
        <v>0</v>
      </c>
      <c r="Y99" s="44">
        <f>IFERROR(Y96/H96,"0")+IFERROR(Y97/H97,"0")+IFERROR(Y98/H98,"0")</f>
        <v>0</v>
      </c>
      <c r="Z99" s="44">
        <f>IFERROR(IF(Z96="",0,Z96),"0")+IFERROR(IF(Z97="",0,Z97),"0")+IFERROR(IF(Z98="",0,Z98),"0")</f>
        <v>0</v>
      </c>
      <c r="AA99" s="68"/>
      <c r="AB99" s="68"/>
      <c r="AC99" s="68"/>
    </row>
    <row r="100" spans="1:68" x14ac:dyDescent="0.2">
      <c r="A100" s="401"/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2"/>
      <c r="P100" s="398" t="s">
        <v>43</v>
      </c>
      <c r="Q100" s="399"/>
      <c r="R100" s="399"/>
      <c r="S100" s="399"/>
      <c r="T100" s="399"/>
      <c r="U100" s="399"/>
      <c r="V100" s="400"/>
      <c r="W100" s="43" t="s">
        <v>0</v>
      </c>
      <c r="X100" s="44">
        <f>IFERROR(SUM(X96:X98),"0")</f>
        <v>0</v>
      </c>
      <c r="Y100" s="44">
        <f>IFERROR(SUM(Y96:Y98),"0")</f>
        <v>0</v>
      </c>
      <c r="Z100" s="43"/>
      <c r="AA100" s="68"/>
      <c r="AB100" s="68"/>
      <c r="AC100" s="68"/>
    </row>
    <row r="101" spans="1:68" ht="16.5" customHeight="1" x14ac:dyDescent="0.25">
      <c r="A101" s="416" t="s">
        <v>183</v>
      </c>
      <c r="B101" s="416"/>
      <c r="C101" s="416"/>
      <c r="D101" s="416"/>
      <c r="E101" s="416"/>
      <c r="F101" s="416"/>
      <c r="G101" s="416"/>
      <c r="H101" s="416"/>
      <c r="I101" s="416"/>
      <c r="J101" s="416"/>
      <c r="K101" s="416"/>
      <c r="L101" s="416"/>
      <c r="M101" s="416"/>
      <c r="N101" s="416"/>
      <c r="O101" s="416"/>
      <c r="P101" s="416"/>
      <c r="Q101" s="416"/>
      <c r="R101" s="416"/>
      <c r="S101" s="416"/>
      <c r="T101" s="416"/>
      <c r="U101" s="416"/>
      <c r="V101" s="416"/>
      <c r="W101" s="416"/>
      <c r="X101" s="416"/>
      <c r="Y101" s="416"/>
      <c r="Z101" s="416"/>
      <c r="AA101" s="66"/>
      <c r="AB101" s="66"/>
      <c r="AC101" s="80"/>
    </row>
    <row r="102" spans="1:68" ht="14.25" customHeight="1" x14ac:dyDescent="0.25">
      <c r="A102" s="393" t="s">
        <v>122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67"/>
      <c r="AB102" s="67"/>
      <c r="AC102" s="81"/>
    </row>
    <row r="103" spans="1:68" ht="27" customHeight="1" x14ac:dyDescent="0.25">
      <c r="A103" s="64" t="s">
        <v>184</v>
      </c>
      <c r="B103" s="64" t="s">
        <v>185</v>
      </c>
      <c r="C103" s="37">
        <v>4301011468</v>
      </c>
      <c r="D103" s="394">
        <v>4680115881327</v>
      </c>
      <c r="E103" s="394"/>
      <c r="F103" s="63">
        <v>1.35</v>
      </c>
      <c r="G103" s="38">
        <v>8</v>
      </c>
      <c r="H103" s="63">
        <v>10.8</v>
      </c>
      <c r="I103" s="63">
        <v>11.28</v>
      </c>
      <c r="J103" s="38">
        <v>56</v>
      </c>
      <c r="K103" s="38" t="s">
        <v>126</v>
      </c>
      <c r="L103" s="38"/>
      <c r="M103" s="39" t="s">
        <v>186</v>
      </c>
      <c r="N103" s="39"/>
      <c r="O103" s="38">
        <v>50</v>
      </c>
      <c r="P103" s="66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6"/>
      <c r="R103" s="396"/>
      <c r="S103" s="396"/>
      <c r="T103" s="397"/>
      <c r="U103" s="40" t="s">
        <v>48</v>
      </c>
      <c r="V103" s="40" t="s">
        <v>48</v>
      </c>
      <c r="W103" s="41" t="s">
        <v>0</v>
      </c>
      <c r="X103" s="59">
        <v>0</v>
      </c>
      <c r="Y103" s="56">
        <f>IFERROR(IF(X103="",0,CEILING((X103/$H103),1)*$H103),"")</f>
        <v>0</v>
      </c>
      <c r="Z103" s="42" t="str">
        <f>IFERROR(IF(Y103=0,"",ROUNDUP(Y103/H103,0)*0.02175),"")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26" t="s">
        <v>69</v>
      </c>
      <c r="BM103" s="79">
        <f>IFERROR(X103*I103/H103,"0")</f>
        <v>0</v>
      </c>
      <c r="BN103" s="79">
        <f>IFERROR(Y103*I103/H103,"0")</f>
        <v>0</v>
      </c>
      <c r="BO103" s="79">
        <f>IFERROR(1/J103*(X103/H103),"0")</f>
        <v>0</v>
      </c>
      <c r="BP103" s="79">
        <f>IFERROR(1/J103*(Y103/H103),"0")</f>
        <v>0</v>
      </c>
    </row>
    <row r="104" spans="1:68" ht="16.5" customHeight="1" x14ac:dyDescent="0.25">
      <c r="A104" s="64" t="s">
        <v>187</v>
      </c>
      <c r="B104" s="64" t="s">
        <v>188</v>
      </c>
      <c r="C104" s="37">
        <v>4301011476</v>
      </c>
      <c r="D104" s="394">
        <v>4680115881518</v>
      </c>
      <c r="E104" s="394"/>
      <c r="F104" s="63">
        <v>0.4</v>
      </c>
      <c r="G104" s="38">
        <v>10</v>
      </c>
      <c r="H104" s="63">
        <v>4</v>
      </c>
      <c r="I104" s="63">
        <v>4.24</v>
      </c>
      <c r="J104" s="38">
        <v>120</v>
      </c>
      <c r="K104" s="38" t="s">
        <v>88</v>
      </c>
      <c r="L104" s="38"/>
      <c r="M104" s="39" t="s">
        <v>128</v>
      </c>
      <c r="N104" s="39"/>
      <c r="O104" s="38">
        <v>50</v>
      </c>
      <c r="P104" s="67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6"/>
      <c r="R104" s="396"/>
      <c r="S104" s="396"/>
      <c r="T104" s="397"/>
      <c r="U104" s="40" t="s">
        <v>48</v>
      </c>
      <c r="V104" s="40" t="s">
        <v>48</v>
      </c>
      <c r="W104" s="41" t="s">
        <v>0</v>
      </c>
      <c r="X104" s="59">
        <v>0</v>
      </c>
      <c r="Y104" s="56">
        <f>IFERROR(IF(X104="",0,CEILING((X104/$H104),1)*$H104),"")</f>
        <v>0</v>
      </c>
      <c r="Z104" s="42" t="str">
        <f>IFERROR(IF(Y104=0,"",ROUNDUP(Y104/H104,0)*0.00937),"")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27" t="s">
        <v>69</v>
      </c>
      <c r="BM104" s="79">
        <f>IFERROR(X104*I104/H104,"0")</f>
        <v>0</v>
      </c>
      <c r="BN104" s="79">
        <f>IFERROR(Y104*I104/H104,"0")</f>
        <v>0</v>
      </c>
      <c r="BO104" s="79">
        <f>IFERROR(1/J104*(X104/H104),"0")</f>
        <v>0</v>
      </c>
      <c r="BP104" s="79">
        <f>IFERROR(1/J104*(Y104/H104),"0")</f>
        <v>0</v>
      </c>
    </row>
    <row r="105" spans="1:68" ht="27" customHeight="1" x14ac:dyDescent="0.25">
      <c r="A105" s="64" t="s">
        <v>189</v>
      </c>
      <c r="B105" s="64" t="s">
        <v>190</v>
      </c>
      <c r="C105" s="37">
        <v>4301012007</v>
      </c>
      <c r="D105" s="394">
        <v>4680115881303</v>
      </c>
      <c r="E105" s="394"/>
      <c r="F105" s="63">
        <v>0.45</v>
      </c>
      <c r="G105" s="38">
        <v>10</v>
      </c>
      <c r="H105" s="63">
        <v>4.5</v>
      </c>
      <c r="I105" s="63">
        <v>4.71</v>
      </c>
      <c r="J105" s="38">
        <v>120</v>
      </c>
      <c r="K105" s="38" t="s">
        <v>88</v>
      </c>
      <c r="L105" s="38"/>
      <c r="M105" s="39" t="s">
        <v>186</v>
      </c>
      <c r="N105" s="39"/>
      <c r="O105" s="38">
        <v>50</v>
      </c>
      <c r="P105" s="67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6"/>
      <c r="R105" s="396"/>
      <c r="S105" s="396"/>
      <c r="T105" s="397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IFERROR(IF(Y105=0,"",ROUNDUP(Y105/H105,0)*0.00937),"")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x14ac:dyDescent="0.2">
      <c r="A106" s="401"/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2"/>
      <c r="P106" s="398" t="s">
        <v>43</v>
      </c>
      <c r="Q106" s="399"/>
      <c r="R106" s="399"/>
      <c r="S106" s="399"/>
      <c r="T106" s="399"/>
      <c r="U106" s="399"/>
      <c r="V106" s="400"/>
      <c r="W106" s="43" t="s">
        <v>42</v>
      </c>
      <c r="X106" s="44">
        <f>IFERROR(X103/H103,"0")+IFERROR(X104/H104,"0")+IFERROR(X105/H105,"0")</f>
        <v>0</v>
      </c>
      <c r="Y106" s="44">
        <f>IFERROR(Y103/H103,"0")+IFERROR(Y104/H104,"0")+IFERROR(Y105/H105,"0")</f>
        <v>0</v>
      </c>
      <c r="Z106" s="44">
        <f>IFERROR(IF(Z103="",0,Z103),"0")+IFERROR(IF(Z104="",0,Z104),"0")+IFERROR(IF(Z105="",0,Z105),"0")</f>
        <v>0</v>
      </c>
      <c r="AA106" s="68"/>
      <c r="AB106" s="68"/>
      <c r="AC106" s="68"/>
    </row>
    <row r="107" spans="1:68" x14ac:dyDescent="0.2">
      <c r="A107" s="401"/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2"/>
      <c r="P107" s="398" t="s">
        <v>43</v>
      </c>
      <c r="Q107" s="399"/>
      <c r="R107" s="399"/>
      <c r="S107" s="399"/>
      <c r="T107" s="399"/>
      <c r="U107" s="399"/>
      <c r="V107" s="400"/>
      <c r="W107" s="43" t="s">
        <v>0</v>
      </c>
      <c r="X107" s="44">
        <f>IFERROR(SUM(X103:X105),"0")</f>
        <v>0</v>
      </c>
      <c r="Y107" s="44">
        <f>IFERROR(SUM(Y103:Y105),"0")</f>
        <v>0</v>
      </c>
      <c r="Z107" s="43"/>
      <c r="AA107" s="68"/>
      <c r="AB107" s="68"/>
      <c r="AC107" s="68"/>
    </row>
    <row r="108" spans="1:68" ht="14.25" customHeight="1" x14ac:dyDescent="0.25">
      <c r="A108" s="393" t="s">
        <v>84</v>
      </c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  <c r="Y108" s="393"/>
      <c r="Z108" s="393"/>
      <c r="AA108" s="67"/>
      <c r="AB108" s="67"/>
      <c r="AC108" s="81"/>
    </row>
    <row r="109" spans="1:68" ht="27" customHeight="1" x14ac:dyDescent="0.25">
      <c r="A109" s="64" t="s">
        <v>191</v>
      </c>
      <c r="B109" s="64" t="s">
        <v>192</v>
      </c>
      <c r="C109" s="37">
        <v>4301051437</v>
      </c>
      <c r="D109" s="394">
        <v>4607091386967</v>
      </c>
      <c r="E109" s="394"/>
      <c r="F109" s="63">
        <v>1.35</v>
      </c>
      <c r="G109" s="38">
        <v>6</v>
      </c>
      <c r="H109" s="63">
        <v>8.1</v>
      </c>
      <c r="I109" s="63">
        <v>8.6639999999999997</v>
      </c>
      <c r="J109" s="38">
        <v>56</v>
      </c>
      <c r="K109" s="38" t="s">
        <v>126</v>
      </c>
      <c r="L109" s="38"/>
      <c r="M109" s="39" t="s">
        <v>128</v>
      </c>
      <c r="N109" s="39"/>
      <c r="O109" s="38">
        <v>45</v>
      </c>
      <c r="P109" s="67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6"/>
      <c r="R109" s="396"/>
      <c r="S109" s="396"/>
      <c r="T109" s="397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IFERROR(IF(Y109=0,"",ROUNDUP(Y109/H109,0)*0.02175),"")</f>
        <v/>
      </c>
      <c r="AA109" s="69" t="s">
        <v>48</v>
      </c>
      <c r="AB109" s="70" t="s">
        <v>48</v>
      </c>
      <c r="AC109" s="82"/>
      <c r="AG109" s="79"/>
      <c r="AJ109" s="84"/>
      <c r="AK109" s="84"/>
      <c r="BB109" s="129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ht="27" customHeight="1" x14ac:dyDescent="0.25">
      <c r="A110" s="64" t="s">
        <v>191</v>
      </c>
      <c r="B110" s="64" t="s">
        <v>193</v>
      </c>
      <c r="C110" s="37">
        <v>4301051543</v>
      </c>
      <c r="D110" s="394">
        <v>4607091386967</v>
      </c>
      <c r="E110" s="394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126</v>
      </c>
      <c r="L110" s="38"/>
      <c r="M110" s="39" t="s">
        <v>82</v>
      </c>
      <c r="N110" s="39"/>
      <c r="O110" s="38">
        <v>45</v>
      </c>
      <c r="P110" s="6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6"/>
      <c r="R110" s="396"/>
      <c r="S110" s="396"/>
      <c r="T110" s="397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IFERROR(IF(Y110=0,"",ROUNDUP(Y110/H110,0)*0.02175),"")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194</v>
      </c>
      <c r="B111" s="64" t="s">
        <v>195</v>
      </c>
      <c r="C111" s="37">
        <v>4301051436</v>
      </c>
      <c r="D111" s="394">
        <v>4607091385731</v>
      </c>
      <c r="E111" s="394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88</v>
      </c>
      <c r="L111" s="38"/>
      <c r="M111" s="39" t="s">
        <v>128</v>
      </c>
      <c r="N111" s="39"/>
      <c r="O111" s="38">
        <v>45</v>
      </c>
      <c r="P111" s="6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6"/>
      <c r="R111" s="396"/>
      <c r="S111" s="396"/>
      <c r="T111" s="397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IFERROR(IF(Y111=0,"",ROUNDUP(Y111/H111,0)*0.00753),"")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t="16.5" customHeight="1" x14ac:dyDescent="0.25">
      <c r="A112" s="64" t="s">
        <v>196</v>
      </c>
      <c r="B112" s="64" t="s">
        <v>197</v>
      </c>
      <c r="C112" s="37">
        <v>4301051438</v>
      </c>
      <c r="D112" s="394">
        <v>4680115880894</v>
      </c>
      <c r="E112" s="394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8" t="s">
        <v>88</v>
      </c>
      <c r="L112" s="38"/>
      <c r="M112" s="39" t="s">
        <v>128</v>
      </c>
      <c r="N112" s="39"/>
      <c r="O112" s="38">
        <v>45</v>
      </c>
      <c r="P112" s="66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6"/>
      <c r="R112" s="396"/>
      <c r="S112" s="396"/>
      <c r="T112" s="397"/>
      <c r="U112" s="40" t="s">
        <v>48</v>
      </c>
      <c r="V112" s="40" t="s">
        <v>48</v>
      </c>
      <c r="W112" s="41" t="s">
        <v>0</v>
      </c>
      <c r="X112" s="59">
        <v>0</v>
      </c>
      <c r="Y112" s="56">
        <f>IFERROR(IF(X112="",0,CEILING((X112/$H112),1)*$H112),"")</f>
        <v>0</v>
      </c>
      <c r="Z112" s="42" t="str">
        <f>IFERROR(IF(Y112=0,"",ROUNDUP(Y112/H112,0)*0.00753),"")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32" t="s">
        <v>69</v>
      </c>
      <c r="BM112" s="79">
        <f>IFERROR(X112*I112/H112,"0")</f>
        <v>0</v>
      </c>
      <c r="BN112" s="79">
        <f>IFERROR(Y112*I112/H112,"0")</f>
        <v>0</v>
      </c>
      <c r="BO112" s="79">
        <f>IFERROR(1/J112*(X112/H112),"0")</f>
        <v>0</v>
      </c>
      <c r="BP112" s="79">
        <f>IFERROR(1/J112*(Y112/H112),"0")</f>
        <v>0</v>
      </c>
    </row>
    <row r="113" spans="1:68" ht="27" customHeight="1" x14ac:dyDescent="0.25">
      <c r="A113" s="64" t="s">
        <v>198</v>
      </c>
      <c r="B113" s="64" t="s">
        <v>199</v>
      </c>
      <c r="C113" s="37">
        <v>4301051439</v>
      </c>
      <c r="D113" s="394">
        <v>4680115880214</v>
      </c>
      <c r="E113" s="394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88</v>
      </c>
      <c r="L113" s="38"/>
      <c r="M113" s="39" t="s">
        <v>128</v>
      </c>
      <c r="N113" s="39"/>
      <c r="O113" s="38">
        <v>45</v>
      </c>
      <c r="P113" s="6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6"/>
      <c r="R113" s="396"/>
      <c r="S113" s="396"/>
      <c r="T113" s="397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IFERROR(IF(Y113=0,"",ROUNDUP(Y113/H113,0)*0.00937),"")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x14ac:dyDescent="0.2">
      <c r="A114" s="401"/>
      <c r="B114" s="401"/>
      <c r="C114" s="401"/>
      <c r="D114" s="401"/>
      <c r="E114" s="401"/>
      <c r="F114" s="401"/>
      <c r="G114" s="401"/>
      <c r="H114" s="401"/>
      <c r="I114" s="401"/>
      <c r="J114" s="401"/>
      <c r="K114" s="401"/>
      <c r="L114" s="401"/>
      <c r="M114" s="401"/>
      <c r="N114" s="401"/>
      <c r="O114" s="402"/>
      <c r="P114" s="398" t="s">
        <v>43</v>
      </c>
      <c r="Q114" s="399"/>
      <c r="R114" s="399"/>
      <c r="S114" s="399"/>
      <c r="T114" s="399"/>
      <c r="U114" s="399"/>
      <c r="V114" s="400"/>
      <c r="W114" s="43" t="s">
        <v>42</v>
      </c>
      <c r="X114" s="44">
        <f>IFERROR(X109/H109,"0")+IFERROR(X110/H110,"0")+IFERROR(X111/H111,"0")+IFERROR(X112/H112,"0")+IFERROR(X113/H113,"0")</f>
        <v>0</v>
      </c>
      <c r="Y114" s="44">
        <f>IFERROR(Y109/H109,"0")+IFERROR(Y110/H110,"0")+IFERROR(Y111/H111,"0")+IFERROR(Y112/H112,"0")+IFERROR(Y113/H113,"0")</f>
        <v>0</v>
      </c>
      <c r="Z114" s="44">
        <f>IFERROR(IF(Z109="",0,Z109),"0")+IFERROR(IF(Z110="",0,Z110),"0")+IFERROR(IF(Z111="",0,Z111),"0")+IFERROR(IF(Z112="",0,Z112),"0")+IFERROR(IF(Z113="",0,Z113),"0")</f>
        <v>0</v>
      </c>
      <c r="AA114" s="68"/>
      <c r="AB114" s="68"/>
      <c r="AC114" s="68"/>
    </row>
    <row r="115" spans="1:68" x14ac:dyDescent="0.2">
      <c r="A115" s="401"/>
      <c r="B115" s="401"/>
      <c r="C115" s="401"/>
      <c r="D115" s="401"/>
      <c r="E115" s="401"/>
      <c r="F115" s="401"/>
      <c r="G115" s="401"/>
      <c r="H115" s="401"/>
      <c r="I115" s="401"/>
      <c r="J115" s="401"/>
      <c r="K115" s="401"/>
      <c r="L115" s="401"/>
      <c r="M115" s="401"/>
      <c r="N115" s="401"/>
      <c r="O115" s="402"/>
      <c r="P115" s="398" t="s">
        <v>43</v>
      </c>
      <c r="Q115" s="399"/>
      <c r="R115" s="399"/>
      <c r="S115" s="399"/>
      <c r="T115" s="399"/>
      <c r="U115" s="399"/>
      <c r="V115" s="400"/>
      <c r="W115" s="43" t="s">
        <v>0</v>
      </c>
      <c r="X115" s="44">
        <f>IFERROR(SUM(X109:X113),"0")</f>
        <v>0</v>
      </c>
      <c r="Y115" s="44">
        <f>IFERROR(SUM(Y109:Y113),"0")</f>
        <v>0</v>
      </c>
      <c r="Z115" s="43"/>
      <c r="AA115" s="68"/>
      <c r="AB115" s="68"/>
      <c r="AC115" s="68"/>
    </row>
    <row r="116" spans="1:68" ht="16.5" customHeight="1" x14ac:dyDescent="0.25">
      <c r="A116" s="416" t="s">
        <v>200</v>
      </c>
      <c r="B116" s="416"/>
      <c r="C116" s="416"/>
      <c r="D116" s="416"/>
      <c r="E116" s="416"/>
      <c r="F116" s="416"/>
      <c r="G116" s="416"/>
      <c r="H116" s="416"/>
      <c r="I116" s="416"/>
      <c r="J116" s="416"/>
      <c r="K116" s="416"/>
      <c r="L116" s="416"/>
      <c r="M116" s="416"/>
      <c r="N116" s="416"/>
      <c r="O116" s="416"/>
      <c r="P116" s="416"/>
      <c r="Q116" s="416"/>
      <c r="R116" s="416"/>
      <c r="S116" s="416"/>
      <c r="T116" s="416"/>
      <c r="U116" s="416"/>
      <c r="V116" s="416"/>
      <c r="W116" s="416"/>
      <c r="X116" s="416"/>
      <c r="Y116" s="416"/>
      <c r="Z116" s="416"/>
      <c r="AA116" s="66"/>
      <c r="AB116" s="66"/>
      <c r="AC116" s="80"/>
    </row>
    <row r="117" spans="1:68" ht="14.25" customHeight="1" x14ac:dyDescent="0.25">
      <c r="A117" s="393" t="s">
        <v>122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67"/>
      <c r="AB117" s="67"/>
      <c r="AC117" s="81"/>
    </row>
    <row r="118" spans="1:68" ht="16.5" customHeight="1" x14ac:dyDescent="0.25">
      <c r="A118" s="64" t="s">
        <v>201</v>
      </c>
      <c r="B118" s="64" t="s">
        <v>202</v>
      </c>
      <c r="C118" s="37">
        <v>4301011514</v>
      </c>
      <c r="D118" s="394">
        <v>4680115882133</v>
      </c>
      <c r="E118" s="394"/>
      <c r="F118" s="63">
        <v>1.35</v>
      </c>
      <c r="G118" s="38">
        <v>8</v>
      </c>
      <c r="H118" s="63">
        <v>10.8</v>
      </c>
      <c r="I118" s="63">
        <v>11.28</v>
      </c>
      <c r="J118" s="38">
        <v>56</v>
      </c>
      <c r="K118" s="38" t="s">
        <v>126</v>
      </c>
      <c r="L118" s="38"/>
      <c r="M118" s="39" t="s">
        <v>125</v>
      </c>
      <c r="N118" s="39"/>
      <c r="O118" s="38">
        <v>50</v>
      </c>
      <c r="P118" s="6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6"/>
      <c r="R118" s="396"/>
      <c r="S118" s="396"/>
      <c r="T118" s="397"/>
      <c r="U118" s="40" t="s">
        <v>48</v>
      </c>
      <c r="V118" s="40" t="s">
        <v>48</v>
      </c>
      <c r="W118" s="41" t="s">
        <v>0</v>
      </c>
      <c r="X118" s="59">
        <v>0</v>
      </c>
      <c r="Y118" s="56">
        <f>IFERROR(IF(X118="",0,CEILING((X118/$H118),1)*$H118),"")</f>
        <v>0</v>
      </c>
      <c r="Z118" s="42" t="str">
        <f>IFERROR(IF(Y118=0,"",ROUNDUP(Y118/H118,0)*0.02175),"")</f>
        <v/>
      </c>
      <c r="AA118" s="69" t="s">
        <v>48</v>
      </c>
      <c r="AB118" s="70" t="s">
        <v>48</v>
      </c>
      <c r="AC118" s="82"/>
      <c r="AG118" s="79"/>
      <c r="AJ118" s="84"/>
      <c r="AK118" s="84"/>
      <c r="BB118" s="134" t="s">
        <v>69</v>
      </c>
      <c r="BM118" s="79">
        <f>IFERROR(X118*I118/H118,"0")</f>
        <v>0</v>
      </c>
      <c r="BN118" s="79">
        <f>IFERROR(Y118*I118/H118,"0")</f>
        <v>0</v>
      </c>
      <c r="BO118" s="79">
        <f>IFERROR(1/J118*(X118/H118),"0")</f>
        <v>0</v>
      </c>
      <c r="BP118" s="79">
        <f>IFERROR(1/J118*(Y118/H118),"0")</f>
        <v>0</v>
      </c>
    </row>
    <row r="119" spans="1:68" ht="16.5" customHeight="1" x14ac:dyDescent="0.25">
      <c r="A119" s="64" t="s">
        <v>201</v>
      </c>
      <c r="B119" s="64" t="s">
        <v>203</v>
      </c>
      <c r="C119" s="37">
        <v>4301011703</v>
      </c>
      <c r="D119" s="394">
        <v>4680115882133</v>
      </c>
      <c r="E119" s="394"/>
      <c r="F119" s="63">
        <v>1.4</v>
      </c>
      <c r="G119" s="38">
        <v>8</v>
      </c>
      <c r="H119" s="63">
        <v>11.2</v>
      </c>
      <c r="I119" s="63">
        <v>11.68</v>
      </c>
      <c r="J119" s="38">
        <v>56</v>
      </c>
      <c r="K119" s="38" t="s">
        <v>126</v>
      </c>
      <c r="L119" s="38"/>
      <c r="M119" s="39" t="s">
        <v>125</v>
      </c>
      <c r="N119" s="39"/>
      <c r="O119" s="38">
        <v>50</v>
      </c>
      <c r="P119" s="6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6"/>
      <c r="R119" s="396"/>
      <c r="S119" s="396"/>
      <c r="T119" s="397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IFERROR(IF(Y119=0,"",ROUNDUP(Y119/H119,0)*0.02175),"")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204</v>
      </c>
      <c r="B120" s="64" t="s">
        <v>205</v>
      </c>
      <c r="C120" s="37">
        <v>4301011417</v>
      </c>
      <c r="D120" s="394">
        <v>4680115880269</v>
      </c>
      <c r="E120" s="394"/>
      <c r="F120" s="63">
        <v>0.375</v>
      </c>
      <c r="G120" s="38">
        <v>10</v>
      </c>
      <c r="H120" s="63">
        <v>3.75</v>
      </c>
      <c r="I120" s="63">
        <v>3.96</v>
      </c>
      <c r="J120" s="38">
        <v>120</v>
      </c>
      <c r="K120" s="38" t="s">
        <v>88</v>
      </c>
      <c r="L120" s="38"/>
      <c r="M120" s="39" t="s">
        <v>128</v>
      </c>
      <c r="N120" s="39"/>
      <c r="O120" s="38">
        <v>50</v>
      </c>
      <c r="P120" s="6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6"/>
      <c r="R120" s="396"/>
      <c r="S120" s="396"/>
      <c r="T120" s="397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IFERROR(IF(Y120=0,"",ROUNDUP(Y120/H120,0)*0.00937),"")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t="16.5" customHeight="1" x14ac:dyDescent="0.25">
      <c r="A121" s="64" t="s">
        <v>206</v>
      </c>
      <c r="B121" s="64" t="s">
        <v>207</v>
      </c>
      <c r="C121" s="37">
        <v>4301011415</v>
      </c>
      <c r="D121" s="394">
        <v>4680115880429</v>
      </c>
      <c r="E121" s="394"/>
      <c r="F121" s="63">
        <v>0.45</v>
      </c>
      <c r="G121" s="38">
        <v>10</v>
      </c>
      <c r="H121" s="63">
        <v>4.5</v>
      </c>
      <c r="I121" s="63">
        <v>4.74</v>
      </c>
      <c r="J121" s="38">
        <v>120</v>
      </c>
      <c r="K121" s="38" t="s">
        <v>88</v>
      </c>
      <c r="L121" s="38"/>
      <c r="M121" s="39" t="s">
        <v>128</v>
      </c>
      <c r="N121" s="39"/>
      <c r="O121" s="38">
        <v>50</v>
      </c>
      <c r="P121" s="6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6"/>
      <c r="R121" s="396"/>
      <c r="S121" s="396"/>
      <c r="T121" s="397"/>
      <c r="U121" s="40" t="s">
        <v>48</v>
      </c>
      <c r="V121" s="40" t="s">
        <v>48</v>
      </c>
      <c r="W121" s="41" t="s">
        <v>0</v>
      </c>
      <c r="X121" s="59">
        <v>0</v>
      </c>
      <c r="Y121" s="56">
        <f>IFERROR(IF(X121="",0,CEILING((X121/$H121),1)*$H121),"")</f>
        <v>0</v>
      </c>
      <c r="Z121" s="42" t="str">
        <f>IFERROR(IF(Y121=0,"",ROUNDUP(Y121/H121,0)*0.00937),"")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37" t="s">
        <v>69</v>
      </c>
      <c r="BM121" s="79">
        <f>IFERROR(X121*I121/H121,"0")</f>
        <v>0</v>
      </c>
      <c r="BN121" s="79">
        <f>IFERROR(Y121*I121/H121,"0")</f>
        <v>0</v>
      </c>
      <c r="BO121" s="79">
        <f>IFERROR(1/J121*(X121/H121),"0")</f>
        <v>0</v>
      </c>
      <c r="BP121" s="79">
        <f>IFERROR(1/J121*(Y121/H121),"0")</f>
        <v>0</v>
      </c>
    </row>
    <row r="122" spans="1:68" ht="16.5" customHeight="1" x14ac:dyDescent="0.25">
      <c r="A122" s="64" t="s">
        <v>208</v>
      </c>
      <c r="B122" s="64" t="s">
        <v>209</v>
      </c>
      <c r="C122" s="37">
        <v>4301011462</v>
      </c>
      <c r="D122" s="394">
        <v>4680115881457</v>
      </c>
      <c r="E122" s="394"/>
      <c r="F122" s="63">
        <v>0.75</v>
      </c>
      <c r="G122" s="38">
        <v>6</v>
      </c>
      <c r="H122" s="63">
        <v>4.5</v>
      </c>
      <c r="I122" s="63">
        <v>4.74</v>
      </c>
      <c r="J122" s="38">
        <v>120</v>
      </c>
      <c r="K122" s="38" t="s">
        <v>88</v>
      </c>
      <c r="L122" s="38"/>
      <c r="M122" s="39" t="s">
        <v>128</v>
      </c>
      <c r="N122" s="39"/>
      <c r="O122" s="38">
        <v>50</v>
      </c>
      <c r="P122" s="6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6"/>
      <c r="R122" s="396"/>
      <c r="S122" s="396"/>
      <c r="T122" s="397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IFERROR(IF(Y122=0,"",ROUNDUP(Y122/H122,0)*0.00937),"")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x14ac:dyDescent="0.2">
      <c r="A123" s="401"/>
      <c r="B123" s="401"/>
      <c r="C123" s="401"/>
      <c r="D123" s="401"/>
      <c r="E123" s="401"/>
      <c r="F123" s="401"/>
      <c r="G123" s="401"/>
      <c r="H123" s="401"/>
      <c r="I123" s="401"/>
      <c r="J123" s="401"/>
      <c r="K123" s="401"/>
      <c r="L123" s="401"/>
      <c r="M123" s="401"/>
      <c r="N123" s="401"/>
      <c r="O123" s="402"/>
      <c r="P123" s="398" t="s">
        <v>43</v>
      </c>
      <c r="Q123" s="399"/>
      <c r="R123" s="399"/>
      <c r="S123" s="399"/>
      <c r="T123" s="399"/>
      <c r="U123" s="399"/>
      <c r="V123" s="400"/>
      <c r="W123" s="43" t="s">
        <v>42</v>
      </c>
      <c r="X123" s="44">
        <f>IFERROR(X118/H118,"0")+IFERROR(X119/H119,"0")+IFERROR(X120/H120,"0")+IFERROR(X121/H121,"0")+IFERROR(X122/H122,"0")</f>
        <v>0</v>
      </c>
      <c r="Y123" s="44">
        <f>IFERROR(Y118/H118,"0")+IFERROR(Y119/H119,"0")+IFERROR(Y120/H120,"0")+IFERROR(Y121/H121,"0")+IFERROR(Y122/H122,"0")</f>
        <v>0</v>
      </c>
      <c r="Z123" s="44">
        <f>IFERROR(IF(Z118="",0,Z118),"0")+IFERROR(IF(Z119="",0,Z119),"0")+IFERROR(IF(Z120="",0,Z120),"0")+IFERROR(IF(Z121="",0,Z121),"0")+IFERROR(IF(Z122="",0,Z122),"0")</f>
        <v>0</v>
      </c>
      <c r="AA123" s="68"/>
      <c r="AB123" s="68"/>
      <c r="AC123" s="68"/>
    </row>
    <row r="124" spans="1:68" x14ac:dyDescent="0.2">
      <c r="A124" s="401"/>
      <c r="B124" s="401"/>
      <c r="C124" s="401"/>
      <c r="D124" s="401"/>
      <c r="E124" s="401"/>
      <c r="F124" s="401"/>
      <c r="G124" s="401"/>
      <c r="H124" s="401"/>
      <c r="I124" s="401"/>
      <c r="J124" s="401"/>
      <c r="K124" s="401"/>
      <c r="L124" s="401"/>
      <c r="M124" s="401"/>
      <c r="N124" s="401"/>
      <c r="O124" s="402"/>
      <c r="P124" s="398" t="s">
        <v>43</v>
      </c>
      <c r="Q124" s="399"/>
      <c r="R124" s="399"/>
      <c r="S124" s="399"/>
      <c r="T124" s="399"/>
      <c r="U124" s="399"/>
      <c r="V124" s="400"/>
      <c r="W124" s="43" t="s">
        <v>0</v>
      </c>
      <c r="X124" s="44">
        <f>IFERROR(SUM(X118:X122),"0")</f>
        <v>0</v>
      </c>
      <c r="Y124" s="44">
        <f>IFERROR(SUM(Y118:Y122),"0")</f>
        <v>0</v>
      </c>
      <c r="Z124" s="43"/>
      <c r="AA124" s="68"/>
      <c r="AB124" s="68"/>
      <c r="AC124" s="68"/>
    </row>
    <row r="125" spans="1:68" ht="14.25" customHeight="1" x14ac:dyDescent="0.25">
      <c r="A125" s="393" t="s">
        <v>155</v>
      </c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  <c r="X125" s="393"/>
      <c r="Y125" s="393"/>
      <c r="Z125" s="393"/>
      <c r="AA125" s="67"/>
      <c r="AB125" s="67"/>
      <c r="AC125" s="81"/>
    </row>
    <row r="126" spans="1:68" ht="16.5" customHeight="1" x14ac:dyDescent="0.25">
      <c r="A126" s="64" t="s">
        <v>210</v>
      </c>
      <c r="B126" s="64" t="s">
        <v>211</v>
      </c>
      <c r="C126" s="37">
        <v>4301020235</v>
      </c>
      <c r="D126" s="394">
        <v>4680115881488</v>
      </c>
      <c r="E126" s="394"/>
      <c r="F126" s="63">
        <v>1.35</v>
      </c>
      <c r="G126" s="38">
        <v>8</v>
      </c>
      <c r="H126" s="63">
        <v>10.8</v>
      </c>
      <c r="I126" s="63">
        <v>11.28</v>
      </c>
      <c r="J126" s="38">
        <v>48</v>
      </c>
      <c r="K126" s="38" t="s">
        <v>126</v>
      </c>
      <c r="L126" s="38"/>
      <c r="M126" s="39" t="s">
        <v>125</v>
      </c>
      <c r="N126" s="39"/>
      <c r="O126" s="38">
        <v>50</v>
      </c>
      <c r="P126" s="66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6"/>
      <c r="R126" s="396"/>
      <c r="S126" s="396"/>
      <c r="T126" s="397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IFERROR(IF(Y126=0,"",ROUNDUP(Y126/H126,0)*0.02175),"")</f>
        <v/>
      </c>
      <c r="AA126" s="69" t="s">
        <v>48</v>
      </c>
      <c r="AB126" s="70" t="s">
        <v>48</v>
      </c>
      <c r="AC126" s="82"/>
      <c r="AG126" s="79"/>
      <c r="AJ126" s="84"/>
      <c r="AK126" s="84"/>
      <c r="BB126" s="139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ht="16.5" customHeight="1" x14ac:dyDescent="0.25">
      <c r="A127" s="64" t="s">
        <v>212</v>
      </c>
      <c r="B127" s="64" t="s">
        <v>213</v>
      </c>
      <c r="C127" s="37">
        <v>4301020258</v>
      </c>
      <c r="D127" s="394">
        <v>4680115882775</v>
      </c>
      <c r="E127" s="394"/>
      <c r="F127" s="63">
        <v>0.3</v>
      </c>
      <c r="G127" s="38">
        <v>8</v>
      </c>
      <c r="H127" s="63">
        <v>2.4</v>
      </c>
      <c r="I127" s="63">
        <v>2.5</v>
      </c>
      <c r="J127" s="38">
        <v>234</v>
      </c>
      <c r="K127" s="38" t="s">
        <v>83</v>
      </c>
      <c r="L127" s="38"/>
      <c r="M127" s="39" t="s">
        <v>128</v>
      </c>
      <c r="N127" s="39"/>
      <c r="O127" s="38">
        <v>50</v>
      </c>
      <c r="P127" s="6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6"/>
      <c r="R127" s="396"/>
      <c r="S127" s="396"/>
      <c r="T127" s="397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IFERROR(IF(Y127=0,"",ROUNDUP(Y127/H127,0)*0.00502),"")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0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t="16.5" customHeight="1" x14ac:dyDescent="0.25">
      <c r="A128" s="64" t="s">
        <v>214</v>
      </c>
      <c r="B128" s="64" t="s">
        <v>215</v>
      </c>
      <c r="C128" s="37">
        <v>4301020217</v>
      </c>
      <c r="D128" s="394">
        <v>4680115880658</v>
      </c>
      <c r="E128" s="394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88</v>
      </c>
      <c r="L128" s="38"/>
      <c r="M128" s="39" t="s">
        <v>125</v>
      </c>
      <c r="N128" s="39"/>
      <c r="O128" s="38">
        <v>50</v>
      </c>
      <c r="P128" s="66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6"/>
      <c r="R128" s="396"/>
      <c r="S128" s="396"/>
      <c r="T128" s="397"/>
      <c r="U128" s="40" t="s">
        <v>48</v>
      </c>
      <c r="V128" s="40" t="s">
        <v>48</v>
      </c>
      <c r="W128" s="41" t="s">
        <v>0</v>
      </c>
      <c r="X128" s="59">
        <v>0</v>
      </c>
      <c r="Y128" s="56">
        <f>IFERROR(IF(X128="",0,CEILING((X128/$H128),1)*$H128),"")</f>
        <v>0</v>
      </c>
      <c r="Z128" s="42" t="str">
        <f>IFERROR(IF(Y128=0,"",ROUNDUP(Y128/H128,0)*0.00753),"")</f>
        <v/>
      </c>
      <c r="AA128" s="69" t="s">
        <v>48</v>
      </c>
      <c r="AB128" s="70" t="s">
        <v>48</v>
      </c>
      <c r="AC128" s="82"/>
      <c r="AG128" s="79"/>
      <c r="AJ128" s="84"/>
      <c r="AK128" s="84"/>
      <c r="BB128" s="141" t="s">
        <v>69</v>
      </c>
      <c r="BM128" s="79">
        <f>IFERROR(X128*I128/H128,"0")</f>
        <v>0</v>
      </c>
      <c r="BN128" s="79">
        <f>IFERROR(Y128*I128/H128,"0")</f>
        <v>0</v>
      </c>
      <c r="BO128" s="79">
        <f>IFERROR(1/J128*(X128/H128),"0")</f>
        <v>0</v>
      </c>
      <c r="BP128" s="79">
        <f>IFERROR(1/J128*(Y128/H128),"0")</f>
        <v>0</v>
      </c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02"/>
      <c r="P129" s="398" t="s">
        <v>43</v>
      </c>
      <c r="Q129" s="399"/>
      <c r="R129" s="399"/>
      <c r="S129" s="399"/>
      <c r="T129" s="399"/>
      <c r="U129" s="399"/>
      <c r="V129" s="400"/>
      <c r="W129" s="43" t="s">
        <v>42</v>
      </c>
      <c r="X129" s="44">
        <f>IFERROR(X126/H126,"0")+IFERROR(X127/H127,"0")+IFERROR(X128/H128,"0")</f>
        <v>0</v>
      </c>
      <c r="Y129" s="44">
        <f>IFERROR(Y126/H126,"0")+IFERROR(Y127/H127,"0")+IFERROR(Y128/H128,"0")</f>
        <v>0</v>
      </c>
      <c r="Z129" s="44">
        <f>IFERROR(IF(Z126="",0,Z126),"0")+IFERROR(IF(Z127="",0,Z127),"0")+IFERROR(IF(Z128="",0,Z128),"0")</f>
        <v>0</v>
      </c>
      <c r="AA129" s="68"/>
      <c r="AB129" s="68"/>
      <c r="AC129" s="68"/>
    </row>
    <row r="130" spans="1:68" x14ac:dyDescent="0.2">
      <c r="A130" s="401"/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2"/>
      <c r="P130" s="398" t="s">
        <v>43</v>
      </c>
      <c r="Q130" s="399"/>
      <c r="R130" s="399"/>
      <c r="S130" s="399"/>
      <c r="T130" s="399"/>
      <c r="U130" s="399"/>
      <c r="V130" s="400"/>
      <c r="W130" s="43" t="s">
        <v>0</v>
      </c>
      <c r="X130" s="44">
        <f>IFERROR(SUM(X126:X128),"0")</f>
        <v>0</v>
      </c>
      <c r="Y130" s="44">
        <f>IFERROR(SUM(Y126:Y128),"0")</f>
        <v>0</v>
      </c>
      <c r="Z130" s="43"/>
      <c r="AA130" s="68"/>
      <c r="AB130" s="68"/>
      <c r="AC130" s="68"/>
    </row>
    <row r="131" spans="1:68" ht="14.25" customHeight="1" x14ac:dyDescent="0.25">
      <c r="A131" s="393" t="s">
        <v>84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93"/>
      <c r="AA131" s="67"/>
      <c r="AB131" s="67"/>
      <c r="AC131" s="81"/>
    </row>
    <row r="132" spans="1:68" ht="16.5" customHeight="1" x14ac:dyDescent="0.25">
      <c r="A132" s="64" t="s">
        <v>216</v>
      </c>
      <c r="B132" s="64" t="s">
        <v>217</v>
      </c>
      <c r="C132" s="37">
        <v>4301051360</v>
      </c>
      <c r="D132" s="394">
        <v>4607091385168</v>
      </c>
      <c r="E132" s="394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126</v>
      </c>
      <c r="L132" s="38"/>
      <c r="M132" s="39" t="s">
        <v>128</v>
      </c>
      <c r="N132" s="39"/>
      <c r="O132" s="38">
        <v>45</v>
      </c>
      <c r="P132" s="6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6"/>
      <c r="R132" s="396"/>
      <c r="S132" s="396"/>
      <c r="T132" s="397"/>
      <c r="U132" s="40" t="s">
        <v>48</v>
      </c>
      <c r="V132" s="40" t="s">
        <v>48</v>
      </c>
      <c r="W132" s="41" t="s">
        <v>0</v>
      </c>
      <c r="X132" s="59">
        <v>0</v>
      </c>
      <c r="Y132" s="56">
        <f t="shared" ref="Y132:Y137" si="21">IFERROR(IF(X132="",0,CEILING((X132/$H132),1)*$H132),"")</f>
        <v>0</v>
      </c>
      <c r="Z132" s="42" t="str">
        <f>IFERROR(IF(Y132=0,"",ROUNDUP(Y132/H132,0)*0.02175),"")</f>
        <v/>
      </c>
      <c r="AA132" s="69" t="s">
        <v>48</v>
      </c>
      <c r="AB132" s="70" t="s">
        <v>48</v>
      </c>
      <c r="AC132" s="82"/>
      <c r="AG132" s="79"/>
      <c r="AJ132" s="84"/>
      <c r="AK132" s="84"/>
      <c r="BB132" s="142" t="s">
        <v>69</v>
      </c>
      <c r="BM132" s="79">
        <f t="shared" ref="BM132:BM137" si="22">IFERROR(X132*I132/H132,"0")</f>
        <v>0</v>
      </c>
      <c r="BN132" s="79">
        <f t="shared" ref="BN132:BN137" si="23">IFERROR(Y132*I132/H132,"0")</f>
        <v>0</v>
      </c>
      <c r="BO132" s="79">
        <f t="shared" ref="BO132:BO137" si="24">IFERROR(1/J132*(X132/H132),"0")</f>
        <v>0</v>
      </c>
      <c r="BP132" s="79">
        <f t="shared" ref="BP132:BP137" si="25">IFERROR(1/J132*(Y132/H132),"0")</f>
        <v>0</v>
      </c>
    </row>
    <row r="133" spans="1:68" ht="16.5" customHeight="1" x14ac:dyDescent="0.25">
      <c r="A133" s="64" t="s">
        <v>216</v>
      </c>
      <c r="B133" s="64" t="s">
        <v>218</v>
      </c>
      <c r="C133" s="37">
        <v>4301051612</v>
      </c>
      <c r="D133" s="394">
        <v>4607091385168</v>
      </c>
      <c r="E133" s="394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126</v>
      </c>
      <c r="L133" s="38"/>
      <c r="M133" s="39" t="s">
        <v>82</v>
      </c>
      <c r="N133" s="39"/>
      <c r="O133" s="38">
        <v>45</v>
      </c>
      <c r="P133" s="65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6"/>
      <c r="R133" s="396"/>
      <c r="S133" s="396"/>
      <c r="T133" s="397"/>
      <c r="U133" s="40" t="s">
        <v>48</v>
      </c>
      <c r="V133" s="40" t="s">
        <v>48</v>
      </c>
      <c r="W133" s="41" t="s">
        <v>0</v>
      </c>
      <c r="X133" s="59">
        <v>0</v>
      </c>
      <c r="Y133" s="56">
        <f t="shared" si="21"/>
        <v>0</v>
      </c>
      <c r="Z133" s="42" t="str">
        <f>IFERROR(IF(Y133=0,"",ROUNDUP(Y133/H133,0)*0.02175),"")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3" t="s">
        <v>69</v>
      </c>
      <c r="BM133" s="79">
        <f t="shared" si="22"/>
        <v>0</v>
      </c>
      <c r="BN133" s="79">
        <f t="shared" si="23"/>
        <v>0</v>
      </c>
      <c r="BO133" s="79">
        <f t="shared" si="24"/>
        <v>0</v>
      </c>
      <c r="BP133" s="79">
        <f t="shared" si="25"/>
        <v>0</v>
      </c>
    </row>
    <row r="134" spans="1:68" ht="16.5" customHeight="1" x14ac:dyDescent="0.25">
      <c r="A134" s="64" t="s">
        <v>219</v>
      </c>
      <c r="B134" s="64" t="s">
        <v>220</v>
      </c>
      <c r="C134" s="37">
        <v>4301051362</v>
      </c>
      <c r="D134" s="394">
        <v>4607091383256</v>
      </c>
      <c r="E134" s="394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88</v>
      </c>
      <c r="L134" s="38"/>
      <c r="M134" s="39" t="s">
        <v>128</v>
      </c>
      <c r="N134" s="39"/>
      <c r="O134" s="38">
        <v>45</v>
      </c>
      <c r="P134" s="6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6"/>
      <c r="R134" s="396"/>
      <c r="S134" s="396"/>
      <c r="T134" s="397"/>
      <c r="U134" s="40" t="s">
        <v>48</v>
      </c>
      <c r="V134" s="40" t="s">
        <v>48</v>
      </c>
      <c r="W134" s="41" t="s">
        <v>0</v>
      </c>
      <c r="X134" s="59">
        <v>0</v>
      </c>
      <c r="Y134" s="56">
        <f t="shared" si="21"/>
        <v>0</v>
      </c>
      <c r="Z134" s="42" t="str">
        <f>IFERROR(IF(Y134=0,"",ROUNDUP(Y134/H134,0)*0.00753),"")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4" t="s">
        <v>69</v>
      </c>
      <c r="BM134" s="79">
        <f t="shared" si="22"/>
        <v>0</v>
      </c>
      <c r="BN134" s="79">
        <f t="shared" si="23"/>
        <v>0</v>
      </c>
      <c r="BO134" s="79">
        <f t="shared" si="24"/>
        <v>0</v>
      </c>
      <c r="BP134" s="79">
        <f t="shared" si="25"/>
        <v>0</v>
      </c>
    </row>
    <row r="135" spans="1:68" ht="16.5" customHeight="1" x14ac:dyDescent="0.25">
      <c r="A135" s="64" t="s">
        <v>221</v>
      </c>
      <c r="B135" s="64" t="s">
        <v>222</v>
      </c>
      <c r="C135" s="37">
        <v>4301051358</v>
      </c>
      <c r="D135" s="394">
        <v>4607091385748</v>
      </c>
      <c r="E135" s="394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88</v>
      </c>
      <c r="L135" s="38"/>
      <c r="M135" s="39" t="s">
        <v>128</v>
      </c>
      <c r="N135" s="39"/>
      <c r="O135" s="38">
        <v>45</v>
      </c>
      <c r="P135" s="6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6"/>
      <c r="R135" s="396"/>
      <c r="S135" s="396"/>
      <c r="T135" s="397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si="21"/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si="22"/>
        <v>0</v>
      </c>
      <c r="BN135" s="79">
        <f t="shared" si="23"/>
        <v>0</v>
      </c>
      <c r="BO135" s="79">
        <f t="shared" si="24"/>
        <v>0</v>
      </c>
      <c r="BP135" s="79">
        <f t="shared" si="25"/>
        <v>0</v>
      </c>
    </row>
    <row r="136" spans="1:68" ht="16.5" customHeight="1" x14ac:dyDescent="0.25">
      <c r="A136" s="64" t="s">
        <v>223</v>
      </c>
      <c r="B136" s="64" t="s">
        <v>224</v>
      </c>
      <c r="C136" s="37">
        <v>4301051738</v>
      </c>
      <c r="D136" s="394">
        <v>4680115884533</v>
      </c>
      <c r="E136" s="394"/>
      <c r="F136" s="63">
        <v>0.3</v>
      </c>
      <c r="G136" s="38">
        <v>6</v>
      </c>
      <c r="H136" s="63">
        <v>1.8</v>
      </c>
      <c r="I136" s="63">
        <v>2</v>
      </c>
      <c r="J136" s="38">
        <v>156</v>
      </c>
      <c r="K136" s="38" t="s">
        <v>88</v>
      </c>
      <c r="L136" s="38"/>
      <c r="M136" s="39" t="s">
        <v>82</v>
      </c>
      <c r="N136" s="39"/>
      <c r="O136" s="38">
        <v>45</v>
      </c>
      <c r="P136" s="6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6"/>
      <c r="R136" s="396"/>
      <c r="S136" s="396"/>
      <c r="T136" s="397"/>
      <c r="U136" s="40" t="s">
        <v>48</v>
      </c>
      <c r="V136" s="40" t="s">
        <v>48</v>
      </c>
      <c r="W136" s="41" t="s">
        <v>0</v>
      </c>
      <c r="X136" s="59">
        <v>0</v>
      </c>
      <c r="Y136" s="56">
        <f t="shared" si="21"/>
        <v>0</v>
      </c>
      <c r="Z136" s="42" t="str">
        <f>IFERROR(IF(Y136=0,"",ROUNDUP(Y136/H136,0)*0.00753),"")</f>
        <v/>
      </c>
      <c r="AA136" s="69" t="s">
        <v>48</v>
      </c>
      <c r="AB136" s="70" t="s">
        <v>48</v>
      </c>
      <c r="AC136" s="82"/>
      <c r="AG136" s="79"/>
      <c r="AJ136" s="84"/>
      <c r="AK136" s="84"/>
      <c r="BB136" s="146" t="s">
        <v>69</v>
      </c>
      <c r="BM136" s="79">
        <f t="shared" si="22"/>
        <v>0</v>
      </c>
      <c r="BN136" s="79">
        <f t="shared" si="23"/>
        <v>0</v>
      </c>
      <c r="BO136" s="79">
        <f t="shared" si="24"/>
        <v>0</v>
      </c>
      <c r="BP136" s="79">
        <f t="shared" si="25"/>
        <v>0</v>
      </c>
    </row>
    <row r="137" spans="1:68" ht="16.5" customHeight="1" x14ac:dyDescent="0.25">
      <c r="A137" s="64" t="s">
        <v>225</v>
      </c>
      <c r="B137" s="64" t="s">
        <v>226</v>
      </c>
      <c r="C137" s="37">
        <v>4301051480</v>
      </c>
      <c r="D137" s="394">
        <v>4680115882645</v>
      </c>
      <c r="E137" s="394"/>
      <c r="F137" s="63">
        <v>0.3</v>
      </c>
      <c r="G137" s="38">
        <v>6</v>
      </c>
      <c r="H137" s="63">
        <v>1.8</v>
      </c>
      <c r="I137" s="63">
        <v>2.66</v>
      </c>
      <c r="J137" s="38">
        <v>156</v>
      </c>
      <c r="K137" s="38" t="s">
        <v>88</v>
      </c>
      <c r="L137" s="38"/>
      <c r="M137" s="39" t="s">
        <v>82</v>
      </c>
      <c r="N137" s="39"/>
      <c r="O137" s="38">
        <v>40</v>
      </c>
      <c r="P137" s="65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6"/>
      <c r="R137" s="396"/>
      <c r="S137" s="396"/>
      <c r="T137" s="397"/>
      <c r="U137" s="40" t="s">
        <v>48</v>
      </c>
      <c r="V137" s="40" t="s">
        <v>48</v>
      </c>
      <c r="W137" s="41" t="s">
        <v>0</v>
      </c>
      <c r="X137" s="59">
        <v>0</v>
      </c>
      <c r="Y137" s="56">
        <f t="shared" si="21"/>
        <v>0</v>
      </c>
      <c r="Z137" s="42" t="str">
        <f>IFERROR(IF(Y137=0,"",ROUNDUP(Y137/H137,0)*0.00753),"")</f>
        <v/>
      </c>
      <c r="AA137" s="69" t="s">
        <v>48</v>
      </c>
      <c r="AB137" s="70" t="s">
        <v>48</v>
      </c>
      <c r="AC137" s="82"/>
      <c r="AG137" s="79"/>
      <c r="AJ137" s="84"/>
      <c r="AK137" s="84"/>
      <c r="BB137" s="147" t="s">
        <v>69</v>
      </c>
      <c r="BM137" s="79">
        <f t="shared" si="22"/>
        <v>0</v>
      </c>
      <c r="BN137" s="79">
        <f t="shared" si="23"/>
        <v>0</v>
      </c>
      <c r="BO137" s="79">
        <f t="shared" si="24"/>
        <v>0</v>
      </c>
      <c r="BP137" s="79">
        <f t="shared" si="25"/>
        <v>0</v>
      </c>
    </row>
    <row r="138" spans="1:68" x14ac:dyDescent="0.2">
      <c r="A138" s="401"/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2"/>
      <c r="P138" s="398" t="s">
        <v>43</v>
      </c>
      <c r="Q138" s="399"/>
      <c r="R138" s="399"/>
      <c r="S138" s="399"/>
      <c r="T138" s="399"/>
      <c r="U138" s="399"/>
      <c r="V138" s="400"/>
      <c r="W138" s="43" t="s">
        <v>42</v>
      </c>
      <c r="X138" s="44">
        <f>IFERROR(X132/H132,"0")+IFERROR(X133/H133,"0")+IFERROR(X134/H134,"0")+IFERROR(X135/H135,"0")+IFERROR(X136/H136,"0")+IFERROR(X137/H137,"0")</f>
        <v>0</v>
      </c>
      <c r="Y138" s="44">
        <f>IFERROR(Y132/H132,"0")+IFERROR(Y133/H133,"0")+IFERROR(Y134/H134,"0")+IFERROR(Y135/H135,"0")+IFERROR(Y136/H136,"0")+IFERROR(Y137/H137,"0")</f>
        <v>0</v>
      </c>
      <c r="Z138" s="44">
        <f>IFERROR(IF(Z132="",0,Z132),"0")+IFERROR(IF(Z133="",0,Z133),"0")+IFERROR(IF(Z134="",0,Z134),"0")+IFERROR(IF(Z135="",0,Z135),"0")+IFERROR(IF(Z136="",0,Z136),"0")+IFERROR(IF(Z137="",0,Z137),"0")</f>
        <v>0</v>
      </c>
      <c r="AA138" s="68"/>
      <c r="AB138" s="68"/>
      <c r="AC138" s="68"/>
    </row>
    <row r="139" spans="1:68" x14ac:dyDescent="0.2">
      <c r="A139" s="401"/>
      <c r="B139" s="401"/>
      <c r="C139" s="401"/>
      <c r="D139" s="401"/>
      <c r="E139" s="401"/>
      <c r="F139" s="401"/>
      <c r="G139" s="401"/>
      <c r="H139" s="401"/>
      <c r="I139" s="401"/>
      <c r="J139" s="401"/>
      <c r="K139" s="401"/>
      <c r="L139" s="401"/>
      <c r="M139" s="401"/>
      <c r="N139" s="401"/>
      <c r="O139" s="402"/>
      <c r="P139" s="398" t="s">
        <v>43</v>
      </c>
      <c r="Q139" s="399"/>
      <c r="R139" s="399"/>
      <c r="S139" s="399"/>
      <c r="T139" s="399"/>
      <c r="U139" s="399"/>
      <c r="V139" s="400"/>
      <c r="W139" s="43" t="s">
        <v>0</v>
      </c>
      <c r="X139" s="44">
        <f>IFERROR(SUM(X132:X137),"0")</f>
        <v>0</v>
      </c>
      <c r="Y139" s="44">
        <f>IFERROR(SUM(Y132:Y137),"0")</f>
        <v>0</v>
      </c>
      <c r="Z139" s="43"/>
      <c r="AA139" s="68"/>
      <c r="AB139" s="68"/>
      <c r="AC139" s="68"/>
    </row>
    <row r="140" spans="1:68" ht="14.25" customHeight="1" x14ac:dyDescent="0.25">
      <c r="A140" s="393" t="s">
        <v>177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93"/>
      <c r="AA140" s="67"/>
      <c r="AB140" s="67"/>
      <c r="AC140" s="81"/>
    </row>
    <row r="141" spans="1:68" ht="27" customHeight="1" x14ac:dyDescent="0.25">
      <c r="A141" s="64" t="s">
        <v>227</v>
      </c>
      <c r="B141" s="64" t="s">
        <v>228</v>
      </c>
      <c r="C141" s="37">
        <v>4301060356</v>
      </c>
      <c r="D141" s="394">
        <v>4680115882652</v>
      </c>
      <c r="E141" s="394"/>
      <c r="F141" s="63">
        <v>0.33</v>
      </c>
      <c r="G141" s="38">
        <v>6</v>
      </c>
      <c r="H141" s="63">
        <v>1.98</v>
      </c>
      <c r="I141" s="63">
        <v>2.84</v>
      </c>
      <c r="J141" s="38">
        <v>156</v>
      </c>
      <c r="K141" s="38" t="s">
        <v>88</v>
      </c>
      <c r="L141" s="38"/>
      <c r="M141" s="39" t="s">
        <v>82</v>
      </c>
      <c r="N141" s="39"/>
      <c r="O141" s="38">
        <v>40</v>
      </c>
      <c r="P141" s="64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6"/>
      <c r="R141" s="396"/>
      <c r="S141" s="396"/>
      <c r="T141" s="397"/>
      <c r="U141" s="40" t="s">
        <v>48</v>
      </c>
      <c r="V141" s="40" t="s">
        <v>48</v>
      </c>
      <c r="W141" s="41" t="s">
        <v>0</v>
      </c>
      <c r="X141" s="59">
        <v>0</v>
      </c>
      <c r="Y141" s="56">
        <f>IFERROR(IF(X141="",0,CEILING((X141/$H141),1)*$H141),"")</f>
        <v>0</v>
      </c>
      <c r="Z141" s="42" t="str">
        <f>IFERROR(IF(Y141=0,"",ROUNDUP(Y141/H141,0)*0.00753),"")</f>
        <v/>
      </c>
      <c r="AA141" s="69" t="s">
        <v>48</v>
      </c>
      <c r="AB141" s="70" t="s">
        <v>48</v>
      </c>
      <c r="AC141" s="82"/>
      <c r="AG141" s="79"/>
      <c r="AJ141" s="84"/>
      <c r="AK141" s="84"/>
      <c r="BB141" s="148" t="s">
        <v>69</v>
      </c>
      <c r="BM141" s="79">
        <f>IFERROR(X141*I141/H141,"0")</f>
        <v>0</v>
      </c>
      <c r="BN141" s="79">
        <f>IFERROR(Y141*I141/H141,"0")</f>
        <v>0</v>
      </c>
      <c r="BO141" s="79">
        <f>IFERROR(1/J141*(X141/H141),"0")</f>
        <v>0</v>
      </c>
      <c r="BP141" s="79">
        <f>IFERROR(1/J141*(Y141/H141),"0")</f>
        <v>0</v>
      </c>
    </row>
    <row r="142" spans="1:68" ht="16.5" customHeight="1" x14ac:dyDescent="0.25">
      <c r="A142" s="64" t="s">
        <v>229</v>
      </c>
      <c r="B142" s="64" t="s">
        <v>230</v>
      </c>
      <c r="C142" s="37">
        <v>4301060309</v>
      </c>
      <c r="D142" s="394">
        <v>4680115880238</v>
      </c>
      <c r="E142" s="394"/>
      <c r="F142" s="63">
        <v>0.33</v>
      </c>
      <c r="G142" s="38">
        <v>6</v>
      </c>
      <c r="H142" s="63">
        <v>1.98</v>
      </c>
      <c r="I142" s="63">
        <v>2.258</v>
      </c>
      <c r="J142" s="38">
        <v>156</v>
      </c>
      <c r="K142" s="38" t="s">
        <v>88</v>
      </c>
      <c r="L142" s="38"/>
      <c r="M142" s="39" t="s">
        <v>82</v>
      </c>
      <c r="N142" s="39"/>
      <c r="O142" s="38">
        <v>40</v>
      </c>
      <c r="P142" s="64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6"/>
      <c r="R142" s="396"/>
      <c r="S142" s="396"/>
      <c r="T142" s="397"/>
      <c r="U142" s="40" t="s">
        <v>48</v>
      </c>
      <c r="V142" s="40" t="s">
        <v>48</v>
      </c>
      <c r="W142" s="41" t="s">
        <v>0</v>
      </c>
      <c r="X142" s="59">
        <v>0</v>
      </c>
      <c r="Y142" s="56">
        <f>IFERROR(IF(X142="",0,CEILING((X142/$H142),1)*$H142),"")</f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G142" s="79"/>
      <c r="AJ142" s="84"/>
      <c r="AK142" s="84"/>
      <c r="BB142" s="149" t="s">
        <v>69</v>
      </c>
      <c r="BM142" s="79">
        <f>IFERROR(X142*I142/H142,"0")</f>
        <v>0</v>
      </c>
      <c r="BN142" s="79">
        <f>IFERROR(Y142*I142/H142,"0")</f>
        <v>0</v>
      </c>
      <c r="BO142" s="79">
        <f>IFERROR(1/J142*(X142/H142),"0")</f>
        <v>0</v>
      </c>
      <c r="BP142" s="79">
        <f>IFERROR(1/J142*(Y142/H142),"0")</f>
        <v>0</v>
      </c>
    </row>
    <row r="143" spans="1:68" x14ac:dyDescent="0.2">
      <c r="A143" s="401"/>
      <c r="B143" s="401"/>
      <c r="C143" s="401"/>
      <c r="D143" s="401"/>
      <c r="E143" s="401"/>
      <c r="F143" s="401"/>
      <c r="G143" s="401"/>
      <c r="H143" s="401"/>
      <c r="I143" s="401"/>
      <c r="J143" s="401"/>
      <c r="K143" s="401"/>
      <c r="L143" s="401"/>
      <c r="M143" s="401"/>
      <c r="N143" s="401"/>
      <c r="O143" s="402"/>
      <c r="P143" s="398" t="s">
        <v>43</v>
      </c>
      <c r="Q143" s="399"/>
      <c r="R143" s="399"/>
      <c r="S143" s="399"/>
      <c r="T143" s="399"/>
      <c r="U143" s="399"/>
      <c r="V143" s="400"/>
      <c r="W143" s="43" t="s">
        <v>42</v>
      </c>
      <c r="X143" s="44">
        <f>IFERROR(X141/H141,"0")+IFERROR(X142/H142,"0")</f>
        <v>0</v>
      </c>
      <c r="Y143" s="44">
        <f>IFERROR(Y141/H141,"0")+IFERROR(Y142/H142,"0")</f>
        <v>0</v>
      </c>
      <c r="Z143" s="44">
        <f>IFERROR(IF(Z141="",0,Z141),"0")+IFERROR(IF(Z142="",0,Z142),"0")</f>
        <v>0</v>
      </c>
      <c r="AA143" s="68"/>
      <c r="AB143" s="68"/>
      <c r="AC143" s="68"/>
    </row>
    <row r="144" spans="1:68" x14ac:dyDescent="0.2">
      <c r="A144" s="401"/>
      <c r="B144" s="401"/>
      <c r="C144" s="401"/>
      <c r="D144" s="401"/>
      <c r="E144" s="401"/>
      <c r="F144" s="401"/>
      <c r="G144" s="401"/>
      <c r="H144" s="401"/>
      <c r="I144" s="401"/>
      <c r="J144" s="401"/>
      <c r="K144" s="401"/>
      <c r="L144" s="401"/>
      <c r="M144" s="401"/>
      <c r="N144" s="401"/>
      <c r="O144" s="402"/>
      <c r="P144" s="398" t="s">
        <v>43</v>
      </c>
      <c r="Q144" s="399"/>
      <c r="R144" s="399"/>
      <c r="S144" s="399"/>
      <c r="T144" s="399"/>
      <c r="U144" s="399"/>
      <c r="V144" s="400"/>
      <c r="W144" s="43" t="s">
        <v>0</v>
      </c>
      <c r="X144" s="44">
        <f>IFERROR(SUM(X141:X142),"0")</f>
        <v>0</v>
      </c>
      <c r="Y144" s="44">
        <f>IFERROR(SUM(Y141:Y142),"0")</f>
        <v>0</v>
      </c>
      <c r="Z144" s="43"/>
      <c r="AA144" s="68"/>
      <c r="AB144" s="68"/>
      <c r="AC144" s="68"/>
    </row>
    <row r="145" spans="1:68" ht="16.5" customHeight="1" x14ac:dyDescent="0.25">
      <c r="A145" s="416" t="s">
        <v>231</v>
      </c>
      <c r="B145" s="416"/>
      <c r="C145" s="416"/>
      <c r="D145" s="416"/>
      <c r="E145" s="416"/>
      <c r="F145" s="416"/>
      <c r="G145" s="416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  <c r="T145" s="416"/>
      <c r="U145" s="416"/>
      <c r="V145" s="416"/>
      <c r="W145" s="416"/>
      <c r="X145" s="416"/>
      <c r="Y145" s="416"/>
      <c r="Z145" s="416"/>
      <c r="AA145" s="66"/>
      <c r="AB145" s="66"/>
      <c r="AC145" s="80"/>
    </row>
    <row r="146" spans="1:68" ht="14.25" customHeight="1" x14ac:dyDescent="0.25">
      <c r="A146" s="393" t="s">
        <v>122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67"/>
      <c r="AB146" s="67"/>
      <c r="AC146" s="81"/>
    </row>
    <row r="147" spans="1:68" ht="27" customHeight="1" x14ac:dyDescent="0.25">
      <c r="A147" s="64" t="s">
        <v>232</v>
      </c>
      <c r="B147" s="64" t="s">
        <v>233</v>
      </c>
      <c r="C147" s="37">
        <v>4301011562</v>
      </c>
      <c r="D147" s="394">
        <v>4680115882577</v>
      </c>
      <c r="E147" s="394"/>
      <c r="F147" s="63">
        <v>0.4</v>
      </c>
      <c r="G147" s="38">
        <v>8</v>
      </c>
      <c r="H147" s="63">
        <v>3.2</v>
      </c>
      <c r="I147" s="63">
        <v>3.4</v>
      </c>
      <c r="J147" s="38">
        <v>156</v>
      </c>
      <c r="K147" s="38" t="s">
        <v>88</v>
      </c>
      <c r="L147" s="38"/>
      <c r="M147" s="39" t="s">
        <v>112</v>
      </c>
      <c r="N147" s="39"/>
      <c r="O147" s="38">
        <v>90</v>
      </c>
      <c r="P147" s="6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6"/>
      <c r="R147" s="396"/>
      <c r="S147" s="396"/>
      <c r="T147" s="397"/>
      <c r="U147" s="40" t="s">
        <v>48</v>
      </c>
      <c r="V147" s="40" t="s">
        <v>48</v>
      </c>
      <c r="W147" s="41" t="s">
        <v>0</v>
      </c>
      <c r="X147" s="59">
        <v>0</v>
      </c>
      <c r="Y147" s="56">
        <f>IFERROR(IF(X147="",0,CEILING((X147/$H147),1)*$H147),"")</f>
        <v>0</v>
      </c>
      <c r="Z147" s="42" t="str">
        <f>IFERROR(IF(Y147=0,"",ROUNDUP(Y147/H147,0)*0.00753),"")</f>
        <v/>
      </c>
      <c r="AA147" s="69" t="s">
        <v>48</v>
      </c>
      <c r="AB147" s="70" t="s">
        <v>48</v>
      </c>
      <c r="AC147" s="82"/>
      <c r="AG147" s="79"/>
      <c r="AJ147" s="84"/>
      <c r="AK147" s="84"/>
      <c r="BB147" s="150" t="s">
        <v>69</v>
      </c>
      <c r="BM147" s="79">
        <f>IFERROR(X147*I147/H147,"0")</f>
        <v>0</v>
      </c>
      <c r="BN147" s="79">
        <f>IFERROR(Y147*I147/H147,"0")</f>
        <v>0</v>
      </c>
      <c r="BO147" s="79">
        <f>IFERROR(1/J147*(X147/H147),"0")</f>
        <v>0</v>
      </c>
      <c r="BP147" s="79">
        <f>IFERROR(1/J147*(Y147/H147),"0")</f>
        <v>0</v>
      </c>
    </row>
    <row r="148" spans="1:68" ht="27" customHeight="1" x14ac:dyDescent="0.25">
      <c r="A148" s="64" t="s">
        <v>232</v>
      </c>
      <c r="B148" s="64" t="s">
        <v>234</v>
      </c>
      <c r="C148" s="37">
        <v>4301011564</v>
      </c>
      <c r="D148" s="394">
        <v>4680115882577</v>
      </c>
      <c r="E148" s="394"/>
      <c r="F148" s="63">
        <v>0.4</v>
      </c>
      <c r="G148" s="38">
        <v>8</v>
      </c>
      <c r="H148" s="63">
        <v>3.2</v>
      </c>
      <c r="I148" s="63">
        <v>3.4</v>
      </c>
      <c r="J148" s="38">
        <v>156</v>
      </c>
      <c r="K148" s="38" t="s">
        <v>88</v>
      </c>
      <c r="L148" s="38"/>
      <c r="M148" s="39" t="s">
        <v>112</v>
      </c>
      <c r="N148" s="39"/>
      <c r="O148" s="38">
        <v>90</v>
      </c>
      <c r="P148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6"/>
      <c r="R148" s="396"/>
      <c r="S148" s="396"/>
      <c r="T148" s="397"/>
      <c r="U148" s="40" t="s">
        <v>48</v>
      </c>
      <c r="V148" s="40" t="s">
        <v>48</v>
      </c>
      <c r="W148" s="41" t="s">
        <v>0</v>
      </c>
      <c r="X148" s="59">
        <v>0</v>
      </c>
      <c r="Y148" s="56">
        <f>IFERROR(IF(X148="",0,CEILING((X148/$H148),1)*$H148),"")</f>
        <v>0</v>
      </c>
      <c r="Z148" s="42" t="str">
        <f>IFERROR(IF(Y148=0,"",ROUNDUP(Y148/H148,0)*0.00753),"")</f>
        <v/>
      </c>
      <c r="AA148" s="69" t="s">
        <v>48</v>
      </c>
      <c r="AB148" s="70" t="s">
        <v>48</v>
      </c>
      <c r="AC148" s="82"/>
      <c r="AG148" s="79"/>
      <c r="AJ148" s="84"/>
      <c r="AK148" s="84"/>
      <c r="BB148" s="151" t="s">
        <v>69</v>
      </c>
      <c r="BM148" s="79">
        <f>IFERROR(X148*I148/H148,"0")</f>
        <v>0</v>
      </c>
      <c r="BN148" s="79">
        <f>IFERROR(Y148*I148/H148,"0")</f>
        <v>0</v>
      </c>
      <c r="BO148" s="79">
        <f>IFERROR(1/J148*(X148/H148),"0")</f>
        <v>0</v>
      </c>
      <c r="BP148" s="79">
        <f>IFERROR(1/J148*(Y148/H148),"0")</f>
        <v>0</v>
      </c>
    </row>
    <row r="149" spans="1:68" x14ac:dyDescent="0.2">
      <c r="A149" s="401"/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2"/>
      <c r="P149" s="398" t="s">
        <v>43</v>
      </c>
      <c r="Q149" s="399"/>
      <c r="R149" s="399"/>
      <c r="S149" s="399"/>
      <c r="T149" s="399"/>
      <c r="U149" s="399"/>
      <c r="V149" s="400"/>
      <c r="W149" s="43" t="s">
        <v>42</v>
      </c>
      <c r="X149" s="44">
        <f>IFERROR(X147/H147,"0")+IFERROR(X148/H148,"0")</f>
        <v>0</v>
      </c>
      <c r="Y149" s="44">
        <f>IFERROR(Y147/H147,"0")+IFERROR(Y148/H148,"0")</f>
        <v>0</v>
      </c>
      <c r="Z149" s="44">
        <f>IFERROR(IF(Z147="",0,Z147),"0")+IFERROR(IF(Z148="",0,Z148),"0")</f>
        <v>0</v>
      </c>
      <c r="AA149" s="68"/>
      <c r="AB149" s="68"/>
      <c r="AC149" s="68"/>
    </row>
    <row r="150" spans="1:68" x14ac:dyDescent="0.2">
      <c r="A150" s="401"/>
      <c r="B150" s="401"/>
      <c r="C150" s="401"/>
      <c r="D150" s="401"/>
      <c r="E150" s="401"/>
      <c r="F150" s="401"/>
      <c r="G150" s="401"/>
      <c r="H150" s="401"/>
      <c r="I150" s="401"/>
      <c r="J150" s="401"/>
      <c r="K150" s="401"/>
      <c r="L150" s="401"/>
      <c r="M150" s="401"/>
      <c r="N150" s="401"/>
      <c r="O150" s="402"/>
      <c r="P150" s="398" t="s">
        <v>43</v>
      </c>
      <c r="Q150" s="399"/>
      <c r="R150" s="399"/>
      <c r="S150" s="399"/>
      <c r="T150" s="399"/>
      <c r="U150" s="399"/>
      <c r="V150" s="400"/>
      <c r="W150" s="43" t="s">
        <v>0</v>
      </c>
      <c r="X150" s="44">
        <f>IFERROR(SUM(X147:X148),"0")</f>
        <v>0</v>
      </c>
      <c r="Y150" s="44">
        <f>IFERROR(SUM(Y147:Y148),"0")</f>
        <v>0</v>
      </c>
      <c r="Z150" s="43"/>
      <c r="AA150" s="68"/>
      <c r="AB150" s="68"/>
      <c r="AC150" s="68"/>
    </row>
    <row r="151" spans="1:68" ht="14.25" customHeight="1" x14ac:dyDescent="0.25">
      <c r="A151" s="393" t="s">
        <v>79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67"/>
      <c r="AB151" s="67"/>
      <c r="AC151" s="81"/>
    </row>
    <row r="152" spans="1:68" ht="27" customHeight="1" x14ac:dyDescent="0.25">
      <c r="A152" s="64" t="s">
        <v>235</v>
      </c>
      <c r="B152" s="64" t="s">
        <v>236</v>
      </c>
      <c r="C152" s="37">
        <v>4301031235</v>
      </c>
      <c r="D152" s="394">
        <v>4680115883444</v>
      </c>
      <c r="E152" s="394"/>
      <c r="F152" s="63">
        <v>0.35</v>
      </c>
      <c r="G152" s="38">
        <v>8</v>
      </c>
      <c r="H152" s="63">
        <v>2.8</v>
      </c>
      <c r="I152" s="63">
        <v>3.0880000000000001</v>
      </c>
      <c r="J152" s="38">
        <v>156</v>
      </c>
      <c r="K152" s="38" t="s">
        <v>88</v>
      </c>
      <c r="L152" s="38"/>
      <c r="M152" s="39" t="s">
        <v>112</v>
      </c>
      <c r="N152" s="39"/>
      <c r="O152" s="38">
        <v>90</v>
      </c>
      <c r="P152" s="64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6"/>
      <c r="R152" s="396"/>
      <c r="S152" s="396"/>
      <c r="T152" s="397"/>
      <c r="U152" s="40" t="s">
        <v>48</v>
      </c>
      <c r="V152" s="40" t="s">
        <v>48</v>
      </c>
      <c r="W152" s="41" t="s">
        <v>0</v>
      </c>
      <c r="X152" s="59">
        <v>0</v>
      </c>
      <c r="Y152" s="56">
        <f>IFERROR(IF(X152="",0,CEILING((X152/$H152),1)*$H152),"")</f>
        <v>0</v>
      </c>
      <c r="Z152" s="42" t="str">
        <f>IFERROR(IF(Y152=0,"",ROUNDUP(Y152/H152,0)*0.00753),"")</f>
        <v/>
      </c>
      <c r="AA152" s="69" t="s">
        <v>48</v>
      </c>
      <c r="AB152" s="70" t="s">
        <v>48</v>
      </c>
      <c r="AC152" s="82"/>
      <c r="AG152" s="79"/>
      <c r="AJ152" s="84"/>
      <c r="AK152" s="84"/>
      <c r="BB152" s="152" t="s">
        <v>69</v>
      </c>
      <c r="BM152" s="79">
        <f>IFERROR(X152*I152/H152,"0")</f>
        <v>0</v>
      </c>
      <c r="BN152" s="79">
        <f>IFERROR(Y152*I152/H152,"0")</f>
        <v>0</v>
      </c>
      <c r="BO152" s="79">
        <f>IFERROR(1/J152*(X152/H152),"0")</f>
        <v>0</v>
      </c>
      <c r="BP152" s="79">
        <f>IFERROR(1/J152*(Y152/H152),"0")</f>
        <v>0</v>
      </c>
    </row>
    <row r="153" spans="1:68" ht="27" customHeight="1" x14ac:dyDescent="0.25">
      <c r="A153" s="64" t="s">
        <v>235</v>
      </c>
      <c r="B153" s="64" t="s">
        <v>237</v>
      </c>
      <c r="C153" s="37">
        <v>4301031234</v>
      </c>
      <c r="D153" s="394">
        <v>4680115883444</v>
      </c>
      <c r="E153" s="394"/>
      <c r="F153" s="63">
        <v>0.35</v>
      </c>
      <c r="G153" s="38">
        <v>8</v>
      </c>
      <c r="H153" s="63">
        <v>2.8</v>
      </c>
      <c r="I153" s="63">
        <v>3.0880000000000001</v>
      </c>
      <c r="J153" s="38">
        <v>156</v>
      </c>
      <c r="K153" s="38" t="s">
        <v>88</v>
      </c>
      <c r="L153" s="38"/>
      <c r="M153" s="39" t="s">
        <v>112</v>
      </c>
      <c r="N153" s="39"/>
      <c r="O153" s="38">
        <v>90</v>
      </c>
      <c r="P153" s="64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6"/>
      <c r="R153" s="396"/>
      <c r="S153" s="396"/>
      <c r="T153" s="397"/>
      <c r="U153" s="40" t="s">
        <v>48</v>
      </c>
      <c r="V153" s="40" t="s">
        <v>48</v>
      </c>
      <c r="W153" s="41" t="s">
        <v>0</v>
      </c>
      <c r="X153" s="59">
        <v>0</v>
      </c>
      <c r="Y153" s="56">
        <f>IFERROR(IF(X153="",0,CEILING((X153/$H153),1)*$H153),"")</f>
        <v>0</v>
      </c>
      <c r="Z153" s="42" t="str">
        <f>IFERROR(IF(Y153=0,"",ROUNDUP(Y153/H153,0)*0.00753),"")</f>
        <v/>
      </c>
      <c r="AA153" s="69" t="s">
        <v>48</v>
      </c>
      <c r="AB153" s="70" t="s">
        <v>48</v>
      </c>
      <c r="AC153" s="82"/>
      <c r="AG153" s="79"/>
      <c r="AJ153" s="84"/>
      <c r="AK153" s="84"/>
      <c r="BB153" s="153" t="s">
        <v>69</v>
      </c>
      <c r="BM153" s="79">
        <f>IFERROR(X153*I153/H153,"0")</f>
        <v>0</v>
      </c>
      <c r="BN153" s="79">
        <f>IFERROR(Y153*I153/H153,"0")</f>
        <v>0</v>
      </c>
      <c r="BO153" s="79">
        <f>IFERROR(1/J153*(X153/H153),"0")</f>
        <v>0</v>
      </c>
      <c r="BP153" s="79">
        <f>IFERROR(1/J153*(Y153/H153),"0")</f>
        <v>0</v>
      </c>
    </row>
    <row r="154" spans="1:68" x14ac:dyDescent="0.2">
      <c r="A154" s="401"/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2"/>
      <c r="P154" s="398" t="s">
        <v>43</v>
      </c>
      <c r="Q154" s="399"/>
      <c r="R154" s="399"/>
      <c r="S154" s="399"/>
      <c r="T154" s="399"/>
      <c r="U154" s="399"/>
      <c r="V154" s="400"/>
      <c r="W154" s="43" t="s">
        <v>42</v>
      </c>
      <c r="X154" s="44">
        <f>IFERROR(X152/H152,"0")+IFERROR(X153/H153,"0")</f>
        <v>0</v>
      </c>
      <c r="Y154" s="44">
        <f>IFERROR(Y152/H152,"0")+IFERROR(Y153/H153,"0")</f>
        <v>0</v>
      </c>
      <c r="Z154" s="44">
        <f>IFERROR(IF(Z152="",0,Z152),"0")+IFERROR(IF(Z153="",0,Z153),"0")</f>
        <v>0</v>
      </c>
      <c r="AA154" s="68"/>
      <c r="AB154" s="68"/>
      <c r="AC154" s="68"/>
    </row>
    <row r="155" spans="1:68" x14ac:dyDescent="0.2">
      <c r="A155" s="401"/>
      <c r="B155" s="401"/>
      <c r="C155" s="401"/>
      <c r="D155" s="401"/>
      <c r="E155" s="401"/>
      <c r="F155" s="401"/>
      <c r="G155" s="401"/>
      <c r="H155" s="401"/>
      <c r="I155" s="401"/>
      <c r="J155" s="401"/>
      <c r="K155" s="401"/>
      <c r="L155" s="401"/>
      <c r="M155" s="401"/>
      <c r="N155" s="401"/>
      <c r="O155" s="402"/>
      <c r="P155" s="398" t="s">
        <v>43</v>
      </c>
      <c r="Q155" s="399"/>
      <c r="R155" s="399"/>
      <c r="S155" s="399"/>
      <c r="T155" s="399"/>
      <c r="U155" s="399"/>
      <c r="V155" s="400"/>
      <c r="W155" s="43" t="s">
        <v>0</v>
      </c>
      <c r="X155" s="44">
        <f>IFERROR(SUM(X152:X153),"0")</f>
        <v>0</v>
      </c>
      <c r="Y155" s="44">
        <f>IFERROR(SUM(Y152:Y153),"0")</f>
        <v>0</v>
      </c>
      <c r="Z155" s="43"/>
      <c r="AA155" s="68"/>
      <c r="AB155" s="68"/>
      <c r="AC155" s="68"/>
    </row>
    <row r="156" spans="1:68" ht="14.25" customHeight="1" x14ac:dyDescent="0.25">
      <c r="A156" s="393" t="s">
        <v>84</v>
      </c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/>
      <c r="X156" s="393"/>
      <c r="Y156" s="393"/>
      <c r="Z156" s="393"/>
      <c r="AA156" s="67"/>
      <c r="AB156" s="67"/>
      <c r="AC156" s="81"/>
    </row>
    <row r="157" spans="1:68" ht="16.5" customHeight="1" x14ac:dyDescent="0.25">
      <c r="A157" s="64" t="s">
        <v>238</v>
      </c>
      <c r="B157" s="64" t="s">
        <v>239</v>
      </c>
      <c r="C157" s="37">
        <v>4301051476</v>
      </c>
      <c r="D157" s="394">
        <v>4680115882584</v>
      </c>
      <c r="E157" s="394"/>
      <c r="F157" s="63">
        <v>0.33</v>
      </c>
      <c r="G157" s="38">
        <v>8</v>
      </c>
      <c r="H157" s="63">
        <v>2.64</v>
      </c>
      <c r="I157" s="63">
        <v>2.9279999999999999</v>
      </c>
      <c r="J157" s="38">
        <v>156</v>
      </c>
      <c r="K157" s="38" t="s">
        <v>88</v>
      </c>
      <c r="L157" s="38"/>
      <c r="M157" s="39" t="s">
        <v>112</v>
      </c>
      <c r="N157" s="39"/>
      <c r="O157" s="38">
        <v>60</v>
      </c>
      <c r="P157" s="64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6"/>
      <c r="R157" s="396"/>
      <c r="S157" s="396"/>
      <c r="T157" s="397"/>
      <c r="U157" s="40" t="s">
        <v>48</v>
      </c>
      <c r="V157" s="40" t="s">
        <v>48</v>
      </c>
      <c r="W157" s="41" t="s">
        <v>0</v>
      </c>
      <c r="X157" s="59">
        <v>0</v>
      </c>
      <c r="Y157" s="56">
        <f>IFERROR(IF(X157="",0,CEILING((X157/$H157),1)*$H157),"")</f>
        <v>0</v>
      </c>
      <c r="Z157" s="42" t="str">
        <f>IFERROR(IF(Y157=0,"",ROUNDUP(Y157/H157,0)*0.00753),"")</f>
        <v/>
      </c>
      <c r="AA157" s="69" t="s">
        <v>48</v>
      </c>
      <c r="AB157" s="70" t="s">
        <v>48</v>
      </c>
      <c r="AC157" s="82"/>
      <c r="AG157" s="79"/>
      <c r="AJ157" s="84"/>
      <c r="AK157" s="84"/>
      <c r="BB157" s="154" t="s">
        <v>69</v>
      </c>
      <c r="BM157" s="79">
        <f>IFERROR(X157*I157/H157,"0")</f>
        <v>0</v>
      </c>
      <c r="BN157" s="79">
        <f>IFERROR(Y157*I157/H157,"0")</f>
        <v>0</v>
      </c>
      <c r="BO157" s="79">
        <f>IFERROR(1/J157*(X157/H157),"0")</f>
        <v>0</v>
      </c>
      <c r="BP157" s="79">
        <f>IFERROR(1/J157*(Y157/H157),"0")</f>
        <v>0</v>
      </c>
    </row>
    <row r="158" spans="1:68" ht="16.5" customHeight="1" x14ac:dyDescent="0.25">
      <c r="A158" s="64" t="s">
        <v>238</v>
      </c>
      <c r="B158" s="64" t="s">
        <v>240</v>
      </c>
      <c r="C158" s="37">
        <v>4301051477</v>
      </c>
      <c r="D158" s="394">
        <v>4680115882584</v>
      </c>
      <c r="E158" s="394"/>
      <c r="F158" s="63">
        <v>0.33</v>
      </c>
      <c r="G158" s="38">
        <v>8</v>
      </c>
      <c r="H158" s="63">
        <v>2.64</v>
      </c>
      <c r="I158" s="63">
        <v>2.9279999999999999</v>
      </c>
      <c r="J158" s="38">
        <v>156</v>
      </c>
      <c r="K158" s="38" t="s">
        <v>88</v>
      </c>
      <c r="L158" s="38"/>
      <c r="M158" s="39" t="s">
        <v>112</v>
      </c>
      <c r="N158" s="39"/>
      <c r="O158" s="38">
        <v>60</v>
      </c>
      <c r="P158" s="64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6"/>
      <c r="R158" s="396"/>
      <c r="S158" s="396"/>
      <c r="T158" s="397"/>
      <c r="U158" s="40" t="s">
        <v>48</v>
      </c>
      <c r="V158" s="40" t="s">
        <v>48</v>
      </c>
      <c r="W158" s="41" t="s">
        <v>0</v>
      </c>
      <c r="X158" s="59">
        <v>0</v>
      </c>
      <c r="Y158" s="56">
        <f>IFERROR(IF(X158="",0,CEILING((X158/$H158),1)*$H158),"")</f>
        <v>0</v>
      </c>
      <c r="Z158" s="42" t="str">
        <f>IFERROR(IF(Y158=0,"",ROUNDUP(Y158/H158,0)*0.00753),"")</f>
        <v/>
      </c>
      <c r="AA158" s="69" t="s">
        <v>48</v>
      </c>
      <c r="AB158" s="70" t="s">
        <v>48</v>
      </c>
      <c r="AC158" s="82"/>
      <c r="AG158" s="79"/>
      <c r="AJ158" s="84"/>
      <c r="AK158" s="84"/>
      <c r="BB158" s="155" t="s">
        <v>69</v>
      </c>
      <c r="BM158" s="79">
        <f>IFERROR(X158*I158/H158,"0")</f>
        <v>0</v>
      </c>
      <c r="BN158" s="79">
        <f>IFERROR(Y158*I158/H158,"0")</f>
        <v>0</v>
      </c>
      <c r="BO158" s="79">
        <f>IFERROR(1/J158*(X158/H158),"0")</f>
        <v>0</v>
      </c>
      <c r="BP158" s="79">
        <f>IFERROR(1/J158*(Y158/H158),"0")</f>
        <v>0</v>
      </c>
    </row>
    <row r="159" spans="1:68" x14ac:dyDescent="0.2">
      <c r="A159" s="401"/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2"/>
      <c r="P159" s="398" t="s">
        <v>43</v>
      </c>
      <c r="Q159" s="399"/>
      <c r="R159" s="399"/>
      <c r="S159" s="399"/>
      <c r="T159" s="399"/>
      <c r="U159" s="399"/>
      <c r="V159" s="400"/>
      <c r="W159" s="43" t="s">
        <v>42</v>
      </c>
      <c r="X159" s="44">
        <f>IFERROR(X157/H157,"0")+IFERROR(X158/H158,"0")</f>
        <v>0</v>
      </c>
      <c r="Y159" s="44">
        <f>IFERROR(Y157/H157,"0")+IFERROR(Y158/H158,"0")</f>
        <v>0</v>
      </c>
      <c r="Z159" s="44">
        <f>IFERROR(IF(Z157="",0,Z157),"0")+IFERROR(IF(Z158="",0,Z158),"0")</f>
        <v>0</v>
      </c>
      <c r="AA159" s="68"/>
      <c r="AB159" s="68"/>
      <c r="AC159" s="68"/>
    </row>
    <row r="160" spans="1:68" x14ac:dyDescent="0.2">
      <c r="A160" s="401"/>
      <c r="B160" s="401"/>
      <c r="C160" s="401"/>
      <c r="D160" s="401"/>
      <c r="E160" s="401"/>
      <c r="F160" s="401"/>
      <c r="G160" s="401"/>
      <c r="H160" s="401"/>
      <c r="I160" s="401"/>
      <c r="J160" s="401"/>
      <c r="K160" s="401"/>
      <c r="L160" s="401"/>
      <c r="M160" s="401"/>
      <c r="N160" s="401"/>
      <c r="O160" s="402"/>
      <c r="P160" s="398" t="s">
        <v>43</v>
      </c>
      <c r="Q160" s="399"/>
      <c r="R160" s="399"/>
      <c r="S160" s="399"/>
      <c r="T160" s="399"/>
      <c r="U160" s="399"/>
      <c r="V160" s="400"/>
      <c r="W160" s="43" t="s">
        <v>0</v>
      </c>
      <c r="X160" s="44">
        <f>IFERROR(SUM(X157:X158),"0")</f>
        <v>0</v>
      </c>
      <c r="Y160" s="44">
        <f>IFERROR(SUM(Y157:Y158),"0")</f>
        <v>0</v>
      </c>
      <c r="Z160" s="43"/>
      <c r="AA160" s="68"/>
      <c r="AB160" s="68"/>
      <c r="AC160" s="68"/>
    </row>
    <row r="161" spans="1:68" ht="16.5" customHeight="1" x14ac:dyDescent="0.25">
      <c r="A161" s="416" t="s">
        <v>120</v>
      </c>
      <c r="B161" s="416"/>
      <c r="C161" s="416"/>
      <c r="D161" s="416"/>
      <c r="E161" s="416"/>
      <c r="F161" s="416"/>
      <c r="G161" s="416"/>
      <c r="H161" s="416"/>
      <c r="I161" s="416"/>
      <c r="J161" s="416"/>
      <c r="K161" s="416"/>
      <c r="L161" s="416"/>
      <c r="M161" s="416"/>
      <c r="N161" s="416"/>
      <c r="O161" s="416"/>
      <c r="P161" s="416"/>
      <c r="Q161" s="416"/>
      <c r="R161" s="416"/>
      <c r="S161" s="416"/>
      <c r="T161" s="416"/>
      <c r="U161" s="416"/>
      <c r="V161" s="416"/>
      <c r="W161" s="416"/>
      <c r="X161" s="416"/>
      <c r="Y161" s="416"/>
      <c r="Z161" s="416"/>
      <c r="AA161" s="66"/>
      <c r="AB161" s="66"/>
      <c r="AC161" s="80"/>
    </row>
    <row r="162" spans="1:68" ht="14.25" customHeight="1" x14ac:dyDescent="0.25">
      <c r="A162" s="393" t="s">
        <v>122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93"/>
      <c r="AA162" s="67"/>
      <c r="AB162" s="67"/>
      <c r="AC162" s="81"/>
    </row>
    <row r="163" spans="1:68" ht="27" customHeight="1" x14ac:dyDescent="0.25">
      <c r="A163" s="64" t="s">
        <v>241</v>
      </c>
      <c r="B163" s="64" t="s">
        <v>242</v>
      </c>
      <c r="C163" s="37">
        <v>4301011623</v>
      </c>
      <c r="D163" s="394">
        <v>4607091382945</v>
      </c>
      <c r="E163" s="394"/>
      <c r="F163" s="63">
        <v>1.4</v>
      </c>
      <c r="G163" s="38">
        <v>8</v>
      </c>
      <c r="H163" s="63">
        <v>11.2</v>
      </c>
      <c r="I163" s="63">
        <v>11.68</v>
      </c>
      <c r="J163" s="38">
        <v>56</v>
      </c>
      <c r="K163" s="38" t="s">
        <v>126</v>
      </c>
      <c r="L163" s="38"/>
      <c r="M163" s="39" t="s">
        <v>125</v>
      </c>
      <c r="N163" s="39"/>
      <c r="O163" s="38">
        <v>50</v>
      </c>
      <c r="P163" s="63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6"/>
      <c r="R163" s="396"/>
      <c r="S163" s="396"/>
      <c r="T163" s="397"/>
      <c r="U163" s="40" t="s">
        <v>48</v>
      </c>
      <c r="V163" s="40" t="s">
        <v>48</v>
      </c>
      <c r="W163" s="41" t="s">
        <v>0</v>
      </c>
      <c r="X163" s="59">
        <v>0</v>
      </c>
      <c r="Y163" s="56">
        <f>IFERROR(IF(X163="",0,CEILING((X163/$H163),1)*$H163),"")</f>
        <v>0</v>
      </c>
      <c r="Z163" s="42" t="str">
        <f>IFERROR(IF(Y163=0,"",ROUNDUP(Y163/H163,0)*0.02175),"")</f>
        <v/>
      </c>
      <c r="AA163" s="69" t="s">
        <v>48</v>
      </c>
      <c r="AB163" s="70" t="s">
        <v>48</v>
      </c>
      <c r="AC163" s="82"/>
      <c r="AG163" s="79"/>
      <c r="AJ163" s="84"/>
      <c r="AK163" s="84"/>
      <c r="BB163" s="156" t="s">
        <v>69</v>
      </c>
      <c r="BM163" s="79">
        <f>IFERROR(X163*I163/H163,"0")</f>
        <v>0</v>
      </c>
      <c r="BN163" s="79">
        <f>IFERROR(Y163*I163/H163,"0")</f>
        <v>0</v>
      </c>
      <c r="BO163" s="79">
        <f>IFERROR(1/J163*(X163/H163),"0")</f>
        <v>0</v>
      </c>
      <c r="BP163" s="79">
        <f>IFERROR(1/J163*(Y163/H163),"0")</f>
        <v>0</v>
      </c>
    </row>
    <row r="164" spans="1:68" ht="27" customHeight="1" x14ac:dyDescent="0.25">
      <c r="A164" s="64" t="s">
        <v>243</v>
      </c>
      <c r="B164" s="64" t="s">
        <v>244</v>
      </c>
      <c r="C164" s="37">
        <v>4301011192</v>
      </c>
      <c r="D164" s="394">
        <v>4607091382952</v>
      </c>
      <c r="E164" s="394"/>
      <c r="F164" s="63">
        <v>0.5</v>
      </c>
      <c r="G164" s="38">
        <v>6</v>
      </c>
      <c r="H164" s="63">
        <v>3</v>
      </c>
      <c r="I164" s="63">
        <v>3.2</v>
      </c>
      <c r="J164" s="38">
        <v>156</v>
      </c>
      <c r="K164" s="38" t="s">
        <v>88</v>
      </c>
      <c r="L164" s="38"/>
      <c r="M164" s="39" t="s">
        <v>125</v>
      </c>
      <c r="N164" s="39"/>
      <c r="O164" s="38">
        <v>50</v>
      </c>
      <c r="P164" s="6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6"/>
      <c r="R164" s="396"/>
      <c r="S164" s="396"/>
      <c r="T164" s="397"/>
      <c r="U164" s="40" t="s">
        <v>48</v>
      </c>
      <c r="V164" s="40" t="s">
        <v>48</v>
      </c>
      <c r="W164" s="41" t="s">
        <v>0</v>
      </c>
      <c r="X164" s="59">
        <v>0</v>
      </c>
      <c r="Y164" s="56">
        <f>IFERROR(IF(X164="",0,CEILING((X164/$H164),1)*$H164),"")</f>
        <v>0</v>
      </c>
      <c r="Z164" s="42" t="str">
        <f>IFERROR(IF(Y164=0,"",ROUNDUP(Y164/H164,0)*0.00753),"")</f>
        <v/>
      </c>
      <c r="AA164" s="69" t="s">
        <v>48</v>
      </c>
      <c r="AB164" s="70" t="s">
        <v>48</v>
      </c>
      <c r="AC164" s="82"/>
      <c r="AG164" s="79"/>
      <c r="AJ164" s="84"/>
      <c r="AK164" s="84"/>
      <c r="BB164" s="157" t="s">
        <v>69</v>
      </c>
      <c r="BM164" s="79">
        <f>IFERROR(X164*I164/H164,"0")</f>
        <v>0</v>
      </c>
      <c r="BN164" s="79">
        <f>IFERROR(Y164*I164/H164,"0")</f>
        <v>0</v>
      </c>
      <c r="BO164" s="79">
        <f>IFERROR(1/J164*(X164/H164),"0")</f>
        <v>0</v>
      </c>
      <c r="BP164" s="79">
        <f>IFERROR(1/J164*(Y164/H164),"0")</f>
        <v>0</v>
      </c>
    </row>
    <row r="165" spans="1:68" ht="27" customHeight="1" x14ac:dyDescent="0.25">
      <c r="A165" s="64" t="s">
        <v>245</v>
      </c>
      <c r="B165" s="64" t="s">
        <v>246</v>
      </c>
      <c r="C165" s="37">
        <v>4301011705</v>
      </c>
      <c r="D165" s="394">
        <v>4607091384604</v>
      </c>
      <c r="E165" s="394"/>
      <c r="F165" s="63">
        <v>0.4</v>
      </c>
      <c r="G165" s="38">
        <v>10</v>
      </c>
      <c r="H165" s="63">
        <v>4</v>
      </c>
      <c r="I165" s="63">
        <v>4.24</v>
      </c>
      <c r="J165" s="38">
        <v>120</v>
      </c>
      <c r="K165" s="38" t="s">
        <v>88</v>
      </c>
      <c r="L165" s="38"/>
      <c r="M165" s="39" t="s">
        <v>125</v>
      </c>
      <c r="N165" s="39"/>
      <c r="O165" s="38">
        <v>50</v>
      </c>
      <c r="P165" s="6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6"/>
      <c r="R165" s="396"/>
      <c r="S165" s="396"/>
      <c r="T165" s="397"/>
      <c r="U165" s="40" t="s">
        <v>48</v>
      </c>
      <c r="V165" s="40" t="s">
        <v>48</v>
      </c>
      <c r="W165" s="41" t="s">
        <v>0</v>
      </c>
      <c r="X165" s="59">
        <v>0</v>
      </c>
      <c r="Y165" s="56">
        <f>IFERROR(IF(X165="",0,CEILING((X165/$H165),1)*$H165),"")</f>
        <v>0</v>
      </c>
      <c r="Z165" s="42" t="str">
        <f>IFERROR(IF(Y165=0,"",ROUNDUP(Y165/H165,0)*0.00937),"")</f>
        <v/>
      </c>
      <c r="AA165" s="69" t="s">
        <v>48</v>
      </c>
      <c r="AB165" s="70" t="s">
        <v>48</v>
      </c>
      <c r="AC165" s="82"/>
      <c r="AG165" s="79"/>
      <c r="AJ165" s="84"/>
      <c r="AK165" s="84"/>
      <c r="BB165" s="158" t="s">
        <v>69</v>
      </c>
      <c r="BM165" s="79">
        <f>IFERROR(X165*I165/H165,"0")</f>
        <v>0</v>
      </c>
      <c r="BN165" s="79">
        <f>IFERROR(Y165*I165/H165,"0")</f>
        <v>0</v>
      </c>
      <c r="BO165" s="79">
        <f>IFERROR(1/J165*(X165/H165),"0")</f>
        <v>0</v>
      </c>
      <c r="BP165" s="79">
        <f>IFERROR(1/J165*(Y165/H165),"0")</f>
        <v>0</v>
      </c>
    </row>
    <row r="166" spans="1:68" x14ac:dyDescent="0.2">
      <c r="A166" s="401"/>
      <c r="B166" s="401"/>
      <c r="C166" s="401"/>
      <c r="D166" s="401"/>
      <c r="E166" s="401"/>
      <c r="F166" s="401"/>
      <c r="G166" s="401"/>
      <c r="H166" s="401"/>
      <c r="I166" s="401"/>
      <c r="J166" s="401"/>
      <c r="K166" s="401"/>
      <c r="L166" s="401"/>
      <c r="M166" s="401"/>
      <c r="N166" s="401"/>
      <c r="O166" s="402"/>
      <c r="P166" s="398" t="s">
        <v>43</v>
      </c>
      <c r="Q166" s="399"/>
      <c r="R166" s="399"/>
      <c r="S166" s="399"/>
      <c r="T166" s="399"/>
      <c r="U166" s="399"/>
      <c r="V166" s="400"/>
      <c r="W166" s="43" t="s">
        <v>42</v>
      </c>
      <c r="X166" s="44">
        <f>IFERROR(X163/H163,"0")+IFERROR(X164/H164,"0")+IFERROR(X165/H165,"0")</f>
        <v>0</v>
      </c>
      <c r="Y166" s="44">
        <f>IFERROR(Y163/H163,"0")+IFERROR(Y164/H164,"0")+IFERROR(Y165/H165,"0")</f>
        <v>0</v>
      </c>
      <c r="Z166" s="44">
        <f>IFERROR(IF(Z163="",0,Z163),"0")+IFERROR(IF(Z164="",0,Z164),"0")+IFERROR(IF(Z165="",0,Z165),"0")</f>
        <v>0</v>
      </c>
      <c r="AA166" s="68"/>
      <c r="AB166" s="68"/>
      <c r="AC166" s="68"/>
    </row>
    <row r="167" spans="1:68" x14ac:dyDescent="0.2">
      <c r="A167" s="401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02"/>
      <c r="P167" s="398" t="s">
        <v>43</v>
      </c>
      <c r="Q167" s="399"/>
      <c r="R167" s="399"/>
      <c r="S167" s="399"/>
      <c r="T167" s="399"/>
      <c r="U167" s="399"/>
      <c r="V167" s="400"/>
      <c r="W167" s="43" t="s">
        <v>0</v>
      </c>
      <c r="X167" s="44">
        <f>IFERROR(SUM(X163:X165),"0")</f>
        <v>0</v>
      </c>
      <c r="Y167" s="44">
        <f>IFERROR(SUM(Y163:Y165),"0")</f>
        <v>0</v>
      </c>
      <c r="Z167" s="43"/>
      <c r="AA167" s="68"/>
      <c r="AB167" s="68"/>
      <c r="AC167" s="68"/>
    </row>
    <row r="168" spans="1:68" ht="14.25" customHeight="1" x14ac:dyDescent="0.25">
      <c r="A168" s="393" t="s">
        <v>79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393"/>
      <c r="AA168" s="67"/>
      <c r="AB168" s="67"/>
      <c r="AC168" s="81"/>
    </row>
    <row r="169" spans="1:68" ht="16.5" customHeight="1" x14ac:dyDescent="0.25">
      <c r="A169" s="64" t="s">
        <v>247</v>
      </c>
      <c r="B169" s="64" t="s">
        <v>248</v>
      </c>
      <c r="C169" s="37">
        <v>4301030895</v>
      </c>
      <c r="D169" s="394">
        <v>4607091387667</v>
      </c>
      <c r="E169" s="394"/>
      <c r="F169" s="63">
        <v>0.9</v>
      </c>
      <c r="G169" s="38">
        <v>10</v>
      </c>
      <c r="H169" s="63">
        <v>9</v>
      </c>
      <c r="I169" s="63">
        <v>9.6300000000000008</v>
      </c>
      <c r="J169" s="38">
        <v>56</v>
      </c>
      <c r="K169" s="38" t="s">
        <v>126</v>
      </c>
      <c r="L169" s="38"/>
      <c r="M169" s="39" t="s">
        <v>125</v>
      </c>
      <c r="N169" s="39"/>
      <c r="O169" s="38">
        <v>40</v>
      </c>
      <c r="P169" s="6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6"/>
      <c r="R169" s="396"/>
      <c r="S169" s="396"/>
      <c r="T169" s="397"/>
      <c r="U169" s="40" t="s">
        <v>48</v>
      </c>
      <c r="V169" s="40" t="s">
        <v>48</v>
      </c>
      <c r="W169" s="41" t="s">
        <v>0</v>
      </c>
      <c r="X169" s="59">
        <v>0</v>
      </c>
      <c r="Y169" s="56">
        <f>IFERROR(IF(X169="",0,CEILING((X169/$H169),1)*$H169),"")</f>
        <v>0</v>
      </c>
      <c r="Z169" s="42" t="str">
        <f>IFERROR(IF(Y169=0,"",ROUNDUP(Y169/H169,0)*0.02175),"")</f>
        <v/>
      </c>
      <c r="AA169" s="69" t="s">
        <v>48</v>
      </c>
      <c r="AB169" s="70" t="s">
        <v>48</v>
      </c>
      <c r="AC169" s="82"/>
      <c r="AG169" s="79"/>
      <c r="AJ169" s="84"/>
      <c r="AK169" s="84"/>
      <c r="BB169" s="159" t="s">
        <v>69</v>
      </c>
      <c r="BM169" s="79">
        <f>IFERROR(X169*I169/H169,"0")</f>
        <v>0</v>
      </c>
      <c r="BN169" s="79">
        <f>IFERROR(Y169*I169/H169,"0")</f>
        <v>0</v>
      </c>
      <c r="BO169" s="79">
        <f>IFERROR(1/J169*(X169/H169),"0")</f>
        <v>0</v>
      </c>
      <c r="BP169" s="79">
        <f>IFERROR(1/J169*(Y169/H169),"0")</f>
        <v>0</v>
      </c>
    </row>
    <row r="170" spans="1:68" ht="27" customHeight="1" x14ac:dyDescent="0.25">
      <c r="A170" s="64" t="s">
        <v>249</v>
      </c>
      <c r="B170" s="64" t="s">
        <v>250</v>
      </c>
      <c r="C170" s="37">
        <v>4301030961</v>
      </c>
      <c r="D170" s="394">
        <v>4607091387636</v>
      </c>
      <c r="E170" s="394"/>
      <c r="F170" s="63">
        <v>0.7</v>
      </c>
      <c r="G170" s="38">
        <v>6</v>
      </c>
      <c r="H170" s="63">
        <v>4.2</v>
      </c>
      <c r="I170" s="63">
        <v>4.5</v>
      </c>
      <c r="J170" s="38">
        <v>120</v>
      </c>
      <c r="K170" s="38" t="s">
        <v>88</v>
      </c>
      <c r="L170" s="38"/>
      <c r="M170" s="39" t="s">
        <v>82</v>
      </c>
      <c r="N170" s="39"/>
      <c r="O170" s="38">
        <v>40</v>
      </c>
      <c r="P170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6"/>
      <c r="R170" s="396"/>
      <c r="S170" s="396"/>
      <c r="T170" s="397"/>
      <c r="U170" s="40" t="s">
        <v>48</v>
      </c>
      <c r="V170" s="40" t="s">
        <v>48</v>
      </c>
      <c r="W170" s="41" t="s">
        <v>0</v>
      </c>
      <c r="X170" s="59">
        <v>0</v>
      </c>
      <c r="Y170" s="56">
        <f>IFERROR(IF(X170="",0,CEILING((X170/$H170),1)*$H170),"")</f>
        <v>0</v>
      </c>
      <c r="Z170" s="42" t="str">
        <f>IFERROR(IF(Y170=0,"",ROUNDUP(Y170/H170,0)*0.00937),"")</f>
        <v/>
      </c>
      <c r="AA170" s="69" t="s">
        <v>48</v>
      </c>
      <c r="AB170" s="70" t="s">
        <v>48</v>
      </c>
      <c r="AC170" s="82"/>
      <c r="AG170" s="79"/>
      <c r="AJ170" s="84"/>
      <c r="AK170" s="84"/>
      <c r="BB170" s="160" t="s">
        <v>69</v>
      </c>
      <c r="BM170" s="79">
        <f>IFERROR(X170*I170/H170,"0")</f>
        <v>0</v>
      </c>
      <c r="BN170" s="79">
        <f>IFERROR(Y170*I170/H170,"0")</f>
        <v>0</v>
      </c>
      <c r="BO170" s="79">
        <f>IFERROR(1/J170*(X170/H170),"0")</f>
        <v>0</v>
      </c>
      <c r="BP170" s="79">
        <f>IFERROR(1/J170*(Y170/H170),"0")</f>
        <v>0</v>
      </c>
    </row>
    <row r="171" spans="1:68" ht="16.5" customHeight="1" x14ac:dyDescent="0.25">
      <c r="A171" s="64" t="s">
        <v>251</v>
      </c>
      <c r="B171" s="64" t="s">
        <v>252</v>
      </c>
      <c r="C171" s="37">
        <v>4301030963</v>
      </c>
      <c r="D171" s="394">
        <v>4607091382426</v>
      </c>
      <c r="E171" s="394"/>
      <c r="F171" s="63">
        <v>0.9</v>
      </c>
      <c r="G171" s="38">
        <v>10</v>
      </c>
      <c r="H171" s="63">
        <v>9</v>
      </c>
      <c r="I171" s="63">
        <v>9.6300000000000008</v>
      </c>
      <c r="J171" s="38">
        <v>56</v>
      </c>
      <c r="K171" s="38" t="s">
        <v>126</v>
      </c>
      <c r="L171" s="38"/>
      <c r="M171" s="39" t="s">
        <v>82</v>
      </c>
      <c r="N171" s="39"/>
      <c r="O171" s="38">
        <v>40</v>
      </c>
      <c r="P171" s="6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6"/>
      <c r="R171" s="396"/>
      <c r="S171" s="396"/>
      <c r="T171" s="397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IFERROR(IF(Y171=0,"",ROUNDUP(Y171/H171,0)*0.02175),"")</f>
        <v/>
      </c>
      <c r="AA171" s="69" t="s">
        <v>48</v>
      </c>
      <c r="AB171" s="70" t="s">
        <v>48</v>
      </c>
      <c r="AC171" s="82"/>
      <c r="AG171" s="79"/>
      <c r="AJ171" s="84"/>
      <c r="AK171" s="84"/>
      <c r="BB171" s="161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ht="27" customHeight="1" x14ac:dyDescent="0.25">
      <c r="A172" s="64" t="s">
        <v>253</v>
      </c>
      <c r="B172" s="64" t="s">
        <v>254</v>
      </c>
      <c r="C172" s="37">
        <v>4301030962</v>
      </c>
      <c r="D172" s="394">
        <v>4607091386547</v>
      </c>
      <c r="E172" s="394"/>
      <c r="F172" s="63">
        <v>0.35</v>
      </c>
      <c r="G172" s="38">
        <v>8</v>
      </c>
      <c r="H172" s="63">
        <v>2.8</v>
      </c>
      <c r="I172" s="63">
        <v>2.94</v>
      </c>
      <c r="J172" s="38">
        <v>234</v>
      </c>
      <c r="K172" s="38" t="s">
        <v>83</v>
      </c>
      <c r="L172" s="38"/>
      <c r="M172" s="39" t="s">
        <v>82</v>
      </c>
      <c r="N172" s="39"/>
      <c r="O172" s="38">
        <v>40</v>
      </c>
      <c r="P172" s="64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6"/>
      <c r="R172" s="396"/>
      <c r="S172" s="396"/>
      <c r="T172" s="397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IFERROR(IF(Y172=0,"",ROUNDUP(Y172/H172,0)*0.00502),"")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2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customHeight="1" x14ac:dyDescent="0.25">
      <c r="A173" s="64" t="s">
        <v>255</v>
      </c>
      <c r="B173" s="64" t="s">
        <v>256</v>
      </c>
      <c r="C173" s="37">
        <v>4301030964</v>
      </c>
      <c r="D173" s="394">
        <v>4607091382464</v>
      </c>
      <c r="E173" s="394"/>
      <c r="F173" s="63">
        <v>0.35</v>
      </c>
      <c r="G173" s="38">
        <v>8</v>
      </c>
      <c r="H173" s="63">
        <v>2.8</v>
      </c>
      <c r="I173" s="63">
        <v>2.964</v>
      </c>
      <c r="J173" s="38">
        <v>234</v>
      </c>
      <c r="K173" s="38" t="s">
        <v>83</v>
      </c>
      <c r="L173" s="38"/>
      <c r="M173" s="39" t="s">
        <v>82</v>
      </c>
      <c r="N173" s="39"/>
      <c r="O173" s="38">
        <v>40</v>
      </c>
      <c r="P173" s="6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6"/>
      <c r="R173" s="396"/>
      <c r="S173" s="396"/>
      <c r="T173" s="397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IFERROR(IF(Y173=0,"",ROUNDUP(Y173/H173,0)*0.00502),"")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3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x14ac:dyDescent="0.2">
      <c r="A174" s="401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02"/>
      <c r="P174" s="398" t="s">
        <v>43</v>
      </c>
      <c r="Q174" s="399"/>
      <c r="R174" s="399"/>
      <c r="S174" s="399"/>
      <c r="T174" s="399"/>
      <c r="U174" s="399"/>
      <c r="V174" s="400"/>
      <c r="W174" s="43" t="s">
        <v>42</v>
      </c>
      <c r="X174" s="44">
        <f>IFERROR(X169/H169,"0")+IFERROR(X170/H170,"0")+IFERROR(X171/H171,"0")+IFERROR(X172/H172,"0")+IFERROR(X173/H173,"0")</f>
        <v>0</v>
      </c>
      <c r="Y174" s="44">
        <f>IFERROR(Y169/H169,"0")+IFERROR(Y170/H170,"0")+IFERROR(Y171/H171,"0")+IFERROR(Y172/H172,"0")+IFERROR(Y173/H173,"0")</f>
        <v>0</v>
      </c>
      <c r="Z174" s="44">
        <f>IFERROR(IF(Z169="",0,Z169),"0")+IFERROR(IF(Z170="",0,Z170),"0")+IFERROR(IF(Z171="",0,Z171),"0")+IFERROR(IF(Z172="",0,Z172),"0")+IFERROR(IF(Z173="",0,Z173),"0")</f>
        <v>0</v>
      </c>
      <c r="AA174" s="68"/>
      <c r="AB174" s="68"/>
      <c r="AC174" s="68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02"/>
      <c r="P175" s="398" t="s">
        <v>43</v>
      </c>
      <c r="Q175" s="399"/>
      <c r="R175" s="399"/>
      <c r="S175" s="399"/>
      <c r="T175" s="399"/>
      <c r="U175" s="399"/>
      <c r="V175" s="400"/>
      <c r="W175" s="43" t="s">
        <v>0</v>
      </c>
      <c r="X175" s="44">
        <f>IFERROR(SUM(X169:X173),"0")</f>
        <v>0</v>
      </c>
      <c r="Y175" s="44">
        <f>IFERROR(SUM(Y169:Y173),"0")</f>
        <v>0</v>
      </c>
      <c r="Z175" s="43"/>
      <c r="AA175" s="68"/>
      <c r="AB175" s="68"/>
      <c r="AC175" s="68"/>
    </row>
    <row r="176" spans="1:68" ht="14.25" customHeight="1" x14ac:dyDescent="0.25">
      <c r="A176" s="393" t="s">
        <v>84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67"/>
      <c r="AB176" s="67"/>
      <c r="AC176" s="81"/>
    </row>
    <row r="177" spans="1:68" ht="16.5" customHeight="1" x14ac:dyDescent="0.25">
      <c r="A177" s="64" t="s">
        <v>257</v>
      </c>
      <c r="B177" s="64" t="s">
        <v>258</v>
      </c>
      <c r="C177" s="37">
        <v>4301051611</v>
      </c>
      <c r="D177" s="394">
        <v>4607091385304</v>
      </c>
      <c r="E177" s="394"/>
      <c r="F177" s="63">
        <v>1.4</v>
      </c>
      <c r="G177" s="38">
        <v>6</v>
      </c>
      <c r="H177" s="63">
        <v>8.4</v>
      </c>
      <c r="I177" s="63">
        <v>8.9640000000000004</v>
      </c>
      <c r="J177" s="38">
        <v>56</v>
      </c>
      <c r="K177" s="38" t="s">
        <v>126</v>
      </c>
      <c r="L177" s="38"/>
      <c r="M177" s="39" t="s">
        <v>82</v>
      </c>
      <c r="N177" s="39"/>
      <c r="O177" s="38">
        <v>40</v>
      </c>
      <c r="P177" s="63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6"/>
      <c r="R177" s="396"/>
      <c r="S177" s="396"/>
      <c r="T177" s="397"/>
      <c r="U177" s="40" t="s">
        <v>48</v>
      </c>
      <c r="V177" s="40" t="s">
        <v>48</v>
      </c>
      <c r="W177" s="41" t="s">
        <v>0</v>
      </c>
      <c r="X177" s="59">
        <v>0</v>
      </c>
      <c r="Y177" s="56">
        <f>IFERROR(IF(X177="",0,CEILING((X177/$H177),1)*$H177),"")</f>
        <v>0</v>
      </c>
      <c r="Z177" s="42" t="str">
        <f>IFERROR(IF(Y177=0,"",ROUNDUP(Y177/H177,0)*0.02175),"")</f>
        <v/>
      </c>
      <c r="AA177" s="69" t="s">
        <v>48</v>
      </c>
      <c r="AB177" s="70" t="s">
        <v>48</v>
      </c>
      <c r="AC177" s="82"/>
      <c r="AG177" s="79"/>
      <c r="AJ177" s="84"/>
      <c r="AK177" s="84"/>
      <c r="BB177" s="164" t="s">
        <v>69</v>
      </c>
      <c r="BM177" s="79">
        <f>IFERROR(X177*I177/H177,"0")</f>
        <v>0</v>
      </c>
      <c r="BN177" s="79">
        <f>IFERROR(Y177*I177/H177,"0")</f>
        <v>0</v>
      </c>
      <c r="BO177" s="79">
        <f>IFERROR(1/J177*(X177/H177),"0")</f>
        <v>0</v>
      </c>
      <c r="BP177" s="79">
        <f>IFERROR(1/J177*(Y177/H177),"0")</f>
        <v>0</v>
      </c>
    </row>
    <row r="178" spans="1:68" ht="16.5" customHeight="1" x14ac:dyDescent="0.25">
      <c r="A178" s="64" t="s">
        <v>259</v>
      </c>
      <c r="B178" s="64" t="s">
        <v>260</v>
      </c>
      <c r="C178" s="37">
        <v>4301051648</v>
      </c>
      <c r="D178" s="394">
        <v>4607091386264</v>
      </c>
      <c r="E178" s="394"/>
      <c r="F178" s="63">
        <v>0.5</v>
      </c>
      <c r="G178" s="38">
        <v>6</v>
      </c>
      <c r="H178" s="63">
        <v>3</v>
      </c>
      <c r="I178" s="63">
        <v>3.278</v>
      </c>
      <c r="J178" s="38">
        <v>156</v>
      </c>
      <c r="K178" s="38" t="s">
        <v>88</v>
      </c>
      <c r="L178" s="38"/>
      <c r="M178" s="39" t="s">
        <v>82</v>
      </c>
      <c r="N178" s="39"/>
      <c r="O178" s="38">
        <v>31</v>
      </c>
      <c r="P178" s="63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6"/>
      <c r="R178" s="396"/>
      <c r="S178" s="396"/>
      <c r="T178" s="397"/>
      <c r="U178" s="40" t="s">
        <v>48</v>
      </c>
      <c r="V178" s="40" t="s">
        <v>48</v>
      </c>
      <c r="W178" s="41" t="s">
        <v>0</v>
      </c>
      <c r="X178" s="59">
        <v>0</v>
      </c>
      <c r="Y178" s="56">
        <f>IFERROR(IF(X178="",0,CEILING((X178/$H178),1)*$H178),"")</f>
        <v>0</v>
      </c>
      <c r="Z178" s="42" t="str">
        <f>IFERROR(IF(Y178=0,"",ROUNDUP(Y178/H178,0)*0.00753),"")</f>
        <v/>
      </c>
      <c r="AA178" s="69" t="s">
        <v>48</v>
      </c>
      <c r="AB178" s="70" t="s">
        <v>48</v>
      </c>
      <c r="AC178" s="82"/>
      <c r="AG178" s="79"/>
      <c r="AJ178" s="84"/>
      <c r="AK178" s="84"/>
      <c r="BB178" s="165" t="s">
        <v>69</v>
      </c>
      <c r="BM178" s="79">
        <f>IFERROR(X178*I178/H178,"0")</f>
        <v>0</v>
      </c>
      <c r="BN178" s="79">
        <f>IFERROR(Y178*I178/H178,"0")</f>
        <v>0</v>
      </c>
      <c r="BO178" s="79">
        <f>IFERROR(1/J178*(X178/H178),"0")</f>
        <v>0</v>
      </c>
      <c r="BP178" s="79">
        <f>IFERROR(1/J178*(Y178/H178),"0")</f>
        <v>0</v>
      </c>
    </row>
    <row r="179" spans="1:68" ht="16.5" customHeight="1" x14ac:dyDescent="0.25">
      <c r="A179" s="64" t="s">
        <v>261</v>
      </c>
      <c r="B179" s="64" t="s">
        <v>262</v>
      </c>
      <c r="C179" s="37">
        <v>4301051313</v>
      </c>
      <c r="D179" s="394">
        <v>4607091385427</v>
      </c>
      <c r="E179" s="394"/>
      <c r="F179" s="63">
        <v>0.5</v>
      </c>
      <c r="G179" s="38">
        <v>6</v>
      </c>
      <c r="H179" s="63">
        <v>3</v>
      </c>
      <c r="I179" s="63">
        <v>3.2719999999999998</v>
      </c>
      <c r="J179" s="38">
        <v>156</v>
      </c>
      <c r="K179" s="38" t="s">
        <v>88</v>
      </c>
      <c r="L179" s="38"/>
      <c r="M179" s="39" t="s">
        <v>82</v>
      </c>
      <c r="N179" s="39"/>
      <c r="O179" s="38">
        <v>40</v>
      </c>
      <c r="P179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6"/>
      <c r="R179" s="396"/>
      <c r="S179" s="396"/>
      <c r="T179" s="397"/>
      <c r="U179" s="40" t="s">
        <v>48</v>
      </c>
      <c r="V179" s="40" t="s">
        <v>48</v>
      </c>
      <c r="W179" s="41" t="s">
        <v>0</v>
      </c>
      <c r="X179" s="59">
        <v>0</v>
      </c>
      <c r="Y179" s="56">
        <f>IFERROR(IF(X179="",0,CEILING((X179/$H179),1)*$H179),"")</f>
        <v>0</v>
      </c>
      <c r="Z179" s="42" t="str">
        <f>IFERROR(IF(Y179=0,"",ROUNDUP(Y179/H179,0)*0.00753),"")</f>
        <v/>
      </c>
      <c r="AA179" s="69" t="s">
        <v>48</v>
      </c>
      <c r="AB179" s="70" t="s">
        <v>48</v>
      </c>
      <c r="AC179" s="82"/>
      <c r="AG179" s="79"/>
      <c r="AJ179" s="84"/>
      <c r="AK179" s="84"/>
      <c r="BB179" s="166" t="s">
        <v>69</v>
      </c>
      <c r="BM179" s="79">
        <f>IFERROR(X179*I179/H179,"0")</f>
        <v>0</v>
      </c>
      <c r="BN179" s="79">
        <f>IFERROR(Y179*I179/H179,"0")</f>
        <v>0</v>
      </c>
      <c r="BO179" s="79">
        <f>IFERROR(1/J179*(X179/H179),"0")</f>
        <v>0</v>
      </c>
      <c r="BP179" s="79">
        <f>IFERROR(1/J179*(Y179/H179),"0")</f>
        <v>0</v>
      </c>
    </row>
    <row r="180" spans="1:68" x14ac:dyDescent="0.2">
      <c r="A180" s="401"/>
      <c r="B180" s="401"/>
      <c r="C180" s="401"/>
      <c r="D180" s="401"/>
      <c r="E180" s="401"/>
      <c r="F180" s="401"/>
      <c r="G180" s="401"/>
      <c r="H180" s="401"/>
      <c r="I180" s="401"/>
      <c r="J180" s="401"/>
      <c r="K180" s="401"/>
      <c r="L180" s="401"/>
      <c r="M180" s="401"/>
      <c r="N180" s="401"/>
      <c r="O180" s="402"/>
      <c r="P180" s="398" t="s">
        <v>43</v>
      </c>
      <c r="Q180" s="399"/>
      <c r="R180" s="399"/>
      <c r="S180" s="399"/>
      <c r="T180" s="399"/>
      <c r="U180" s="399"/>
      <c r="V180" s="400"/>
      <c r="W180" s="43" t="s">
        <v>42</v>
      </c>
      <c r="X180" s="44">
        <f>IFERROR(X177/H177,"0")+IFERROR(X178/H178,"0")+IFERROR(X179/H179,"0")</f>
        <v>0</v>
      </c>
      <c r="Y180" s="44">
        <f>IFERROR(Y177/H177,"0")+IFERROR(Y178/H178,"0")+IFERROR(Y179/H179,"0")</f>
        <v>0</v>
      </c>
      <c r="Z180" s="44">
        <f>IFERROR(IF(Z177="",0,Z177),"0")+IFERROR(IF(Z178="",0,Z178),"0")+IFERROR(IF(Z179="",0,Z179),"0")</f>
        <v>0</v>
      </c>
      <c r="AA180" s="68"/>
      <c r="AB180" s="68"/>
      <c r="AC180" s="68"/>
    </row>
    <row r="181" spans="1:68" x14ac:dyDescent="0.2">
      <c r="A181" s="401"/>
      <c r="B181" s="401"/>
      <c r="C181" s="401"/>
      <c r="D181" s="401"/>
      <c r="E181" s="401"/>
      <c r="F181" s="401"/>
      <c r="G181" s="401"/>
      <c r="H181" s="401"/>
      <c r="I181" s="401"/>
      <c r="J181" s="401"/>
      <c r="K181" s="401"/>
      <c r="L181" s="401"/>
      <c r="M181" s="401"/>
      <c r="N181" s="401"/>
      <c r="O181" s="402"/>
      <c r="P181" s="398" t="s">
        <v>43</v>
      </c>
      <c r="Q181" s="399"/>
      <c r="R181" s="399"/>
      <c r="S181" s="399"/>
      <c r="T181" s="399"/>
      <c r="U181" s="399"/>
      <c r="V181" s="400"/>
      <c r="W181" s="43" t="s">
        <v>0</v>
      </c>
      <c r="X181" s="44">
        <f>IFERROR(SUM(X177:X179),"0")</f>
        <v>0</v>
      </c>
      <c r="Y181" s="44">
        <f>IFERROR(SUM(Y177:Y179),"0")</f>
        <v>0</v>
      </c>
      <c r="Z181" s="43"/>
      <c r="AA181" s="68"/>
      <c r="AB181" s="68"/>
      <c r="AC181" s="68"/>
    </row>
    <row r="182" spans="1:68" ht="27.75" customHeight="1" x14ac:dyDescent="0.2">
      <c r="A182" s="429" t="s">
        <v>263</v>
      </c>
      <c r="B182" s="429"/>
      <c r="C182" s="429"/>
      <c r="D182" s="429"/>
      <c r="E182" s="429"/>
      <c r="F182" s="429"/>
      <c r="G182" s="429"/>
      <c r="H182" s="429"/>
      <c r="I182" s="429"/>
      <c r="J182" s="429"/>
      <c r="K182" s="429"/>
      <c r="L182" s="429"/>
      <c r="M182" s="429"/>
      <c r="N182" s="429"/>
      <c r="O182" s="429"/>
      <c r="P182" s="429"/>
      <c r="Q182" s="429"/>
      <c r="R182" s="429"/>
      <c r="S182" s="429"/>
      <c r="T182" s="429"/>
      <c r="U182" s="429"/>
      <c r="V182" s="429"/>
      <c r="W182" s="429"/>
      <c r="X182" s="429"/>
      <c r="Y182" s="429"/>
      <c r="Z182" s="429"/>
      <c r="AA182" s="55"/>
      <c r="AB182" s="55"/>
      <c r="AC182" s="55"/>
    </row>
    <row r="183" spans="1:68" ht="16.5" customHeight="1" x14ac:dyDescent="0.25">
      <c r="A183" s="416" t="s">
        <v>264</v>
      </c>
      <c r="B183" s="416"/>
      <c r="C183" s="416"/>
      <c r="D183" s="416"/>
      <c r="E183" s="416"/>
      <c r="F183" s="416"/>
      <c r="G183" s="416"/>
      <c r="H183" s="416"/>
      <c r="I183" s="416"/>
      <c r="J183" s="416"/>
      <c r="K183" s="416"/>
      <c r="L183" s="416"/>
      <c r="M183" s="416"/>
      <c r="N183" s="416"/>
      <c r="O183" s="416"/>
      <c r="P183" s="416"/>
      <c r="Q183" s="416"/>
      <c r="R183" s="416"/>
      <c r="S183" s="416"/>
      <c r="T183" s="416"/>
      <c r="U183" s="416"/>
      <c r="V183" s="416"/>
      <c r="W183" s="416"/>
      <c r="X183" s="416"/>
      <c r="Y183" s="416"/>
      <c r="Z183" s="416"/>
      <c r="AA183" s="66"/>
      <c r="AB183" s="66"/>
      <c r="AC183" s="80"/>
    </row>
    <row r="184" spans="1:68" ht="14.25" customHeight="1" x14ac:dyDescent="0.25">
      <c r="A184" s="393" t="s">
        <v>79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67"/>
      <c r="AB184" s="67"/>
      <c r="AC184" s="81"/>
    </row>
    <row r="185" spans="1:68" ht="27" customHeight="1" x14ac:dyDescent="0.25">
      <c r="A185" s="64" t="s">
        <v>265</v>
      </c>
      <c r="B185" s="64" t="s">
        <v>266</v>
      </c>
      <c r="C185" s="37">
        <v>4301031191</v>
      </c>
      <c r="D185" s="394">
        <v>4680115880993</v>
      </c>
      <c r="E185" s="394"/>
      <c r="F185" s="63">
        <v>0.7</v>
      </c>
      <c r="G185" s="38">
        <v>6</v>
      </c>
      <c r="H185" s="63">
        <v>4.2</v>
      </c>
      <c r="I185" s="63">
        <v>4.46</v>
      </c>
      <c r="J185" s="38">
        <v>156</v>
      </c>
      <c r="K185" s="38" t="s">
        <v>88</v>
      </c>
      <c r="L185" s="38"/>
      <c r="M185" s="39" t="s">
        <v>82</v>
      </c>
      <c r="N185" s="39"/>
      <c r="O185" s="38">
        <v>40</v>
      </c>
      <c r="P185" s="6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6"/>
      <c r="R185" s="396"/>
      <c r="S185" s="396"/>
      <c r="T185" s="397"/>
      <c r="U185" s="40" t="s">
        <v>48</v>
      </c>
      <c r="V185" s="40" t="s">
        <v>48</v>
      </c>
      <c r="W185" s="41" t="s">
        <v>0</v>
      </c>
      <c r="X185" s="59">
        <v>0</v>
      </c>
      <c r="Y185" s="56">
        <f t="shared" ref="Y185:Y192" si="26">IFERROR(IF(X185="",0,CEILING((X185/$H185),1)*$H185),"")</f>
        <v>0</v>
      </c>
      <c r="Z185" s="42" t="str">
        <f>IFERROR(IF(Y185=0,"",ROUNDUP(Y185/H185,0)*0.00753),"")</f>
        <v/>
      </c>
      <c r="AA185" s="69" t="s">
        <v>48</v>
      </c>
      <c r="AB185" s="70" t="s">
        <v>48</v>
      </c>
      <c r="AC185" s="82"/>
      <c r="AG185" s="79"/>
      <c r="AJ185" s="84"/>
      <c r="AK185" s="84"/>
      <c r="BB185" s="167" t="s">
        <v>69</v>
      </c>
      <c r="BM185" s="79">
        <f t="shared" ref="BM185:BM192" si="27">IFERROR(X185*I185/H185,"0")</f>
        <v>0</v>
      </c>
      <c r="BN185" s="79">
        <f t="shared" ref="BN185:BN192" si="28">IFERROR(Y185*I185/H185,"0")</f>
        <v>0</v>
      </c>
      <c r="BO185" s="79">
        <f t="shared" ref="BO185:BO192" si="29">IFERROR(1/J185*(X185/H185),"0")</f>
        <v>0</v>
      </c>
      <c r="BP185" s="79">
        <f t="shared" ref="BP185:BP192" si="30">IFERROR(1/J185*(Y185/H185),"0")</f>
        <v>0</v>
      </c>
    </row>
    <row r="186" spans="1:68" ht="27" customHeight="1" x14ac:dyDescent="0.25">
      <c r="A186" s="64" t="s">
        <v>267</v>
      </c>
      <c r="B186" s="64" t="s">
        <v>268</v>
      </c>
      <c r="C186" s="37">
        <v>4301031204</v>
      </c>
      <c r="D186" s="394">
        <v>4680115881761</v>
      </c>
      <c r="E186" s="394"/>
      <c r="F186" s="63">
        <v>0.7</v>
      </c>
      <c r="G186" s="38">
        <v>6</v>
      </c>
      <c r="H186" s="63">
        <v>4.2</v>
      </c>
      <c r="I186" s="63">
        <v>4.46</v>
      </c>
      <c r="J186" s="38">
        <v>156</v>
      </c>
      <c r="K186" s="38" t="s">
        <v>88</v>
      </c>
      <c r="L186" s="38"/>
      <c r="M186" s="39" t="s">
        <v>82</v>
      </c>
      <c r="N186" s="39"/>
      <c r="O186" s="38">
        <v>40</v>
      </c>
      <c r="P186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6"/>
      <c r="R186" s="396"/>
      <c r="S186" s="396"/>
      <c r="T186" s="397"/>
      <c r="U186" s="40" t="s">
        <v>48</v>
      </c>
      <c r="V186" s="40" t="s">
        <v>48</v>
      </c>
      <c r="W186" s="41" t="s">
        <v>0</v>
      </c>
      <c r="X186" s="59">
        <v>0</v>
      </c>
      <c r="Y186" s="56">
        <f t="shared" si="26"/>
        <v>0</v>
      </c>
      <c r="Z186" s="42" t="str">
        <f>IFERROR(IF(Y186=0,"",ROUNDUP(Y186/H186,0)*0.00753),"")</f>
        <v/>
      </c>
      <c r="AA186" s="69" t="s">
        <v>48</v>
      </c>
      <c r="AB186" s="70" t="s">
        <v>48</v>
      </c>
      <c r="AC186" s="82"/>
      <c r="AG186" s="79"/>
      <c r="AJ186" s="84"/>
      <c r="AK186" s="84"/>
      <c r="BB186" s="168" t="s">
        <v>69</v>
      </c>
      <c r="BM186" s="79">
        <f t="shared" si="27"/>
        <v>0</v>
      </c>
      <c r="BN186" s="79">
        <f t="shared" si="28"/>
        <v>0</v>
      </c>
      <c r="BO186" s="79">
        <f t="shared" si="29"/>
        <v>0</v>
      </c>
      <c r="BP186" s="79">
        <f t="shared" si="30"/>
        <v>0</v>
      </c>
    </row>
    <row r="187" spans="1:68" ht="27" customHeight="1" x14ac:dyDescent="0.25">
      <c r="A187" s="64" t="s">
        <v>269</v>
      </c>
      <c r="B187" s="64" t="s">
        <v>270</v>
      </c>
      <c r="C187" s="37">
        <v>4301031201</v>
      </c>
      <c r="D187" s="394">
        <v>4680115881563</v>
      </c>
      <c r="E187" s="394"/>
      <c r="F187" s="63">
        <v>0.7</v>
      </c>
      <c r="G187" s="38">
        <v>6</v>
      </c>
      <c r="H187" s="63">
        <v>4.2</v>
      </c>
      <c r="I187" s="63">
        <v>4.4000000000000004</v>
      </c>
      <c r="J187" s="38">
        <v>156</v>
      </c>
      <c r="K187" s="38" t="s">
        <v>88</v>
      </c>
      <c r="L187" s="38"/>
      <c r="M187" s="39" t="s">
        <v>82</v>
      </c>
      <c r="N187" s="39"/>
      <c r="O187" s="38">
        <v>40</v>
      </c>
      <c r="P187" s="6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6"/>
      <c r="R187" s="396"/>
      <c r="S187" s="396"/>
      <c r="T187" s="397"/>
      <c r="U187" s="40" t="s">
        <v>48</v>
      </c>
      <c r="V187" s="40" t="s">
        <v>48</v>
      </c>
      <c r="W187" s="41" t="s">
        <v>0</v>
      </c>
      <c r="X187" s="59">
        <v>0</v>
      </c>
      <c r="Y187" s="56">
        <f t="shared" si="26"/>
        <v>0</v>
      </c>
      <c r="Z187" s="42" t="str">
        <f>IFERROR(IF(Y187=0,"",ROUNDUP(Y187/H187,0)*0.00753),"")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69" t="s">
        <v>69</v>
      </c>
      <c r="BM187" s="79">
        <f t="shared" si="27"/>
        <v>0</v>
      </c>
      <c r="BN187" s="79">
        <f t="shared" si="28"/>
        <v>0</v>
      </c>
      <c r="BO187" s="79">
        <f t="shared" si="29"/>
        <v>0</v>
      </c>
      <c r="BP187" s="79">
        <f t="shared" si="30"/>
        <v>0</v>
      </c>
    </row>
    <row r="188" spans="1:68" ht="27" customHeight="1" x14ac:dyDescent="0.25">
      <c r="A188" s="64" t="s">
        <v>271</v>
      </c>
      <c r="B188" s="64" t="s">
        <v>272</v>
      </c>
      <c r="C188" s="37">
        <v>4301031199</v>
      </c>
      <c r="D188" s="394">
        <v>4680115880986</v>
      </c>
      <c r="E188" s="394"/>
      <c r="F188" s="63">
        <v>0.35</v>
      </c>
      <c r="G188" s="38">
        <v>6</v>
      </c>
      <c r="H188" s="63">
        <v>2.1</v>
      </c>
      <c r="I188" s="63">
        <v>2.23</v>
      </c>
      <c r="J188" s="38">
        <v>234</v>
      </c>
      <c r="K188" s="38" t="s">
        <v>83</v>
      </c>
      <c r="L188" s="38"/>
      <c r="M188" s="39" t="s">
        <v>82</v>
      </c>
      <c r="N188" s="39"/>
      <c r="O188" s="38">
        <v>40</v>
      </c>
      <c r="P188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6"/>
      <c r="R188" s="396"/>
      <c r="S188" s="396"/>
      <c r="T188" s="397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si="26"/>
        <v>0</v>
      </c>
      <c r="Z188" s="42" t="str">
        <f>IFERROR(IF(Y188=0,"",ROUNDUP(Y188/H188,0)*0.00502),"")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si="27"/>
        <v>0</v>
      </c>
      <c r="BN188" s="79">
        <f t="shared" si="28"/>
        <v>0</v>
      </c>
      <c r="BO188" s="79">
        <f t="shared" si="29"/>
        <v>0</v>
      </c>
      <c r="BP188" s="79">
        <f t="shared" si="30"/>
        <v>0</v>
      </c>
    </row>
    <row r="189" spans="1:68" ht="27" customHeight="1" x14ac:dyDescent="0.25">
      <c r="A189" s="64" t="s">
        <v>273</v>
      </c>
      <c r="B189" s="64" t="s">
        <v>274</v>
      </c>
      <c r="C189" s="37">
        <v>4301031205</v>
      </c>
      <c r="D189" s="394">
        <v>4680115881785</v>
      </c>
      <c r="E189" s="394"/>
      <c r="F189" s="63">
        <v>0.35</v>
      </c>
      <c r="G189" s="38">
        <v>6</v>
      </c>
      <c r="H189" s="63">
        <v>2.1</v>
      </c>
      <c r="I189" s="63">
        <v>2.23</v>
      </c>
      <c r="J189" s="38">
        <v>234</v>
      </c>
      <c r="K189" s="38" t="s">
        <v>83</v>
      </c>
      <c r="L189" s="38"/>
      <c r="M189" s="39" t="s">
        <v>82</v>
      </c>
      <c r="N189" s="39"/>
      <c r="O189" s="38">
        <v>40</v>
      </c>
      <c r="P189" s="6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6"/>
      <c r="R189" s="396"/>
      <c r="S189" s="396"/>
      <c r="T189" s="397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IFERROR(IF(Y189=0,"",ROUNDUP(Y189/H189,0)*0.00502),"")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customHeight="1" x14ac:dyDescent="0.25">
      <c r="A190" s="64" t="s">
        <v>275</v>
      </c>
      <c r="B190" s="64" t="s">
        <v>276</v>
      </c>
      <c r="C190" s="37">
        <v>4301031202</v>
      </c>
      <c r="D190" s="394">
        <v>4680115881679</v>
      </c>
      <c r="E190" s="394"/>
      <c r="F190" s="63">
        <v>0.35</v>
      </c>
      <c r="G190" s="38">
        <v>6</v>
      </c>
      <c r="H190" s="63">
        <v>2.1</v>
      </c>
      <c r="I190" s="63">
        <v>2.2000000000000002</v>
      </c>
      <c r="J190" s="38">
        <v>234</v>
      </c>
      <c r="K190" s="38" t="s">
        <v>83</v>
      </c>
      <c r="L190" s="38"/>
      <c r="M190" s="39" t="s">
        <v>82</v>
      </c>
      <c r="N190" s="39"/>
      <c r="O190" s="38">
        <v>40</v>
      </c>
      <c r="P190" s="6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6"/>
      <c r="R190" s="396"/>
      <c r="S190" s="396"/>
      <c r="T190" s="397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IFERROR(IF(Y190=0,"",ROUNDUP(Y190/H190,0)*0.00502),"")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ht="27" customHeight="1" x14ac:dyDescent="0.25">
      <c r="A191" s="64" t="s">
        <v>277</v>
      </c>
      <c r="B191" s="64" t="s">
        <v>278</v>
      </c>
      <c r="C191" s="37">
        <v>4301031158</v>
      </c>
      <c r="D191" s="394">
        <v>4680115880191</v>
      </c>
      <c r="E191" s="394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8" t="s">
        <v>88</v>
      </c>
      <c r="L191" s="38"/>
      <c r="M191" s="39" t="s">
        <v>82</v>
      </c>
      <c r="N191" s="39"/>
      <c r="O191" s="38">
        <v>40</v>
      </c>
      <c r="P191" s="6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6"/>
      <c r="R191" s="396"/>
      <c r="S191" s="396"/>
      <c r="T191" s="397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si="26"/>
        <v>0</v>
      </c>
      <c r="Z191" s="42" t="str">
        <f>IFERROR(IF(Y191=0,"",ROUNDUP(Y191/H191,0)*0.00753),"")</f>
        <v/>
      </c>
      <c r="AA191" s="69" t="s">
        <v>48</v>
      </c>
      <c r="AB191" s="70" t="s">
        <v>48</v>
      </c>
      <c r="AC191" s="82"/>
      <c r="AG191" s="79"/>
      <c r="AJ191" s="84"/>
      <c r="AK191" s="84"/>
      <c r="BB191" s="173" t="s">
        <v>69</v>
      </c>
      <c r="BM191" s="79">
        <f t="shared" si="27"/>
        <v>0</v>
      </c>
      <c r="BN191" s="79">
        <f t="shared" si="28"/>
        <v>0</v>
      </c>
      <c r="BO191" s="79">
        <f t="shared" si="29"/>
        <v>0</v>
      </c>
      <c r="BP191" s="79">
        <f t="shared" si="30"/>
        <v>0</v>
      </c>
    </row>
    <row r="192" spans="1:68" ht="27" customHeight="1" x14ac:dyDescent="0.25">
      <c r="A192" s="64" t="s">
        <v>279</v>
      </c>
      <c r="B192" s="64" t="s">
        <v>280</v>
      </c>
      <c r="C192" s="37">
        <v>4301031245</v>
      </c>
      <c r="D192" s="394">
        <v>4680115883963</v>
      </c>
      <c r="E192" s="394"/>
      <c r="F192" s="63">
        <v>0.28000000000000003</v>
      </c>
      <c r="G192" s="38">
        <v>6</v>
      </c>
      <c r="H192" s="63">
        <v>1.68</v>
      </c>
      <c r="I192" s="63">
        <v>1.78</v>
      </c>
      <c r="J192" s="38">
        <v>234</v>
      </c>
      <c r="K192" s="38" t="s">
        <v>83</v>
      </c>
      <c r="L192" s="38"/>
      <c r="M192" s="39" t="s">
        <v>82</v>
      </c>
      <c r="N192" s="39"/>
      <c r="O192" s="38">
        <v>40</v>
      </c>
      <c r="P192" s="6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6"/>
      <c r="R192" s="396"/>
      <c r="S192" s="396"/>
      <c r="T192" s="397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26"/>
        <v>0</v>
      </c>
      <c r="Z192" s="42" t="str">
        <f>IFERROR(IF(Y192=0,"",ROUNDUP(Y192/H192,0)*0.00502),"")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si="27"/>
        <v>0</v>
      </c>
      <c r="BN192" s="79">
        <f t="shared" si="28"/>
        <v>0</v>
      </c>
      <c r="BO192" s="79">
        <f t="shared" si="29"/>
        <v>0</v>
      </c>
      <c r="BP192" s="79">
        <f t="shared" si="30"/>
        <v>0</v>
      </c>
    </row>
    <row r="193" spans="1:68" x14ac:dyDescent="0.2">
      <c r="A193" s="401"/>
      <c r="B193" s="401"/>
      <c r="C193" s="401"/>
      <c r="D193" s="401"/>
      <c r="E193" s="401"/>
      <c r="F193" s="401"/>
      <c r="G193" s="401"/>
      <c r="H193" s="401"/>
      <c r="I193" s="401"/>
      <c r="J193" s="401"/>
      <c r="K193" s="401"/>
      <c r="L193" s="401"/>
      <c r="M193" s="401"/>
      <c r="N193" s="401"/>
      <c r="O193" s="402"/>
      <c r="P193" s="398" t="s">
        <v>43</v>
      </c>
      <c r="Q193" s="399"/>
      <c r="R193" s="399"/>
      <c r="S193" s="399"/>
      <c r="T193" s="399"/>
      <c r="U193" s="399"/>
      <c r="V193" s="400"/>
      <c r="W193" s="43" t="s">
        <v>42</v>
      </c>
      <c r="X193" s="44">
        <f>IFERROR(X185/H185,"0")+IFERROR(X186/H186,"0")+IFERROR(X187/H187,"0")+IFERROR(X188/H188,"0")+IFERROR(X189/H189,"0")+IFERROR(X190/H190,"0")+IFERROR(X191/H191,"0")+IFERROR(X192/H192,"0")</f>
        <v>0</v>
      </c>
      <c r="Y193" s="44">
        <f>IFERROR(Y185/H185,"0")+IFERROR(Y186/H186,"0")+IFERROR(Y187/H187,"0")+IFERROR(Y188/H188,"0")+IFERROR(Y189/H189,"0")+IFERROR(Y190/H190,"0")+IFERROR(Y191/H191,"0")+IFERROR(Y192/H192,"0")</f>
        <v>0</v>
      </c>
      <c r="Z193" s="44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</v>
      </c>
      <c r="AA193" s="68"/>
      <c r="AB193" s="68"/>
      <c r="AC193" s="68"/>
    </row>
    <row r="194" spans="1:68" x14ac:dyDescent="0.2">
      <c r="A194" s="401"/>
      <c r="B194" s="401"/>
      <c r="C194" s="401"/>
      <c r="D194" s="401"/>
      <c r="E194" s="401"/>
      <c r="F194" s="401"/>
      <c r="G194" s="401"/>
      <c r="H194" s="401"/>
      <c r="I194" s="401"/>
      <c r="J194" s="401"/>
      <c r="K194" s="401"/>
      <c r="L194" s="401"/>
      <c r="M194" s="401"/>
      <c r="N194" s="401"/>
      <c r="O194" s="402"/>
      <c r="P194" s="398" t="s">
        <v>43</v>
      </c>
      <c r="Q194" s="399"/>
      <c r="R194" s="399"/>
      <c r="S194" s="399"/>
      <c r="T194" s="399"/>
      <c r="U194" s="399"/>
      <c r="V194" s="400"/>
      <c r="W194" s="43" t="s">
        <v>0</v>
      </c>
      <c r="X194" s="44">
        <f>IFERROR(SUM(X185:X192),"0")</f>
        <v>0</v>
      </c>
      <c r="Y194" s="44">
        <f>IFERROR(SUM(Y185:Y192),"0")</f>
        <v>0</v>
      </c>
      <c r="Z194" s="43"/>
      <c r="AA194" s="68"/>
      <c r="AB194" s="68"/>
      <c r="AC194" s="68"/>
    </row>
    <row r="195" spans="1:68" ht="16.5" customHeight="1" x14ac:dyDescent="0.25">
      <c r="A195" s="416" t="s">
        <v>281</v>
      </c>
      <c r="B195" s="416"/>
      <c r="C195" s="416"/>
      <c r="D195" s="416"/>
      <c r="E195" s="416"/>
      <c r="F195" s="416"/>
      <c r="G195" s="416"/>
      <c r="H195" s="416"/>
      <c r="I195" s="416"/>
      <c r="J195" s="416"/>
      <c r="K195" s="416"/>
      <c r="L195" s="416"/>
      <c r="M195" s="416"/>
      <c r="N195" s="416"/>
      <c r="O195" s="416"/>
      <c r="P195" s="416"/>
      <c r="Q195" s="416"/>
      <c r="R195" s="416"/>
      <c r="S195" s="416"/>
      <c r="T195" s="416"/>
      <c r="U195" s="416"/>
      <c r="V195" s="416"/>
      <c r="W195" s="416"/>
      <c r="X195" s="416"/>
      <c r="Y195" s="416"/>
      <c r="Z195" s="416"/>
      <c r="AA195" s="66"/>
      <c r="AB195" s="66"/>
      <c r="AC195" s="80"/>
    </row>
    <row r="196" spans="1:68" ht="14.25" customHeight="1" x14ac:dyDescent="0.25">
      <c r="A196" s="393" t="s">
        <v>122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67"/>
      <c r="AB196" s="67"/>
      <c r="AC196" s="81"/>
    </row>
    <row r="197" spans="1:68" ht="16.5" customHeight="1" x14ac:dyDescent="0.25">
      <c r="A197" s="64" t="s">
        <v>282</v>
      </c>
      <c r="B197" s="64" t="s">
        <v>283</v>
      </c>
      <c r="C197" s="37">
        <v>4301011450</v>
      </c>
      <c r="D197" s="394">
        <v>4680115881402</v>
      </c>
      <c r="E197" s="394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8" t="s">
        <v>126</v>
      </c>
      <c r="L197" s="38"/>
      <c r="M197" s="39" t="s">
        <v>125</v>
      </c>
      <c r="N197" s="39"/>
      <c r="O197" s="38">
        <v>55</v>
      </c>
      <c r="P197" s="62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6"/>
      <c r="R197" s="396"/>
      <c r="S197" s="396"/>
      <c r="T197" s="397"/>
      <c r="U197" s="40" t="s">
        <v>48</v>
      </c>
      <c r="V197" s="40" t="s">
        <v>48</v>
      </c>
      <c r="W197" s="41" t="s">
        <v>0</v>
      </c>
      <c r="X197" s="59">
        <v>0</v>
      </c>
      <c r="Y197" s="56">
        <f>IFERROR(IF(X197="",0,CEILING((X197/$H197),1)*$H197),"")</f>
        <v>0</v>
      </c>
      <c r="Z197" s="42" t="str">
        <f>IFERROR(IF(Y197=0,"",ROUNDUP(Y197/H197,0)*0.02175),"")</f>
        <v/>
      </c>
      <c r="AA197" s="69" t="s">
        <v>48</v>
      </c>
      <c r="AB197" s="70" t="s">
        <v>48</v>
      </c>
      <c r="AC197" s="82"/>
      <c r="AG197" s="79"/>
      <c r="AJ197" s="84"/>
      <c r="AK197" s="84"/>
      <c r="BB197" s="175" t="s">
        <v>69</v>
      </c>
      <c r="BM197" s="79">
        <f>IFERROR(X197*I197/H197,"0")</f>
        <v>0</v>
      </c>
      <c r="BN197" s="79">
        <f>IFERROR(Y197*I197/H197,"0")</f>
        <v>0</v>
      </c>
      <c r="BO197" s="79">
        <f>IFERROR(1/J197*(X197/H197),"0")</f>
        <v>0</v>
      </c>
      <c r="BP197" s="79">
        <f>IFERROR(1/J197*(Y197/H197),"0")</f>
        <v>0</v>
      </c>
    </row>
    <row r="198" spans="1:68" ht="27" customHeight="1" x14ac:dyDescent="0.25">
      <c r="A198" s="64" t="s">
        <v>284</v>
      </c>
      <c r="B198" s="64" t="s">
        <v>285</v>
      </c>
      <c r="C198" s="37">
        <v>4301011454</v>
      </c>
      <c r="D198" s="394">
        <v>4680115881396</v>
      </c>
      <c r="E198" s="394"/>
      <c r="F198" s="63">
        <v>0.45</v>
      </c>
      <c r="G198" s="38">
        <v>6</v>
      </c>
      <c r="H198" s="63">
        <v>2.7</v>
      </c>
      <c r="I198" s="63">
        <v>2.9</v>
      </c>
      <c r="J198" s="38">
        <v>156</v>
      </c>
      <c r="K198" s="38" t="s">
        <v>88</v>
      </c>
      <c r="L198" s="38"/>
      <c r="M198" s="39" t="s">
        <v>82</v>
      </c>
      <c r="N198" s="39"/>
      <c r="O198" s="38">
        <v>55</v>
      </c>
      <c r="P198" s="6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6"/>
      <c r="R198" s="396"/>
      <c r="S198" s="396"/>
      <c r="T198" s="397"/>
      <c r="U198" s="40" t="s">
        <v>48</v>
      </c>
      <c r="V198" s="40" t="s">
        <v>48</v>
      </c>
      <c r="W198" s="41" t="s">
        <v>0</v>
      </c>
      <c r="X198" s="59">
        <v>0</v>
      </c>
      <c r="Y198" s="56">
        <f>IFERROR(IF(X198="",0,CEILING((X198/$H198),1)*$H198),"")</f>
        <v>0</v>
      </c>
      <c r="Z198" s="42" t="str">
        <f>IFERROR(IF(Y198=0,"",ROUNDUP(Y198/H198,0)*0.00753),"")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76" t="s">
        <v>69</v>
      </c>
      <c r="BM198" s="79">
        <f>IFERROR(X198*I198/H198,"0")</f>
        <v>0</v>
      </c>
      <c r="BN198" s="79">
        <f>IFERROR(Y198*I198/H198,"0")</f>
        <v>0</v>
      </c>
      <c r="BO198" s="79">
        <f>IFERROR(1/J198*(X198/H198),"0")</f>
        <v>0</v>
      </c>
      <c r="BP198" s="79">
        <f>IFERROR(1/J198*(Y198/H198),"0")</f>
        <v>0</v>
      </c>
    </row>
    <row r="199" spans="1:68" x14ac:dyDescent="0.2">
      <c r="A199" s="401"/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01"/>
      <c r="O199" s="402"/>
      <c r="P199" s="398" t="s">
        <v>43</v>
      </c>
      <c r="Q199" s="399"/>
      <c r="R199" s="399"/>
      <c r="S199" s="399"/>
      <c r="T199" s="399"/>
      <c r="U199" s="399"/>
      <c r="V199" s="400"/>
      <c r="W199" s="43" t="s">
        <v>42</v>
      </c>
      <c r="X199" s="44">
        <f>IFERROR(X197/H197,"0")+IFERROR(X198/H198,"0")</f>
        <v>0</v>
      </c>
      <c r="Y199" s="44">
        <f>IFERROR(Y197/H197,"0")+IFERROR(Y198/H198,"0")</f>
        <v>0</v>
      </c>
      <c r="Z199" s="44">
        <f>IFERROR(IF(Z197="",0,Z197),"0")+IFERROR(IF(Z198="",0,Z198),"0")</f>
        <v>0</v>
      </c>
      <c r="AA199" s="68"/>
      <c r="AB199" s="68"/>
      <c r="AC199" s="68"/>
    </row>
    <row r="200" spans="1:68" x14ac:dyDescent="0.2">
      <c r="A200" s="401"/>
      <c r="B200" s="401"/>
      <c r="C200" s="401"/>
      <c r="D200" s="401"/>
      <c r="E200" s="401"/>
      <c r="F200" s="401"/>
      <c r="G200" s="401"/>
      <c r="H200" s="401"/>
      <c r="I200" s="401"/>
      <c r="J200" s="401"/>
      <c r="K200" s="401"/>
      <c r="L200" s="401"/>
      <c r="M200" s="401"/>
      <c r="N200" s="401"/>
      <c r="O200" s="402"/>
      <c r="P200" s="398" t="s">
        <v>43</v>
      </c>
      <c r="Q200" s="399"/>
      <c r="R200" s="399"/>
      <c r="S200" s="399"/>
      <c r="T200" s="399"/>
      <c r="U200" s="399"/>
      <c r="V200" s="400"/>
      <c r="W200" s="43" t="s">
        <v>0</v>
      </c>
      <c r="X200" s="44">
        <f>IFERROR(SUM(X197:X198),"0")</f>
        <v>0</v>
      </c>
      <c r="Y200" s="44">
        <f>IFERROR(SUM(Y197:Y198),"0")</f>
        <v>0</v>
      </c>
      <c r="Z200" s="43"/>
      <c r="AA200" s="68"/>
      <c r="AB200" s="68"/>
      <c r="AC200" s="68"/>
    </row>
    <row r="201" spans="1:68" ht="14.25" customHeight="1" x14ac:dyDescent="0.25">
      <c r="A201" s="393" t="s">
        <v>155</v>
      </c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393"/>
      <c r="P201" s="393"/>
      <c r="Q201" s="393"/>
      <c r="R201" s="393"/>
      <c r="S201" s="393"/>
      <c r="T201" s="393"/>
      <c r="U201" s="393"/>
      <c r="V201" s="393"/>
      <c r="W201" s="393"/>
      <c r="X201" s="393"/>
      <c r="Y201" s="393"/>
      <c r="Z201" s="393"/>
      <c r="AA201" s="67"/>
      <c r="AB201" s="67"/>
      <c r="AC201" s="81"/>
    </row>
    <row r="202" spans="1:68" ht="16.5" customHeight="1" x14ac:dyDescent="0.25">
      <c r="A202" s="64" t="s">
        <v>286</v>
      </c>
      <c r="B202" s="64" t="s">
        <v>287</v>
      </c>
      <c r="C202" s="37">
        <v>4301020262</v>
      </c>
      <c r="D202" s="394">
        <v>4680115882935</v>
      </c>
      <c r="E202" s="394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126</v>
      </c>
      <c r="L202" s="38"/>
      <c r="M202" s="39" t="s">
        <v>128</v>
      </c>
      <c r="N202" s="39"/>
      <c r="O202" s="38">
        <v>50</v>
      </c>
      <c r="P202" s="6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6"/>
      <c r="R202" s="396"/>
      <c r="S202" s="396"/>
      <c r="T202" s="397"/>
      <c r="U202" s="40" t="s">
        <v>48</v>
      </c>
      <c r="V202" s="40" t="s">
        <v>48</v>
      </c>
      <c r="W202" s="41" t="s">
        <v>0</v>
      </c>
      <c r="X202" s="59">
        <v>0</v>
      </c>
      <c r="Y202" s="56">
        <f>IFERROR(IF(X202="",0,CEILING((X202/$H202),1)*$H202),"")</f>
        <v>0</v>
      </c>
      <c r="Z202" s="42" t="str">
        <f>IFERROR(IF(Y202=0,"",ROUNDUP(Y202/H202,0)*0.02175),"")</f>
        <v/>
      </c>
      <c r="AA202" s="69" t="s">
        <v>48</v>
      </c>
      <c r="AB202" s="70" t="s">
        <v>48</v>
      </c>
      <c r="AC202" s="82"/>
      <c r="AG202" s="79"/>
      <c r="AJ202" s="84"/>
      <c r="AK202" s="84"/>
      <c r="BB202" s="177" t="s">
        <v>69</v>
      </c>
      <c r="BM202" s="79">
        <f>IFERROR(X202*I202/H202,"0")</f>
        <v>0</v>
      </c>
      <c r="BN202" s="79">
        <f>IFERROR(Y202*I202/H202,"0")</f>
        <v>0</v>
      </c>
      <c r="BO202" s="79">
        <f>IFERROR(1/J202*(X202/H202),"0")</f>
        <v>0</v>
      </c>
      <c r="BP202" s="79">
        <f>IFERROR(1/J202*(Y202/H202),"0")</f>
        <v>0</v>
      </c>
    </row>
    <row r="203" spans="1:68" ht="16.5" customHeight="1" x14ac:dyDescent="0.25">
      <c r="A203" s="64" t="s">
        <v>288</v>
      </c>
      <c r="B203" s="64" t="s">
        <v>289</v>
      </c>
      <c r="C203" s="37">
        <v>4301020220</v>
      </c>
      <c r="D203" s="394">
        <v>4680115880764</v>
      </c>
      <c r="E203" s="394"/>
      <c r="F203" s="63">
        <v>0.35</v>
      </c>
      <c r="G203" s="38">
        <v>6</v>
      </c>
      <c r="H203" s="63">
        <v>2.1</v>
      </c>
      <c r="I203" s="63">
        <v>2.2999999999999998</v>
      </c>
      <c r="J203" s="38">
        <v>156</v>
      </c>
      <c r="K203" s="38" t="s">
        <v>88</v>
      </c>
      <c r="L203" s="38"/>
      <c r="M203" s="39" t="s">
        <v>125</v>
      </c>
      <c r="N203" s="39"/>
      <c r="O203" s="38">
        <v>50</v>
      </c>
      <c r="P203" s="6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6"/>
      <c r="R203" s="396"/>
      <c r="S203" s="396"/>
      <c r="T203" s="397"/>
      <c r="U203" s="40" t="s">
        <v>48</v>
      </c>
      <c r="V203" s="40" t="s">
        <v>48</v>
      </c>
      <c r="W203" s="41" t="s">
        <v>0</v>
      </c>
      <c r="X203" s="59">
        <v>0</v>
      </c>
      <c r="Y203" s="56">
        <f>IFERROR(IF(X203="",0,CEILING((X203/$H203),1)*$H203),"")</f>
        <v>0</v>
      </c>
      <c r="Z203" s="42" t="str">
        <f>IFERROR(IF(Y203=0,"",ROUNDUP(Y203/H203,0)*0.00753),"")</f>
        <v/>
      </c>
      <c r="AA203" s="69" t="s">
        <v>48</v>
      </c>
      <c r="AB203" s="70" t="s">
        <v>48</v>
      </c>
      <c r="AC203" s="82"/>
      <c r="AG203" s="79"/>
      <c r="AJ203" s="84"/>
      <c r="AK203" s="84"/>
      <c r="BB203" s="178" t="s">
        <v>69</v>
      </c>
      <c r="BM203" s="79">
        <f>IFERROR(X203*I203/H203,"0")</f>
        <v>0</v>
      </c>
      <c r="BN203" s="79">
        <f>IFERROR(Y203*I203/H203,"0")</f>
        <v>0</v>
      </c>
      <c r="BO203" s="79">
        <f>IFERROR(1/J203*(X203/H203),"0")</f>
        <v>0</v>
      </c>
      <c r="BP203" s="79">
        <f>IFERROR(1/J203*(Y203/H203),"0")</f>
        <v>0</v>
      </c>
    </row>
    <row r="204" spans="1:68" x14ac:dyDescent="0.2">
      <c r="A204" s="401"/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2"/>
      <c r="P204" s="398" t="s">
        <v>43</v>
      </c>
      <c r="Q204" s="399"/>
      <c r="R204" s="399"/>
      <c r="S204" s="399"/>
      <c r="T204" s="399"/>
      <c r="U204" s="399"/>
      <c r="V204" s="400"/>
      <c r="W204" s="43" t="s">
        <v>42</v>
      </c>
      <c r="X204" s="44">
        <f>IFERROR(X202/H202,"0")+IFERROR(X203/H203,"0")</f>
        <v>0</v>
      </c>
      <c r="Y204" s="44">
        <f>IFERROR(Y202/H202,"0")+IFERROR(Y203/H203,"0")</f>
        <v>0</v>
      </c>
      <c r="Z204" s="44">
        <f>IFERROR(IF(Z202="",0,Z202),"0")+IFERROR(IF(Z203="",0,Z203),"0")</f>
        <v>0</v>
      </c>
      <c r="AA204" s="68"/>
      <c r="AB204" s="68"/>
      <c r="AC204" s="68"/>
    </row>
    <row r="205" spans="1:68" x14ac:dyDescent="0.2">
      <c r="A205" s="401"/>
      <c r="B205" s="401"/>
      <c r="C205" s="401"/>
      <c r="D205" s="401"/>
      <c r="E205" s="401"/>
      <c r="F205" s="401"/>
      <c r="G205" s="401"/>
      <c r="H205" s="401"/>
      <c r="I205" s="401"/>
      <c r="J205" s="401"/>
      <c r="K205" s="401"/>
      <c r="L205" s="401"/>
      <c r="M205" s="401"/>
      <c r="N205" s="401"/>
      <c r="O205" s="402"/>
      <c r="P205" s="398" t="s">
        <v>43</v>
      </c>
      <c r="Q205" s="399"/>
      <c r="R205" s="399"/>
      <c r="S205" s="399"/>
      <c r="T205" s="399"/>
      <c r="U205" s="399"/>
      <c r="V205" s="400"/>
      <c r="W205" s="43" t="s">
        <v>0</v>
      </c>
      <c r="X205" s="44">
        <f>IFERROR(SUM(X202:X203),"0")</f>
        <v>0</v>
      </c>
      <c r="Y205" s="44">
        <f>IFERROR(SUM(Y202:Y203),"0")</f>
        <v>0</v>
      </c>
      <c r="Z205" s="43"/>
      <c r="AA205" s="68"/>
      <c r="AB205" s="68"/>
      <c r="AC205" s="68"/>
    </row>
    <row r="206" spans="1:68" ht="14.25" customHeight="1" x14ac:dyDescent="0.25">
      <c r="A206" s="393" t="s">
        <v>79</v>
      </c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3"/>
      <c r="P206" s="393"/>
      <c r="Q206" s="393"/>
      <c r="R206" s="393"/>
      <c r="S206" s="393"/>
      <c r="T206" s="393"/>
      <c r="U206" s="393"/>
      <c r="V206" s="393"/>
      <c r="W206" s="393"/>
      <c r="X206" s="393"/>
      <c r="Y206" s="393"/>
      <c r="Z206" s="393"/>
      <c r="AA206" s="67"/>
      <c r="AB206" s="67"/>
      <c r="AC206" s="81"/>
    </row>
    <row r="207" spans="1:68" ht="27" customHeight="1" x14ac:dyDescent="0.25">
      <c r="A207" s="64" t="s">
        <v>290</v>
      </c>
      <c r="B207" s="64" t="s">
        <v>291</v>
      </c>
      <c r="C207" s="37">
        <v>4301031224</v>
      </c>
      <c r="D207" s="394">
        <v>4680115882683</v>
      </c>
      <c r="E207" s="394"/>
      <c r="F207" s="63">
        <v>0.9</v>
      </c>
      <c r="G207" s="38">
        <v>6</v>
      </c>
      <c r="H207" s="63">
        <v>5.4</v>
      </c>
      <c r="I207" s="63">
        <v>5.61</v>
      </c>
      <c r="J207" s="38">
        <v>120</v>
      </c>
      <c r="K207" s="38" t="s">
        <v>88</v>
      </c>
      <c r="L207" s="38"/>
      <c r="M207" s="39" t="s">
        <v>82</v>
      </c>
      <c r="N207" s="39"/>
      <c r="O207" s="38">
        <v>40</v>
      </c>
      <c r="P207" s="6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6"/>
      <c r="R207" s="396"/>
      <c r="S207" s="396"/>
      <c r="T207" s="397"/>
      <c r="U207" s="40" t="s">
        <v>48</v>
      </c>
      <c r="V207" s="40" t="s">
        <v>48</v>
      </c>
      <c r="W207" s="41" t="s">
        <v>0</v>
      </c>
      <c r="X207" s="59">
        <v>0</v>
      </c>
      <c r="Y207" s="56">
        <f t="shared" ref="Y207:Y214" si="31">IFERROR(IF(X207="",0,CEILING((X207/$H207),1)*$H207),"")</f>
        <v>0</v>
      </c>
      <c r="Z207" s="42" t="str">
        <f>IFERROR(IF(Y207=0,"",ROUNDUP(Y207/H207,0)*0.00937),"")</f>
        <v/>
      </c>
      <c r="AA207" s="69" t="s">
        <v>48</v>
      </c>
      <c r="AB207" s="70" t="s">
        <v>48</v>
      </c>
      <c r="AC207" s="82"/>
      <c r="AG207" s="79"/>
      <c r="AJ207" s="84"/>
      <c r="AK207" s="84"/>
      <c r="BB207" s="179" t="s">
        <v>69</v>
      </c>
      <c r="BM207" s="79">
        <f t="shared" ref="BM207:BM214" si="32">IFERROR(X207*I207/H207,"0")</f>
        <v>0</v>
      </c>
      <c r="BN207" s="79">
        <f t="shared" ref="BN207:BN214" si="33">IFERROR(Y207*I207/H207,"0")</f>
        <v>0</v>
      </c>
      <c r="BO207" s="79">
        <f t="shared" ref="BO207:BO214" si="34">IFERROR(1/J207*(X207/H207),"0")</f>
        <v>0</v>
      </c>
      <c r="BP207" s="79">
        <f t="shared" ref="BP207:BP214" si="35">IFERROR(1/J207*(Y207/H207),"0")</f>
        <v>0</v>
      </c>
    </row>
    <row r="208" spans="1:68" ht="27" customHeight="1" x14ac:dyDescent="0.25">
      <c r="A208" s="64" t="s">
        <v>292</v>
      </c>
      <c r="B208" s="64" t="s">
        <v>293</v>
      </c>
      <c r="C208" s="37">
        <v>4301031230</v>
      </c>
      <c r="D208" s="394">
        <v>4680115882690</v>
      </c>
      <c r="E208" s="394"/>
      <c r="F208" s="63">
        <v>0.9</v>
      </c>
      <c r="G208" s="38">
        <v>6</v>
      </c>
      <c r="H208" s="63">
        <v>5.4</v>
      </c>
      <c r="I208" s="63">
        <v>5.61</v>
      </c>
      <c r="J208" s="38">
        <v>120</v>
      </c>
      <c r="K208" s="38" t="s">
        <v>88</v>
      </c>
      <c r="L208" s="38"/>
      <c r="M208" s="39" t="s">
        <v>82</v>
      </c>
      <c r="N208" s="39"/>
      <c r="O208" s="38">
        <v>40</v>
      </c>
      <c r="P208" s="6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6"/>
      <c r="R208" s="396"/>
      <c r="S208" s="396"/>
      <c r="T208" s="397"/>
      <c r="U208" s="40" t="s">
        <v>48</v>
      </c>
      <c r="V208" s="40" t="s">
        <v>48</v>
      </c>
      <c r="W208" s="41" t="s">
        <v>0</v>
      </c>
      <c r="X208" s="59">
        <v>0</v>
      </c>
      <c r="Y208" s="56">
        <f t="shared" si="31"/>
        <v>0</v>
      </c>
      <c r="Z208" s="42" t="str">
        <f>IFERROR(IF(Y208=0,"",ROUNDUP(Y208/H208,0)*0.00937),"")</f>
        <v/>
      </c>
      <c r="AA208" s="69" t="s">
        <v>48</v>
      </c>
      <c r="AB208" s="70" t="s">
        <v>48</v>
      </c>
      <c r="AC208" s="82"/>
      <c r="AG208" s="79"/>
      <c r="AJ208" s="84"/>
      <c r="AK208" s="84"/>
      <c r="BB208" s="180" t="s">
        <v>69</v>
      </c>
      <c r="BM208" s="79">
        <f t="shared" si="32"/>
        <v>0</v>
      </c>
      <c r="BN208" s="79">
        <f t="shared" si="33"/>
        <v>0</v>
      </c>
      <c r="BO208" s="79">
        <f t="shared" si="34"/>
        <v>0</v>
      </c>
      <c r="BP208" s="79">
        <f t="shared" si="35"/>
        <v>0</v>
      </c>
    </row>
    <row r="209" spans="1:68" ht="27" customHeight="1" x14ac:dyDescent="0.25">
      <c r="A209" s="64" t="s">
        <v>294</v>
      </c>
      <c r="B209" s="64" t="s">
        <v>295</v>
      </c>
      <c r="C209" s="37">
        <v>4301031220</v>
      </c>
      <c r="D209" s="394">
        <v>4680115882669</v>
      </c>
      <c r="E209" s="394"/>
      <c r="F209" s="63">
        <v>0.9</v>
      </c>
      <c r="G209" s="38">
        <v>6</v>
      </c>
      <c r="H209" s="63">
        <v>5.4</v>
      </c>
      <c r="I209" s="63">
        <v>5.61</v>
      </c>
      <c r="J209" s="38">
        <v>120</v>
      </c>
      <c r="K209" s="38" t="s">
        <v>88</v>
      </c>
      <c r="L209" s="38"/>
      <c r="M209" s="39" t="s">
        <v>82</v>
      </c>
      <c r="N209" s="39"/>
      <c r="O209" s="38">
        <v>40</v>
      </c>
      <c r="P209" s="6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6"/>
      <c r="R209" s="396"/>
      <c r="S209" s="396"/>
      <c r="T209" s="397"/>
      <c r="U209" s="40" t="s">
        <v>48</v>
      </c>
      <c r="V209" s="40" t="s">
        <v>48</v>
      </c>
      <c r="W209" s="41" t="s">
        <v>0</v>
      </c>
      <c r="X209" s="59">
        <v>0</v>
      </c>
      <c r="Y209" s="56">
        <f t="shared" si="31"/>
        <v>0</v>
      </c>
      <c r="Z209" s="42" t="str">
        <f>IFERROR(IF(Y209=0,"",ROUNDUP(Y209/H209,0)*0.00937),"")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181" t="s">
        <v>69</v>
      </c>
      <c r="BM209" s="79">
        <f t="shared" si="32"/>
        <v>0</v>
      </c>
      <c r="BN209" s="79">
        <f t="shared" si="33"/>
        <v>0</v>
      </c>
      <c r="BO209" s="79">
        <f t="shared" si="34"/>
        <v>0</v>
      </c>
      <c r="BP209" s="79">
        <f t="shared" si="35"/>
        <v>0</v>
      </c>
    </row>
    <row r="210" spans="1:68" ht="27" customHeight="1" x14ac:dyDescent="0.25">
      <c r="A210" s="64" t="s">
        <v>296</v>
      </c>
      <c r="B210" s="64" t="s">
        <v>297</v>
      </c>
      <c r="C210" s="37">
        <v>4301031221</v>
      </c>
      <c r="D210" s="394">
        <v>4680115882676</v>
      </c>
      <c r="E210" s="394"/>
      <c r="F210" s="63">
        <v>0.9</v>
      </c>
      <c r="G210" s="38">
        <v>6</v>
      </c>
      <c r="H210" s="63">
        <v>5.4</v>
      </c>
      <c r="I210" s="63">
        <v>5.61</v>
      </c>
      <c r="J210" s="38">
        <v>120</v>
      </c>
      <c r="K210" s="38" t="s">
        <v>88</v>
      </c>
      <c r="L210" s="38"/>
      <c r="M210" s="39" t="s">
        <v>82</v>
      </c>
      <c r="N210" s="39"/>
      <c r="O210" s="38">
        <v>40</v>
      </c>
      <c r="P210" s="6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6"/>
      <c r="R210" s="396"/>
      <c r="S210" s="396"/>
      <c r="T210" s="397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si="31"/>
        <v>0</v>
      </c>
      <c r="Z210" s="42" t="str">
        <f>IFERROR(IF(Y210=0,"",ROUNDUP(Y210/H210,0)*0.00937),"")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si="32"/>
        <v>0</v>
      </c>
      <c r="BN210" s="79">
        <f t="shared" si="33"/>
        <v>0</v>
      </c>
      <c r="BO210" s="79">
        <f t="shared" si="34"/>
        <v>0</v>
      </c>
      <c r="BP210" s="79">
        <f t="shared" si="35"/>
        <v>0</v>
      </c>
    </row>
    <row r="211" spans="1:68" ht="27" customHeight="1" x14ac:dyDescent="0.25">
      <c r="A211" s="64" t="s">
        <v>298</v>
      </c>
      <c r="B211" s="64" t="s">
        <v>299</v>
      </c>
      <c r="C211" s="37">
        <v>4301031223</v>
      </c>
      <c r="D211" s="394">
        <v>4680115884014</v>
      </c>
      <c r="E211" s="394"/>
      <c r="F211" s="63">
        <v>0.3</v>
      </c>
      <c r="G211" s="38">
        <v>6</v>
      </c>
      <c r="H211" s="63">
        <v>1.8</v>
      </c>
      <c r="I211" s="63">
        <v>1.93</v>
      </c>
      <c r="J211" s="38">
        <v>234</v>
      </c>
      <c r="K211" s="38" t="s">
        <v>83</v>
      </c>
      <c r="L211" s="38"/>
      <c r="M211" s="39" t="s">
        <v>82</v>
      </c>
      <c r="N211" s="39"/>
      <c r="O211" s="38">
        <v>40</v>
      </c>
      <c r="P211" s="61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6"/>
      <c r="R211" s="396"/>
      <c r="S211" s="396"/>
      <c r="T211" s="397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IFERROR(IF(Y211=0,"",ROUNDUP(Y211/H211,0)*0.00502),"")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customHeight="1" x14ac:dyDescent="0.25">
      <c r="A212" s="64" t="s">
        <v>300</v>
      </c>
      <c r="B212" s="64" t="s">
        <v>301</v>
      </c>
      <c r="C212" s="37">
        <v>4301031222</v>
      </c>
      <c r="D212" s="394">
        <v>4680115884007</v>
      </c>
      <c r="E212" s="394"/>
      <c r="F212" s="63">
        <v>0.3</v>
      </c>
      <c r="G212" s="38">
        <v>6</v>
      </c>
      <c r="H212" s="63">
        <v>1.8</v>
      </c>
      <c r="I212" s="63">
        <v>1.9</v>
      </c>
      <c r="J212" s="38">
        <v>234</v>
      </c>
      <c r="K212" s="38" t="s">
        <v>83</v>
      </c>
      <c r="L212" s="38"/>
      <c r="M212" s="39" t="s">
        <v>82</v>
      </c>
      <c r="N212" s="39"/>
      <c r="O212" s="38">
        <v>40</v>
      </c>
      <c r="P212" s="61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6"/>
      <c r="R212" s="396"/>
      <c r="S212" s="396"/>
      <c r="T212" s="397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IFERROR(IF(Y212=0,"",ROUNDUP(Y212/H212,0)*0.00502),"")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ht="27" customHeight="1" x14ac:dyDescent="0.25">
      <c r="A213" s="64" t="s">
        <v>302</v>
      </c>
      <c r="B213" s="64" t="s">
        <v>303</v>
      </c>
      <c r="C213" s="37">
        <v>4301031229</v>
      </c>
      <c r="D213" s="394">
        <v>4680115884038</v>
      </c>
      <c r="E213" s="394"/>
      <c r="F213" s="63">
        <v>0.3</v>
      </c>
      <c r="G213" s="38">
        <v>6</v>
      </c>
      <c r="H213" s="63">
        <v>1.8</v>
      </c>
      <c r="I213" s="63">
        <v>1.9</v>
      </c>
      <c r="J213" s="38">
        <v>234</v>
      </c>
      <c r="K213" s="38" t="s">
        <v>83</v>
      </c>
      <c r="L213" s="38"/>
      <c r="M213" s="39" t="s">
        <v>82</v>
      </c>
      <c r="N213" s="39"/>
      <c r="O213" s="38">
        <v>40</v>
      </c>
      <c r="P213" s="6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6"/>
      <c r="R213" s="396"/>
      <c r="S213" s="396"/>
      <c r="T213" s="397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si="31"/>
        <v>0</v>
      </c>
      <c r="Z213" s="42" t="str">
        <f>IFERROR(IF(Y213=0,"",ROUNDUP(Y213/H213,0)*0.00502),"")</f>
        <v/>
      </c>
      <c r="AA213" s="69" t="s">
        <v>48</v>
      </c>
      <c r="AB213" s="70" t="s">
        <v>48</v>
      </c>
      <c r="AC213" s="82"/>
      <c r="AG213" s="79"/>
      <c r="AJ213" s="84"/>
      <c r="AK213" s="84"/>
      <c r="BB213" s="185" t="s">
        <v>69</v>
      </c>
      <c r="BM213" s="79">
        <f t="shared" si="32"/>
        <v>0</v>
      </c>
      <c r="BN213" s="79">
        <f t="shared" si="33"/>
        <v>0</v>
      </c>
      <c r="BO213" s="79">
        <f t="shared" si="34"/>
        <v>0</v>
      </c>
      <c r="BP213" s="79">
        <f t="shared" si="35"/>
        <v>0</v>
      </c>
    </row>
    <row r="214" spans="1:68" ht="27" customHeight="1" x14ac:dyDescent="0.25">
      <c r="A214" s="64" t="s">
        <v>304</v>
      </c>
      <c r="B214" s="64" t="s">
        <v>305</v>
      </c>
      <c r="C214" s="37">
        <v>4301031225</v>
      </c>
      <c r="D214" s="394">
        <v>4680115884021</v>
      </c>
      <c r="E214" s="394"/>
      <c r="F214" s="63">
        <v>0.3</v>
      </c>
      <c r="G214" s="38">
        <v>6</v>
      </c>
      <c r="H214" s="63">
        <v>1.8</v>
      </c>
      <c r="I214" s="63">
        <v>1.9</v>
      </c>
      <c r="J214" s="38">
        <v>234</v>
      </c>
      <c r="K214" s="38" t="s">
        <v>83</v>
      </c>
      <c r="L214" s="38"/>
      <c r="M214" s="39" t="s">
        <v>82</v>
      </c>
      <c r="N214" s="39"/>
      <c r="O214" s="38">
        <v>40</v>
      </c>
      <c r="P214" s="6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6"/>
      <c r="R214" s="396"/>
      <c r="S214" s="396"/>
      <c r="T214" s="397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1"/>
        <v>0</v>
      </c>
      <c r="Z214" s="42" t="str">
        <f>IFERROR(IF(Y214=0,"",ROUNDUP(Y214/H214,0)*0.00502),"")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si="32"/>
        <v>0</v>
      </c>
      <c r="BN214" s="79">
        <f t="shared" si="33"/>
        <v>0</v>
      </c>
      <c r="BO214" s="79">
        <f t="shared" si="34"/>
        <v>0</v>
      </c>
      <c r="BP214" s="79">
        <f t="shared" si="35"/>
        <v>0</v>
      </c>
    </row>
    <row r="215" spans="1:68" x14ac:dyDescent="0.2">
      <c r="A215" s="401"/>
      <c r="B215" s="401"/>
      <c r="C215" s="401"/>
      <c r="D215" s="401"/>
      <c r="E215" s="401"/>
      <c r="F215" s="401"/>
      <c r="G215" s="401"/>
      <c r="H215" s="401"/>
      <c r="I215" s="401"/>
      <c r="J215" s="401"/>
      <c r="K215" s="401"/>
      <c r="L215" s="401"/>
      <c r="M215" s="401"/>
      <c r="N215" s="401"/>
      <c r="O215" s="402"/>
      <c r="P215" s="398" t="s">
        <v>43</v>
      </c>
      <c r="Q215" s="399"/>
      <c r="R215" s="399"/>
      <c r="S215" s="399"/>
      <c r="T215" s="399"/>
      <c r="U215" s="399"/>
      <c r="V215" s="400"/>
      <c r="W215" s="43" t="s">
        <v>42</v>
      </c>
      <c r="X215" s="44">
        <f>IFERROR(X207/H207,"0")+IFERROR(X208/H208,"0")+IFERROR(X209/H209,"0")+IFERROR(X210/H210,"0")+IFERROR(X211/H211,"0")+IFERROR(X212/H212,"0")+IFERROR(X213/H213,"0")+IFERROR(X214/H214,"0")</f>
        <v>0</v>
      </c>
      <c r="Y215" s="44">
        <f>IFERROR(Y207/H207,"0")+IFERROR(Y208/H208,"0")+IFERROR(Y209/H209,"0")+IFERROR(Y210/H210,"0")+IFERROR(Y211/H211,"0")+IFERROR(Y212/H212,"0")+IFERROR(Y213/H213,"0")+IFERROR(Y214/H214,"0")</f>
        <v>0</v>
      </c>
      <c r="Z215" s="44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8"/>
      <c r="AB215" s="68"/>
      <c r="AC215" s="68"/>
    </row>
    <row r="216" spans="1:68" x14ac:dyDescent="0.2">
      <c r="A216" s="401"/>
      <c r="B216" s="401"/>
      <c r="C216" s="401"/>
      <c r="D216" s="401"/>
      <c r="E216" s="401"/>
      <c r="F216" s="401"/>
      <c r="G216" s="401"/>
      <c r="H216" s="401"/>
      <c r="I216" s="401"/>
      <c r="J216" s="401"/>
      <c r="K216" s="401"/>
      <c r="L216" s="401"/>
      <c r="M216" s="401"/>
      <c r="N216" s="401"/>
      <c r="O216" s="402"/>
      <c r="P216" s="398" t="s">
        <v>43</v>
      </c>
      <c r="Q216" s="399"/>
      <c r="R216" s="399"/>
      <c r="S216" s="399"/>
      <c r="T216" s="399"/>
      <c r="U216" s="399"/>
      <c r="V216" s="400"/>
      <c r="W216" s="43" t="s">
        <v>0</v>
      </c>
      <c r="X216" s="44">
        <f>IFERROR(SUM(X207:X214),"0")</f>
        <v>0</v>
      </c>
      <c r="Y216" s="44">
        <f>IFERROR(SUM(Y207:Y214),"0")</f>
        <v>0</v>
      </c>
      <c r="Z216" s="43"/>
      <c r="AA216" s="68"/>
      <c r="AB216" s="68"/>
      <c r="AC216" s="68"/>
    </row>
    <row r="217" spans="1:68" ht="14.25" customHeight="1" x14ac:dyDescent="0.25">
      <c r="A217" s="393" t="s">
        <v>84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67"/>
      <c r="AB217" s="67"/>
      <c r="AC217" s="81"/>
    </row>
    <row r="218" spans="1:68" ht="27" customHeight="1" x14ac:dyDescent="0.25">
      <c r="A218" s="64" t="s">
        <v>306</v>
      </c>
      <c r="B218" s="64" t="s">
        <v>307</v>
      </c>
      <c r="C218" s="37">
        <v>4301051408</v>
      </c>
      <c r="D218" s="394">
        <v>4680115881594</v>
      </c>
      <c r="E218" s="394"/>
      <c r="F218" s="63">
        <v>1.35</v>
      </c>
      <c r="G218" s="38">
        <v>6</v>
      </c>
      <c r="H218" s="63">
        <v>8.1</v>
      </c>
      <c r="I218" s="63">
        <v>8.6639999999999997</v>
      </c>
      <c r="J218" s="38">
        <v>56</v>
      </c>
      <c r="K218" s="38" t="s">
        <v>126</v>
      </c>
      <c r="L218" s="38"/>
      <c r="M218" s="39" t="s">
        <v>128</v>
      </c>
      <c r="N218" s="39"/>
      <c r="O218" s="38">
        <v>40</v>
      </c>
      <c r="P218" s="6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6"/>
      <c r="R218" s="396"/>
      <c r="S218" s="396"/>
      <c r="T218" s="397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ref="Y218:Y228" si="36">IFERROR(IF(X218="",0,CEILING((X218/$H218),1)*$H218),"")</f>
        <v>0</v>
      </c>
      <c r="Z218" s="42" t="str">
        <f>IFERROR(IF(Y218=0,"",ROUNDUP(Y218/H218,0)*0.02175),"")</f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187" t="s">
        <v>69</v>
      </c>
      <c r="BM218" s="79">
        <f t="shared" ref="BM218:BM228" si="37">IFERROR(X218*I218/H218,"0")</f>
        <v>0</v>
      </c>
      <c r="BN218" s="79">
        <f t="shared" ref="BN218:BN228" si="38">IFERROR(Y218*I218/H218,"0")</f>
        <v>0</v>
      </c>
      <c r="BO218" s="79">
        <f t="shared" ref="BO218:BO228" si="39">IFERROR(1/J218*(X218/H218),"0")</f>
        <v>0</v>
      </c>
      <c r="BP218" s="79">
        <f t="shared" ref="BP218:BP228" si="40">IFERROR(1/J218*(Y218/H218),"0")</f>
        <v>0</v>
      </c>
    </row>
    <row r="219" spans="1:68" ht="16.5" customHeight="1" x14ac:dyDescent="0.25">
      <c r="A219" s="64" t="s">
        <v>308</v>
      </c>
      <c r="B219" s="64" t="s">
        <v>309</v>
      </c>
      <c r="C219" s="37">
        <v>4301051754</v>
      </c>
      <c r="D219" s="394">
        <v>4680115880962</v>
      </c>
      <c r="E219" s="394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8" t="s">
        <v>126</v>
      </c>
      <c r="L219" s="38"/>
      <c r="M219" s="39" t="s">
        <v>82</v>
      </c>
      <c r="N219" s="39"/>
      <c r="O219" s="38">
        <v>40</v>
      </c>
      <c r="P219" s="60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6"/>
      <c r="R219" s="396"/>
      <c r="S219" s="396"/>
      <c r="T219" s="397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6"/>
        <v>0</v>
      </c>
      <c r="Z219" s="42" t="str">
        <f>IFERROR(IF(Y219=0,"",ROUNDUP(Y219/H219,0)*0.02175),"")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88" t="s">
        <v>69</v>
      </c>
      <c r="BM219" s="79">
        <f t="shared" si="37"/>
        <v>0</v>
      </c>
      <c r="BN219" s="79">
        <f t="shared" si="38"/>
        <v>0</v>
      </c>
      <c r="BO219" s="79">
        <f t="shared" si="39"/>
        <v>0</v>
      </c>
      <c r="BP219" s="79">
        <f t="shared" si="40"/>
        <v>0</v>
      </c>
    </row>
    <row r="220" spans="1:68" ht="27" customHeight="1" x14ac:dyDescent="0.25">
      <c r="A220" s="64" t="s">
        <v>310</v>
      </c>
      <c r="B220" s="64" t="s">
        <v>311</v>
      </c>
      <c r="C220" s="37">
        <v>4301051411</v>
      </c>
      <c r="D220" s="394">
        <v>4680115881617</v>
      </c>
      <c r="E220" s="394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8" t="s">
        <v>126</v>
      </c>
      <c r="L220" s="38"/>
      <c r="M220" s="39" t="s">
        <v>128</v>
      </c>
      <c r="N220" s="39"/>
      <c r="O220" s="38">
        <v>40</v>
      </c>
      <c r="P220" s="6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6"/>
      <c r="R220" s="396"/>
      <c r="S220" s="396"/>
      <c r="T220" s="397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6"/>
        <v>0</v>
      </c>
      <c r="Z220" s="42" t="str">
        <f>IFERROR(IF(Y220=0,"",ROUNDUP(Y220/H220,0)*0.02175),"")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89" t="s">
        <v>69</v>
      </c>
      <c r="BM220" s="79">
        <f t="shared" si="37"/>
        <v>0</v>
      </c>
      <c r="BN220" s="79">
        <f t="shared" si="38"/>
        <v>0</v>
      </c>
      <c r="BO220" s="79">
        <f t="shared" si="39"/>
        <v>0</v>
      </c>
      <c r="BP220" s="79">
        <f t="shared" si="40"/>
        <v>0</v>
      </c>
    </row>
    <row r="221" spans="1:68" ht="16.5" customHeight="1" x14ac:dyDescent="0.25">
      <c r="A221" s="64" t="s">
        <v>312</v>
      </c>
      <c r="B221" s="64" t="s">
        <v>313</v>
      </c>
      <c r="C221" s="37">
        <v>4301051632</v>
      </c>
      <c r="D221" s="394">
        <v>4680115880573</v>
      </c>
      <c r="E221" s="394"/>
      <c r="F221" s="63">
        <v>1.45</v>
      </c>
      <c r="G221" s="38">
        <v>6</v>
      </c>
      <c r="H221" s="63">
        <v>8.6999999999999993</v>
      </c>
      <c r="I221" s="63">
        <v>9.2639999999999993</v>
      </c>
      <c r="J221" s="38">
        <v>56</v>
      </c>
      <c r="K221" s="38" t="s">
        <v>126</v>
      </c>
      <c r="L221" s="38"/>
      <c r="M221" s="39" t="s">
        <v>82</v>
      </c>
      <c r="N221" s="39"/>
      <c r="O221" s="38">
        <v>45</v>
      </c>
      <c r="P221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6"/>
      <c r="R221" s="396"/>
      <c r="S221" s="396"/>
      <c r="T221" s="397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6"/>
        <v>0</v>
      </c>
      <c r="Z221" s="42" t="str">
        <f>IFERROR(IF(Y221=0,"",ROUNDUP(Y221/H221,0)*0.02175),"")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si="37"/>
        <v>0</v>
      </c>
      <c r="BN221" s="79">
        <f t="shared" si="38"/>
        <v>0</v>
      </c>
      <c r="BO221" s="79">
        <f t="shared" si="39"/>
        <v>0</v>
      </c>
      <c r="BP221" s="79">
        <f t="shared" si="40"/>
        <v>0</v>
      </c>
    </row>
    <row r="222" spans="1:68" ht="27" customHeight="1" x14ac:dyDescent="0.25">
      <c r="A222" s="64" t="s">
        <v>314</v>
      </c>
      <c r="B222" s="64" t="s">
        <v>315</v>
      </c>
      <c r="C222" s="37">
        <v>4301051407</v>
      </c>
      <c r="D222" s="394">
        <v>4680115882195</v>
      </c>
      <c r="E222" s="394"/>
      <c r="F222" s="63">
        <v>0.4</v>
      </c>
      <c r="G222" s="38">
        <v>6</v>
      </c>
      <c r="H222" s="63">
        <v>2.4</v>
      </c>
      <c r="I222" s="63">
        <v>2.69</v>
      </c>
      <c r="J222" s="38">
        <v>156</v>
      </c>
      <c r="K222" s="38" t="s">
        <v>88</v>
      </c>
      <c r="L222" s="38"/>
      <c r="M222" s="39" t="s">
        <v>128</v>
      </c>
      <c r="N222" s="39"/>
      <c r="O222" s="38">
        <v>40</v>
      </c>
      <c r="P222" s="6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6"/>
      <c r="R222" s="396"/>
      <c r="S222" s="396"/>
      <c r="T222" s="397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 t="shared" ref="Z222:Z228" si="41">IFERROR(IF(Y222=0,"",ROUNDUP(Y222/H222,0)*0.00753),"")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customHeight="1" x14ac:dyDescent="0.25">
      <c r="A223" s="64" t="s">
        <v>316</v>
      </c>
      <c r="B223" s="64" t="s">
        <v>317</v>
      </c>
      <c r="C223" s="37">
        <v>4301051752</v>
      </c>
      <c r="D223" s="394">
        <v>4680115882607</v>
      </c>
      <c r="E223" s="394"/>
      <c r="F223" s="63">
        <v>0.3</v>
      </c>
      <c r="G223" s="38">
        <v>6</v>
      </c>
      <c r="H223" s="63">
        <v>1.8</v>
      </c>
      <c r="I223" s="63">
        <v>2.0720000000000001</v>
      </c>
      <c r="J223" s="38">
        <v>156</v>
      </c>
      <c r="K223" s="38" t="s">
        <v>88</v>
      </c>
      <c r="L223" s="38"/>
      <c r="M223" s="39" t="s">
        <v>186</v>
      </c>
      <c r="N223" s="39"/>
      <c r="O223" s="38">
        <v>45</v>
      </c>
      <c r="P223" s="6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6"/>
      <c r="R223" s="396"/>
      <c r="S223" s="396"/>
      <c r="T223" s="397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 t="shared" si="41"/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27" customHeight="1" x14ac:dyDescent="0.25">
      <c r="A224" s="64" t="s">
        <v>318</v>
      </c>
      <c r="B224" s="64" t="s">
        <v>319</v>
      </c>
      <c r="C224" s="37">
        <v>4301051630</v>
      </c>
      <c r="D224" s="394">
        <v>4680115880092</v>
      </c>
      <c r="E224" s="394"/>
      <c r="F224" s="63">
        <v>0.4</v>
      </c>
      <c r="G224" s="38">
        <v>6</v>
      </c>
      <c r="H224" s="63">
        <v>2.4</v>
      </c>
      <c r="I224" s="63">
        <v>2.6720000000000002</v>
      </c>
      <c r="J224" s="38">
        <v>156</v>
      </c>
      <c r="K224" s="38" t="s">
        <v>88</v>
      </c>
      <c r="L224" s="38"/>
      <c r="M224" s="39" t="s">
        <v>82</v>
      </c>
      <c r="N224" s="39"/>
      <c r="O224" s="38">
        <v>45</v>
      </c>
      <c r="P224" s="5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6"/>
      <c r="R224" s="396"/>
      <c r="S224" s="396"/>
      <c r="T224" s="397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 t="shared" si="41"/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customHeight="1" x14ac:dyDescent="0.25">
      <c r="A225" s="64" t="s">
        <v>320</v>
      </c>
      <c r="B225" s="64" t="s">
        <v>321</v>
      </c>
      <c r="C225" s="37">
        <v>4301051631</v>
      </c>
      <c r="D225" s="394">
        <v>4680115880221</v>
      </c>
      <c r="E225" s="394"/>
      <c r="F225" s="63">
        <v>0.4</v>
      </c>
      <c r="G225" s="38">
        <v>6</v>
      </c>
      <c r="H225" s="63">
        <v>2.4</v>
      </c>
      <c r="I225" s="63">
        <v>2.6720000000000002</v>
      </c>
      <c r="J225" s="38">
        <v>156</v>
      </c>
      <c r="K225" s="38" t="s">
        <v>88</v>
      </c>
      <c r="L225" s="38"/>
      <c r="M225" s="39" t="s">
        <v>82</v>
      </c>
      <c r="N225" s="39"/>
      <c r="O225" s="38">
        <v>45</v>
      </c>
      <c r="P225" s="6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6"/>
      <c r="R225" s="396"/>
      <c r="S225" s="396"/>
      <c r="T225" s="397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si="41"/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customHeight="1" x14ac:dyDescent="0.25">
      <c r="A226" s="64" t="s">
        <v>322</v>
      </c>
      <c r="B226" s="64" t="s">
        <v>323</v>
      </c>
      <c r="C226" s="37">
        <v>4301051749</v>
      </c>
      <c r="D226" s="394">
        <v>4680115882942</v>
      </c>
      <c r="E226" s="394"/>
      <c r="F226" s="63">
        <v>0.3</v>
      </c>
      <c r="G226" s="38">
        <v>6</v>
      </c>
      <c r="H226" s="63">
        <v>1.8</v>
      </c>
      <c r="I226" s="63">
        <v>2.0720000000000001</v>
      </c>
      <c r="J226" s="38">
        <v>156</v>
      </c>
      <c r="K226" s="38" t="s">
        <v>88</v>
      </c>
      <c r="L226" s="38"/>
      <c r="M226" s="39" t="s">
        <v>82</v>
      </c>
      <c r="N226" s="39"/>
      <c r="O226" s="38">
        <v>40</v>
      </c>
      <c r="P226" s="60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6"/>
      <c r="R226" s="396"/>
      <c r="S226" s="396"/>
      <c r="T226" s="397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27" customHeight="1" x14ac:dyDescent="0.25">
      <c r="A227" s="64" t="s">
        <v>324</v>
      </c>
      <c r="B227" s="64" t="s">
        <v>325</v>
      </c>
      <c r="C227" s="37">
        <v>4301051753</v>
      </c>
      <c r="D227" s="394">
        <v>4680115880504</v>
      </c>
      <c r="E227" s="394"/>
      <c r="F227" s="63">
        <v>0.4</v>
      </c>
      <c r="G227" s="38">
        <v>6</v>
      </c>
      <c r="H227" s="63">
        <v>2.4</v>
      </c>
      <c r="I227" s="63">
        <v>2.6720000000000002</v>
      </c>
      <c r="J227" s="38">
        <v>156</v>
      </c>
      <c r="K227" s="38" t="s">
        <v>88</v>
      </c>
      <c r="L227" s="38"/>
      <c r="M227" s="39" t="s">
        <v>82</v>
      </c>
      <c r="N227" s="39"/>
      <c r="O227" s="38">
        <v>40</v>
      </c>
      <c r="P227" s="6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6"/>
      <c r="R227" s="396"/>
      <c r="S227" s="396"/>
      <c r="T227" s="397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 t="shared" si="41"/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customHeight="1" x14ac:dyDescent="0.25">
      <c r="A228" s="64" t="s">
        <v>326</v>
      </c>
      <c r="B228" s="64" t="s">
        <v>327</v>
      </c>
      <c r="C228" s="37">
        <v>4301051410</v>
      </c>
      <c r="D228" s="394">
        <v>4680115882164</v>
      </c>
      <c r="E228" s="394"/>
      <c r="F228" s="63">
        <v>0.4</v>
      </c>
      <c r="G228" s="38">
        <v>6</v>
      </c>
      <c r="H228" s="63">
        <v>2.4</v>
      </c>
      <c r="I228" s="63">
        <v>2.6779999999999999</v>
      </c>
      <c r="J228" s="38">
        <v>156</v>
      </c>
      <c r="K228" s="38" t="s">
        <v>88</v>
      </c>
      <c r="L228" s="38"/>
      <c r="M228" s="39" t="s">
        <v>128</v>
      </c>
      <c r="N228" s="39"/>
      <c r="O228" s="38">
        <v>40</v>
      </c>
      <c r="P228" s="6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6"/>
      <c r="R228" s="396"/>
      <c r="S228" s="396"/>
      <c r="T228" s="397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 t="shared" si="41"/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x14ac:dyDescent="0.2">
      <c r="A229" s="401"/>
      <c r="B229" s="401"/>
      <c r="C229" s="401"/>
      <c r="D229" s="401"/>
      <c r="E229" s="401"/>
      <c r="F229" s="401"/>
      <c r="G229" s="401"/>
      <c r="H229" s="401"/>
      <c r="I229" s="401"/>
      <c r="J229" s="401"/>
      <c r="K229" s="401"/>
      <c r="L229" s="401"/>
      <c r="M229" s="401"/>
      <c r="N229" s="401"/>
      <c r="O229" s="402"/>
      <c r="P229" s="398" t="s">
        <v>43</v>
      </c>
      <c r="Q229" s="399"/>
      <c r="R229" s="399"/>
      <c r="S229" s="399"/>
      <c r="T229" s="399"/>
      <c r="U229" s="399"/>
      <c r="V229" s="400"/>
      <c r="W229" s="43" t="s">
        <v>42</v>
      </c>
      <c r="X229" s="44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0</v>
      </c>
      <c r="Y229" s="44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0</v>
      </c>
      <c r="Z229" s="44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68"/>
      <c r="AB229" s="68"/>
      <c r="AC229" s="68"/>
    </row>
    <row r="230" spans="1:68" x14ac:dyDescent="0.2">
      <c r="A230" s="401"/>
      <c r="B230" s="401"/>
      <c r="C230" s="401"/>
      <c r="D230" s="401"/>
      <c r="E230" s="401"/>
      <c r="F230" s="401"/>
      <c r="G230" s="401"/>
      <c r="H230" s="401"/>
      <c r="I230" s="401"/>
      <c r="J230" s="401"/>
      <c r="K230" s="401"/>
      <c r="L230" s="401"/>
      <c r="M230" s="401"/>
      <c r="N230" s="401"/>
      <c r="O230" s="402"/>
      <c r="P230" s="398" t="s">
        <v>43</v>
      </c>
      <c r="Q230" s="399"/>
      <c r="R230" s="399"/>
      <c r="S230" s="399"/>
      <c r="T230" s="399"/>
      <c r="U230" s="399"/>
      <c r="V230" s="400"/>
      <c r="W230" s="43" t="s">
        <v>0</v>
      </c>
      <c r="X230" s="44">
        <f>IFERROR(SUM(X218:X228),"0")</f>
        <v>0</v>
      </c>
      <c r="Y230" s="44">
        <f>IFERROR(SUM(Y218:Y228),"0")</f>
        <v>0</v>
      </c>
      <c r="Z230" s="43"/>
      <c r="AA230" s="68"/>
      <c r="AB230" s="68"/>
      <c r="AC230" s="68"/>
    </row>
    <row r="231" spans="1:68" ht="14.25" customHeight="1" x14ac:dyDescent="0.25">
      <c r="A231" s="393" t="s">
        <v>177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93"/>
      <c r="AA231" s="67"/>
      <c r="AB231" s="67"/>
      <c r="AC231" s="81"/>
    </row>
    <row r="232" spans="1:68" ht="16.5" customHeight="1" x14ac:dyDescent="0.25">
      <c r="A232" s="64" t="s">
        <v>328</v>
      </c>
      <c r="B232" s="64" t="s">
        <v>329</v>
      </c>
      <c r="C232" s="37">
        <v>4301060404</v>
      </c>
      <c r="D232" s="394">
        <v>4680115882874</v>
      </c>
      <c r="E232" s="394"/>
      <c r="F232" s="63">
        <v>0.8</v>
      </c>
      <c r="G232" s="38">
        <v>4</v>
      </c>
      <c r="H232" s="63">
        <v>3.2</v>
      </c>
      <c r="I232" s="63">
        <v>3.4660000000000002</v>
      </c>
      <c r="J232" s="38">
        <v>120</v>
      </c>
      <c r="K232" s="38" t="s">
        <v>88</v>
      </c>
      <c r="L232" s="38"/>
      <c r="M232" s="39" t="s">
        <v>82</v>
      </c>
      <c r="N232" s="39"/>
      <c r="O232" s="38">
        <v>40</v>
      </c>
      <c r="P232" s="60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6"/>
      <c r="R232" s="396"/>
      <c r="S232" s="396"/>
      <c r="T232" s="397"/>
      <c r="U232" s="40" t="s">
        <v>48</v>
      </c>
      <c r="V232" s="40" t="s">
        <v>48</v>
      </c>
      <c r="W232" s="41" t="s">
        <v>0</v>
      </c>
      <c r="X232" s="59">
        <v>0</v>
      </c>
      <c r="Y232" s="56">
        <f>IFERROR(IF(X232="",0,CEILING((X232/$H232),1)*$H232),"")</f>
        <v>0</v>
      </c>
      <c r="Z232" s="42" t="str">
        <f>IFERROR(IF(Y232=0,"",ROUNDUP(Y232/H232,0)*0.00937),"")</f>
        <v/>
      </c>
      <c r="AA232" s="69" t="s">
        <v>48</v>
      </c>
      <c r="AB232" s="70" t="s">
        <v>48</v>
      </c>
      <c r="AC232" s="82"/>
      <c r="AG232" s="79"/>
      <c r="AJ232" s="84"/>
      <c r="AK232" s="84"/>
      <c r="BB232" s="198" t="s">
        <v>69</v>
      </c>
      <c r="BM232" s="79">
        <f>IFERROR(X232*I232/H232,"0")</f>
        <v>0</v>
      </c>
      <c r="BN232" s="79">
        <f>IFERROR(Y232*I232/H232,"0")</f>
        <v>0</v>
      </c>
      <c r="BO232" s="79">
        <f>IFERROR(1/J232*(X232/H232),"0")</f>
        <v>0</v>
      </c>
      <c r="BP232" s="79">
        <f>IFERROR(1/J232*(Y232/H232),"0")</f>
        <v>0</v>
      </c>
    </row>
    <row r="233" spans="1:68" ht="16.5" customHeight="1" x14ac:dyDescent="0.25">
      <c r="A233" s="64" t="s">
        <v>328</v>
      </c>
      <c r="B233" s="64" t="s">
        <v>330</v>
      </c>
      <c r="C233" s="37">
        <v>4301060360</v>
      </c>
      <c r="D233" s="394">
        <v>4680115882874</v>
      </c>
      <c r="E233" s="394"/>
      <c r="F233" s="63">
        <v>0.8</v>
      </c>
      <c r="G233" s="38">
        <v>4</v>
      </c>
      <c r="H233" s="63">
        <v>3.2</v>
      </c>
      <c r="I233" s="63">
        <v>3.4660000000000002</v>
      </c>
      <c r="J233" s="38">
        <v>120</v>
      </c>
      <c r="K233" s="38" t="s">
        <v>88</v>
      </c>
      <c r="L233" s="38"/>
      <c r="M233" s="39" t="s">
        <v>82</v>
      </c>
      <c r="N233" s="39"/>
      <c r="O233" s="38">
        <v>30</v>
      </c>
      <c r="P233" s="6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6"/>
      <c r="R233" s="396"/>
      <c r="S233" s="396"/>
      <c r="T233" s="397"/>
      <c r="U233" s="40" t="s">
        <v>48</v>
      </c>
      <c r="V233" s="40" t="s">
        <v>48</v>
      </c>
      <c r="W233" s="41" t="s">
        <v>0</v>
      </c>
      <c r="X233" s="59">
        <v>0</v>
      </c>
      <c r="Y233" s="56">
        <f>IFERROR(IF(X233="",0,CEILING((X233/$H233),1)*$H233),"")</f>
        <v>0</v>
      </c>
      <c r="Z233" s="42" t="str">
        <f>IFERROR(IF(Y233=0,"",ROUNDUP(Y233/H233,0)*0.00937),"")</f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199" t="s">
        <v>69</v>
      </c>
      <c r="BM233" s="79">
        <f>IFERROR(X233*I233/H233,"0")</f>
        <v>0</v>
      </c>
      <c r="BN233" s="79">
        <f>IFERROR(Y233*I233/H233,"0")</f>
        <v>0</v>
      </c>
      <c r="BO233" s="79">
        <f>IFERROR(1/J233*(X233/H233),"0")</f>
        <v>0</v>
      </c>
      <c r="BP233" s="79">
        <f>IFERROR(1/J233*(Y233/H233),"0")</f>
        <v>0</v>
      </c>
    </row>
    <row r="234" spans="1:68" ht="27" customHeight="1" x14ac:dyDescent="0.25">
      <c r="A234" s="64" t="s">
        <v>331</v>
      </c>
      <c r="B234" s="64" t="s">
        <v>332</v>
      </c>
      <c r="C234" s="37">
        <v>4301060359</v>
      </c>
      <c r="D234" s="394">
        <v>4680115884434</v>
      </c>
      <c r="E234" s="394"/>
      <c r="F234" s="63">
        <v>0.8</v>
      </c>
      <c r="G234" s="38">
        <v>4</v>
      </c>
      <c r="H234" s="63">
        <v>3.2</v>
      </c>
      <c r="I234" s="63">
        <v>3.4660000000000002</v>
      </c>
      <c r="J234" s="38">
        <v>120</v>
      </c>
      <c r="K234" s="38" t="s">
        <v>88</v>
      </c>
      <c r="L234" s="38"/>
      <c r="M234" s="39" t="s">
        <v>82</v>
      </c>
      <c r="N234" s="39"/>
      <c r="O234" s="38">
        <v>30</v>
      </c>
      <c r="P234" s="59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6"/>
      <c r="R234" s="396"/>
      <c r="S234" s="396"/>
      <c r="T234" s="397"/>
      <c r="U234" s="40" t="s">
        <v>48</v>
      </c>
      <c r="V234" s="40" t="s">
        <v>48</v>
      </c>
      <c r="W234" s="41" t="s">
        <v>0</v>
      </c>
      <c r="X234" s="59">
        <v>0</v>
      </c>
      <c r="Y234" s="56">
        <f>IFERROR(IF(X234="",0,CEILING((X234/$H234),1)*$H234),"")</f>
        <v>0</v>
      </c>
      <c r="Z234" s="42" t="str">
        <f>IFERROR(IF(Y234=0,"",ROUNDUP(Y234/H234,0)*0.00937),"")</f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0" t="s">
        <v>69</v>
      </c>
      <c r="BM234" s="79">
        <f>IFERROR(X234*I234/H234,"0")</f>
        <v>0</v>
      </c>
      <c r="BN234" s="79">
        <f>IFERROR(Y234*I234/H234,"0")</f>
        <v>0</v>
      </c>
      <c r="BO234" s="79">
        <f>IFERROR(1/J234*(X234/H234),"0")</f>
        <v>0</v>
      </c>
      <c r="BP234" s="79">
        <f>IFERROR(1/J234*(Y234/H234),"0")</f>
        <v>0</v>
      </c>
    </row>
    <row r="235" spans="1:68" ht="27" customHeight="1" x14ac:dyDescent="0.25">
      <c r="A235" s="64" t="s">
        <v>333</v>
      </c>
      <c r="B235" s="64" t="s">
        <v>334</v>
      </c>
      <c r="C235" s="37">
        <v>4301060375</v>
      </c>
      <c r="D235" s="394">
        <v>4680115880818</v>
      </c>
      <c r="E235" s="394"/>
      <c r="F235" s="63">
        <v>0.4</v>
      </c>
      <c r="G235" s="38">
        <v>6</v>
      </c>
      <c r="H235" s="63">
        <v>2.4</v>
      </c>
      <c r="I235" s="63">
        <v>2.6720000000000002</v>
      </c>
      <c r="J235" s="38">
        <v>156</v>
      </c>
      <c r="K235" s="38" t="s">
        <v>88</v>
      </c>
      <c r="L235" s="38"/>
      <c r="M235" s="39" t="s">
        <v>82</v>
      </c>
      <c r="N235" s="39"/>
      <c r="O235" s="38">
        <v>40</v>
      </c>
      <c r="P235" s="5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6"/>
      <c r="R235" s="396"/>
      <c r="S235" s="396"/>
      <c r="T235" s="397"/>
      <c r="U235" s="40" t="s">
        <v>48</v>
      </c>
      <c r="V235" s="40" t="s">
        <v>48</v>
      </c>
      <c r="W235" s="41" t="s">
        <v>0</v>
      </c>
      <c r="X235" s="59">
        <v>0</v>
      </c>
      <c r="Y235" s="56">
        <f>IFERROR(IF(X235="",0,CEILING((X235/$H235),1)*$H235),"")</f>
        <v>0</v>
      </c>
      <c r="Z235" s="42" t="str">
        <f>IFERROR(IF(Y235=0,"",ROUNDUP(Y235/H235,0)*0.00753),"")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1" t="s">
        <v>69</v>
      </c>
      <c r="BM235" s="79">
        <f>IFERROR(X235*I235/H235,"0")</f>
        <v>0</v>
      </c>
      <c r="BN235" s="79">
        <f>IFERROR(Y235*I235/H235,"0")</f>
        <v>0</v>
      </c>
      <c r="BO235" s="79">
        <f>IFERROR(1/J235*(X235/H235),"0")</f>
        <v>0</v>
      </c>
      <c r="BP235" s="79">
        <f>IFERROR(1/J235*(Y235/H235),"0")</f>
        <v>0</v>
      </c>
    </row>
    <row r="236" spans="1:68" ht="16.5" customHeight="1" x14ac:dyDescent="0.25">
      <c r="A236" s="64" t="s">
        <v>335</v>
      </c>
      <c r="B236" s="64" t="s">
        <v>336</v>
      </c>
      <c r="C236" s="37">
        <v>4301060389</v>
      </c>
      <c r="D236" s="394">
        <v>4680115880801</v>
      </c>
      <c r="E236" s="394"/>
      <c r="F236" s="63">
        <v>0.4</v>
      </c>
      <c r="G236" s="38">
        <v>6</v>
      </c>
      <c r="H236" s="63">
        <v>2.4</v>
      </c>
      <c r="I236" s="63">
        <v>2.6720000000000002</v>
      </c>
      <c r="J236" s="38">
        <v>156</v>
      </c>
      <c r="K236" s="38" t="s">
        <v>88</v>
      </c>
      <c r="L236" s="38"/>
      <c r="M236" s="39" t="s">
        <v>128</v>
      </c>
      <c r="N236" s="39"/>
      <c r="O236" s="38">
        <v>40</v>
      </c>
      <c r="P236" s="59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6"/>
      <c r="R236" s="396"/>
      <c r="S236" s="396"/>
      <c r="T236" s="397"/>
      <c r="U236" s="40" t="s">
        <v>48</v>
      </c>
      <c r="V236" s="40" t="s">
        <v>48</v>
      </c>
      <c r="W236" s="41" t="s">
        <v>0</v>
      </c>
      <c r="X236" s="59">
        <v>0</v>
      </c>
      <c r="Y236" s="56">
        <f>IFERROR(IF(X236="",0,CEILING((X236/$H236),1)*$H236),"")</f>
        <v>0</v>
      </c>
      <c r="Z236" s="42" t="str">
        <f>IFERROR(IF(Y236=0,"",ROUNDUP(Y236/H236,0)*0.00753),"")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2" t="s">
        <v>69</v>
      </c>
      <c r="BM236" s="79">
        <f>IFERROR(X236*I236/H236,"0")</f>
        <v>0</v>
      </c>
      <c r="BN236" s="79">
        <f>IFERROR(Y236*I236/H236,"0")</f>
        <v>0</v>
      </c>
      <c r="BO236" s="79">
        <f>IFERROR(1/J236*(X236/H236),"0")</f>
        <v>0</v>
      </c>
      <c r="BP236" s="79">
        <f>IFERROR(1/J236*(Y236/H236),"0")</f>
        <v>0</v>
      </c>
    </row>
    <row r="237" spans="1:68" x14ac:dyDescent="0.2">
      <c r="A237" s="401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02"/>
      <c r="P237" s="398" t="s">
        <v>43</v>
      </c>
      <c r="Q237" s="399"/>
      <c r="R237" s="399"/>
      <c r="S237" s="399"/>
      <c r="T237" s="399"/>
      <c r="U237" s="399"/>
      <c r="V237" s="400"/>
      <c r="W237" s="43" t="s">
        <v>42</v>
      </c>
      <c r="X237" s="44">
        <f>IFERROR(X232/H232,"0")+IFERROR(X233/H233,"0")+IFERROR(X234/H234,"0")+IFERROR(X235/H235,"0")+IFERROR(X236/H236,"0")</f>
        <v>0</v>
      </c>
      <c r="Y237" s="44">
        <f>IFERROR(Y232/H232,"0")+IFERROR(Y233/H233,"0")+IFERROR(Y234/H234,"0")+IFERROR(Y235/H235,"0")+IFERROR(Y236/H236,"0")</f>
        <v>0</v>
      </c>
      <c r="Z237" s="44">
        <f>IFERROR(IF(Z232="",0,Z232),"0")+IFERROR(IF(Z233="",0,Z233),"0")+IFERROR(IF(Z234="",0,Z234),"0")+IFERROR(IF(Z235="",0,Z235),"0")+IFERROR(IF(Z236="",0,Z236),"0")</f>
        <v>0</v>
      </c>
      <c r="AA237" s="68"/>
      <c r="AB237" s="68"/>
      <c r="AC237" s="68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02"/>
      <c r="P238" s="398" t="s">
        <v>43</v>
      </c>
      <c r="Q238" s="399"/>
      <c r="R238" s="399"/>
      <c r="S238" s="399"/>
      <c r="T238" s="399"/>
      <c r="U238" s="399"/>
      <c r="V238" s="400"/>
      <c r="W238" s="43" t="s">
        <v>0</v>
      </c>
      <c r="X238" s="44">
        <f>IFERROR(SUM(X232:X236),"0")</f>
        <v>0</v>
      </c>
      <c r="Y238" s="44">
        <f>IFERROR(SUM(Y232:Y236),"0")</f>
        <v>0</v>
      </c>
      <c r="Z238" s="43"/>
      <c r="AA238" s="68"/>
      <c r="AB238" s="68"/>
      <c r="AC238" s="68"/>
    </row>
    <row r="239" spans="1:68" ht="16.5" customHeight="1" x14ac:dyDescent="0.25">
      <c r="A239" s="416" t="s">
        <v>337</v>
      </c>
      <c r="B239" s="416"/>
      <c r="C239" s="416"/>
      <c r="D239" s="416"/>
      <c r="E239" s="416"/>
      <c r="F239" s="416"/>
      <c r="G239" s="416"/>
      <c r="H239" s="416"/>
      <c r="I239" s="416"/>
      <c r="J239" s="416"/>
      <c r="K239" s="416"/>
      <c r="L239" s="416"/>
      <c r="M239" s="416"/>
      <c r="N239" s="416"/>
      <c r="O239" s="416"/>
      <c r="P239" s="416"/>
      <c r="Q239" s="416"/>
      <c r="R239" s="416"/>
      <c r="S239" s="416"/>
      <c r="T239" s="416"/>
      <c r="U239" s="416"/>
      <c r="V239" s="416"/>
      <c r="W239" s="416"/>
      <c r="X239" s="416"/>
      <c r="Y239" s="416"/>
      <c r="Z239" s="416"/>
      <c r="AA239" s="66"/>
      <c r="AB239" s="66"/>
      <c r="AC239" s="80"/>
    </row>
    <row r="240" spans="1:68" ht="14.25" customHeight="1" x14ac:dyDescent="0.25">
      <c r="A240" s="393" t="s">
        <v>122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93"/>
      <c r="AA240" s="67"/>
      <c r="AB240" s="67"/>
      <c r="AC240" s="81"/>
    </row>
    <row r="241" spans="1:68" ht="27" customHeight="1" x14ac:dyDescent="0.25">
      <c r="A241" s="64" t="s">
        <v>338</v>
      </c>
      <c r="B241" s="64" t="s">
        <v>339</v>
      </c>
      <c r="C241" s="37">
        <v>4301011945</v>
      </c>
      <c r="D241" s="394">
        <v>4680115884274</v>
      </c>
      <c r="E241" s="394"/>
      <c r="F241" s="63">
        <v>1.45</v>
      </c>
      <c r="G241" s="38">
        <v>8</v>
      </c>
      <c r="H241" s="63">
        <v>11.6</v>
      </c>
      <c r="I241" s="63">
        <v>12.08</v>
      </c>
      <c r="J241" s="38">
        <v>48</v>
      </c>
      <c r="K241" s="38" t="s">
        <v>126</v>
      </c>
      <c r="L241" s="38"/>
      <c r="M241" s="39" t="s">
        <v>144</v>
      </c>
      <c r="N241" s="39"/>
      <c r="O241" s="38">
        <v>55</v>
      </c>
      <c r="P241" s="59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6"/>
      <c r="R241" s="396"/>
      <c r="S241" s="396"/>
      <c r="T241" s="397"/>
      <c r="U241" s="40" t="s">
        <v>48</v>
      </c>
      <c r="V241" s="40" t="s">
        <v>48</v>
      </c>
      <c r="W241" s="41" t="s">
        <v>0</v>
      </c>
      <c r="X241" s="59">
        <v>0</v>
      </c>
      <c r="Y241" s="56">
        <f t="shared" ref="Y241:Y248" si="42">IFERROR(IF(X241="",0,CEILING((X241/$H241),1)*$H241),"")</f>
        <v>0</v>
      </c>
      <c r="Z241" s="42" t="str">
        <f>IFERROR(IF(Y241=0,"",ROUNDUP(Y241/H241,0)*0.02039),"")</f>
        <v/>
      </c>
      <c r="AA241" s="69" t="s">
        <v>48</v>
      </c>
      <c r="AB241" s="70" t="s">
        <v>48</v>
      </c>
      <c r="AC241" s="82"/>
      <c r="AG241" s="79"/>
      <c r="AJ241" s="84"/>
      <c r="AK241" s="84"/>
      <c r="BB241" s="203" t="s">
        <v>69</v>
      </c>
      <c r="BM241" s="79">
        <f t="shared" ref="BM241:BM248" si="43">IFERROR(X241*I241/H241,"0")</f>
        <v>0</v>
      </c>
      <c r="BN241" s="79">
        <f t="shared" ref="BN241:BN248" si="44">IFERROR(Y241*I241/H241,"0")</f>
        <v>0</v>
      </c>
      <c r="BO241" s="79">
        <f t="shared" ref="BO241:BO248" si="45">IFERROR(1/J241*(X241/H241),"0")</f>
        <v>0</v>
      </c>
      <c r="BP241" s="79">
        <f t="shared" ref="BP241:BP248" si="46">IFERROR(1/J241*(Y241/H241),"0")</f>
        <v>0</v>
      </c>
    </row>
    <row r="242" spans="1:68" ht="27" customHeight="1" x14ac:dyDescent="0.25">
      <c r="A242" s="64" t="s">
        <v>338</v>
      </c>
      <c r="B242" s="64" t="s">
        <v>340</v>
      </c>
      <c r="C242" s="37">
        <v>4301011717</v>
      </c>
      <c r="D242" s="394">
        <v>4680115884274</v>
      </c>
      <c r="E242" s="394"/>
      <c r="F242" s="63">
        <v>1.45</v>
      </c>
      <c r="G242" s="38">
        <v>8</v>
      </c>
      <c r="H242" s="63">
        <v>11.6</v>
      </c>
      <c r="I242" s="63">
        <v>12.08</v>
      </c>
      <c r="J242" s="38">
        <v>56</v>
      </c>
      <c r="K242" s="38" t="s">
        <v>126</v>
      </c>
      <c r="L242" s="38"/>
      <c r="M242" s="39" t="s">
        <v>125</v>
      </c>
      <c r="N242" s="39"/>
      <c r="O242" s="38">
        <v>55</v>
      </c>
      <c r="P242" s="59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6"/>
      <c r="R242" s="396"/>
      <c r="S242" s="396"/>
      <c r="T242" s="397"/>
      <c r="U242" s="40" t="s">
        <v>48</v>
      </c>
      <c r="V242" s="40" t="s">
        <v>48</v>
      </c>
      <c r="W242" s="41" t="s">
        <v>0</v>
      </c>
      <c r="X242" s="59">
        <v>0</v>
      </c>
      <c r="Y242" s="56">
        <f t="shared" si="42"/>
        <v>0</v>
      </c>
      <c r="Z242" s="42" t="str">
        <f>IFERROR(IF(Y242=0,"",ROUNDUP(Y242/H242,0)*0.02175),"")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4" t="s">
        <v>69</v>
      </c>
      <c r="BM242" s="79">
        <f t="shared" si="43"/>
        <v>0</v>
      </c>
      <c r="BN242" s="79">
        <f t="shared" si="44"/>
        <v>0</v>
      </c>
      <c r="BO242" s="79">
        <f t="shared" si="45"/>
        <v>0</v>
      </c>
      <c r="BP242" s="79">
        <f t="shared" si="46"/>
        <v>0</v>
      </c>
    </row>
    <row r="243" spans="1:68" ht="27" customHeight="1" x14ac:dyDescent="0.25">
      <c r="A243" s="64" t="s">
        <v>341</v>
      </c>
      <c r="B243" s="64" t="s">
        <v>342</v>
      </c>
      <c r="C243" s="37">
        <v>4301011719</v>
      </c>
      <c r="D243" s="394">
        <v>4680115884298</v>
      </c>
      <c r="E243" s="394"/>
      <c r="F243" s="63">
        <v>1.45</v>
      </c>
      <c r="G243" s="38">
        <v>8</v>
      </c>
      <c r="H243" s="63">
        <v>11.6</v>
      </c>
      <c r="I243" s="63">
        <v>12.08</v>
      </c>
      <c r="J243" s="38">
        <v>56</v>
      </c>
      <c r="K243" s="38" t="s">
        <v>126</v>
      </c>
      <c r="L243" s="38"/>
      <c r="M243" s="39" t="s">
        <v>125</v>
      </c>
      <c r="N243" s="39"/>
      <c r="O243" s="38">
        <v>55</v>
      </c>
      <c r="P243" s="5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6"/>
      <c r="R243" s="396"/>
      <c r="S243" s="396"/>
      <c r="T243" s="397"/>
      <c r="U243" s="40" t="s">
        <v>48</v>
      </c>
      <c r="V243" s="40" t="s">
        <v>48</v>
      </c>
      <c r="W243" s="41" t="s">
        <v>0</v>
      </c>
      <c r="X243" s="59">
        <v>0</v>
      </c>
      <c r="Y243" s="56">
        <f t="shared" si="42"/>
        <v>0</v>
      </c>
      <c r="Z243" s="42" t="str">
        <f>IFERROR(IF(Y243=0,"",ROUNDUP(Y243/H243,0)*0.02175),"")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5" t="s">
        <v>69</v>
      </c>
      <c r="BM243" s="79">
        <f t="shared" si="43"/>
        <v>0</v>
      </c>
      <c r="BN243" s="79">
        <f t="shared" si="44"/>
        <v>0</v>
      </c>
      <c r="BO243" s="79">
        <f t="shared" si="45"/>
        <v>0</v>
      </c>
      <c r="BP243" s="79">
        <f t="shared" si="46"/>
        <v>0</v>
      </c>
    </row>
    <row r="244" spans="1:68" ht="27" customHeight="1" x14ac:dyDescent="0.25">
      <c r="A244" s="64" t="s">
        <v>343</v>
      </c>
      <c r="B244" s="64" t="s">
        <v>344</v>
      </c>
      <c r="C244" s="37">
        <v>4301011944</v>
      </c>
      <c r="D244" s="394">
        <v>4680115884250</v>
      </c>
      <c r="E244" s="394"/>
      <c r="F244" s="63">
        <v>1.45</v>
      </c>
      <c r="G244" s="38">
        <v>8</v>
      </c>
      <c r="H244" s="63">
        <v>11.6</v>
      </c>
      <c r="I244" s="63">
        <v>12.08</v>
      </c>
      <c r="J244" s="38">
        <v>48</v>
      </c>
      <c r="K244" s="38" t="s">
        <v>126</v>
      </c>
      <c r="L244" s="38"/>
      <c r="M244" s="39" t="s">
        <v>144</v>
      </c>
      <c r="N244" s="39"/>
      <c r="O244" s="38">
        <v>55</v>
      </c>
      <c r="P244" s="58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6"/>
      <c r="R244" s="396"/>
      <c r="S244" s="396"/>
      <c r="T244" s="397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si="42"/>
        <v>0</v>
      </c>
      <c r="Z244" s="42" t="str">
        <f>IFERROR(IF(Y244=0,"",ROUNDUP(Y244/H244,0)*0.02039),"")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si="43"/>
        <v>0</v>
      </c>
      <c r="BN244" s="79">
        <f t="shared" si="44"/>
        <v>0</v>
      </c>
      <c r="BO244" s="79">
        <f t="shared" si="45"/>
        <v>0</v>
      </c>
      <c r="BP244" s="79">
        <f t="shared" si="46"/>
        <v>0</v>
      </c>
    </row>
    <row r="245" spans="1:68" ht="27" customHeight="1" x14ac:dyDescent="0.25">
      <c r="A245" s="64" t="s">
        <v>343</v>
      </c>
      <c r="B245" s="64" t="s">
        <v>345</v>
      </c>
      <c r="C245" s="37">
        <v>4301011733</v>
      </c>
      <c r="D245" s="394">
        <v>4680115884250</v>
      </c>
      <c r="E245" s="394"/>
      <c r="F245" s="63">
        <v>1.45</v>
      </c>
      <c r="G245" s="38">
        <v>8</v>
      </c>
      <c r="H245" s="63">
        <v>11.6</v>
      </c>
      <c r="I245" s="63">
        <v>12.08</v>
      </c>
      <c r="J245" s="38">
        <v>56</v>
      </c>
      <c r="K245" s="38" t="s">
        <v>126</v>
      </c>
      <c r="L245" s="38"/>
      <c r="M245" s="39" t="s">
        <v>128</v>
      </c>
      <c r="N245" s="39"/>
      <c r="O245" s="38">
        <v>55</v>
      </c>
      <c r="P245" s="58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6"/>
      <c r="R245" s="396"/>
      <c r="S245" s="396"/>
      <c r="T245" s="397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IFERROR(IF(Y245=0,"",ROUNDUP(Y245/H245,0)*0.02175),"")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customHeight="1" x14ac:dyDescent="0.25">
      <c r="A246" s="64" t="s">
        <v>346</v>
      </c>
      <c r="B246" s="64" t="s">
        <v>347</v>
      </c>
      <c r="C246" s="37">
        <v>4301011718</v>
      </c>
      <c r="D246" s="394">
        <v>4680115884281</v>
      </c>
      <c r="E246" s="394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88</v>
      </c>
      <c r="L246" s="38"/>
      <c r="M246" s="39" t="s">
        <v>125</v>
      </c>
      <c r="N246" s="39"/>
      <c r="O246" s="38">
        <v>55</v>
      </c>
      <c r="P246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6"/>
      <c r="R246" s="396"/>
      <c r="S246" s="396"/>
      <c r="T246" s="397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IFERROR(IF(Y246=0,"",ROUNDUP(Y246/H246,0)*0.00937),"")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ht="27" customHeight="1" x14ac:dyDescent="0.25">
      <c r="A247" s="64" t="s">
        <v>348</v>
      </c>
      <c r="B247" s="64" t="s">
        <v>349</v>
      </c>
      <c r="C247" s="37">
        <v>4301011720</v>
      </c>
      <c r="D247" s="394">
        <v>4680115884199</v>
      </c>
      <c r="E247" s="394"/>
      <c r="F247" s="63">
        <v>0.37</v>
      </c>
      <c r="G247" s="38">
        <v>10</v>
      </c>
      <c r="H247" s="63">
        <v>3.7</v>
      </c>
      <c r="I247" s="63">
        <v>3.94</v>
      </c>
      <c r="J247" s="38">
        <v>120</v>
      </c>
      <c r="K247" s="38" t="s">
        <v>88</v>
      </c>
      <c r="L247" s="38"/>
      <c r="M247" s="39" t="s">
        <v>125</v>
      </c>
      <c r="N247" s="39"/>
      <c r="O247" s="38">
        <v>55</v>
      </c>
      <c r="P247" s="5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6"/>
      <c r="R247" s="396"/>
      <c r="S247" s="396"/>
      <c r="T247" s="397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si="42"/>
        <v>0</v>
      </c>
      <c r="Z247" s="42" t="str">
        <f>IFERROR(IF(Y247=0,"",ROUNDUP(Y247/H247,0)*0.00937),"")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09" t="s">
        <v>69</v>
      </c>
      <c r="BM247" s="79">
        <f t="shared" si="43"/>
        <v>0</v>
      </c>
      <c r="BN247" s="79">
        <f t="shared" si="44"/>
        <v>0</v>
      </c>
      <c r="BO247" s="79">
        <f t="shared" si="45"/>
        <v>0</v>
      </c>
      <c r="BP247" s="79">
        <f t="shared" si="46"/>
        <v>0</v>
      </c>
    </row>
    <row r="248" spans="1:68" ht="27" customHeight="1" x14ac:dyDescent="0.25">
      <c r="A248" s="64" t="s">
        <v>350</v>
      </c>
      <c r="B248" s="64" t="s">
        <v>351</v>
      </c>
      <c r="C248" s="37">
        <v>4301011716</v>
      </c>
      <c r="D248" s="394">
        <v>4680115884267</v>
      </c>
      <c r="E248" s="394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88</v>
      </c>
      <c r="L248" s="38"/>
      <c r="M248" s="39" t="s">
        <v>125</v>
      </c>
      <c r="N248" s="39"/>
      <c r="O248" s="38">
        <v>55</v>
      </c>
      <c r="P248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6"/>
      <c r="R248" s="396"/>
      <c r="S248" s="396"/>
      <c r="T248" s="397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2"/>
        <v>0</v>
      </c>
      <c r="Z248" s="42" t="str">
        <f>IFERROR(IF(Y248=0,"",ROUNDUP(Y248/H248,0)*0.00937),"")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si="43"/>
        <v>0</v>
      </c>
      <c r="BN248" s="79">
        <f t="shared" si="44"/>
        <v>0</v>
      </c>
      <c r="BO248" s="79">
        <f t="shared" si="45"/>
        <v>0</v>
      </c>
      <c r="BP248" s="79">
        <f t="shared" si="46"/>
        <v>0</v>
      </c>
    </row>
    <row r="249" spans="1:68" x14ac:dyDescent="0.2">
      <c r="A249" s="401"/>
      <c r="B249" s="401"/>
      <c r="C249" s="401"/>
      <c r="D249" s="401"/>
      <c r="E249" s="401"/>
      <c r="F249" s="401"/>
      <c r="G249" s="401"/>
      <c r="H249" s="401"/>
      <c r="I249" s="401"/>
      <c r="J249" s="401"/>
      <c r="K249" s="401"/>
      <c r="L249" s="401"/>
      <c r="M249" s="401"/>
      <c r="N249" s="401"/>
      <c r="O249" s="402"/>
      <c r="P249" s="398" t="s">
        <v>43</v>
      </c>
      <c r="Q249" s="399"/>
      <c r="R249" s="399"/>
      <c r="S249" s="399"/>
      <c r="T249" s="399"/>
      <c r="U249" s="399"/>
      <c r="V249" s="400"/>
      <c r="W249" s="43" t="s">
        <v>42</v>
      </c>
      <c r="X249" s="44">
        <f>IFERROR(X241/H241,"0")+IFERROR(X242/H242,"0")+IFERROR(X243/H243,"0")+IFERROR(X244/H244,"0")+IFERROR(X245/H245,"0")+IFERROR(X246/H246,"0")+IFERROR(X247/H247,"0")+IFERROR(X248/H248,"0")</f>
        <v>0</v>
      </c>
      <c r="Y249" s="44">
        <f>IFERROR(Y241/H241,"0")+IFERROR(Y242/H242,"0")+IFERROR(Y243/H243,"0")+IFERROR(Y244/H244,"0")+IFERROR(Y245/H245,"0")+IFERROR(Y246/H246,"0")+IFERROR(Y247/H247,"0")+IFERROR(Y248/H248,"0")</f>
        <v>0</v>
      </c>
      <c r="Z249" s="44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68"/>
      <c r="AB249" s="68"/>
      <c r="AC249" s="68"/>
    </row>
    <row r="250" spans="1:68" x14ac:dyDescent="0.2">
      <c r="A250" s="401"/>
      <c r="B250" s="401"/>
      <c r="C250" s="401"/>
      <c r="D250" s="401"/>
      <c r="E250" s="401"/>
      <c r="F250" s="401"/>
      <c r="G250" s="401"/>
      <c r="H250" s="401"/>
      <c r="I250" s="401"/>
      <c r="J250" s="401"/>
      <c r="K250" s="401"/>
      <c r="L250" s="401"/>
      <c r="M250" s="401"/>
      <c r="N250" s="401"/>
      <c r="O250" s="402"/>
      <c r="P250" s="398" t="s">
        <v>43</v>
      </c>
      <c r="Q250" s="399"/>
      <c r="R250" s="399"/>
      <c r="S250" s="399"/>
      <c r="T250" s="399"/>
      <c r="U250" s="399"/>
      <c r="V250" s="400"/>
      <c r="W250" s="43" t="s">
        <v>0</v>
      </c>
      <c r="X250" s="44">
        <f>IFERROR(SUM(X241:X248),"0")</f>
        <v>0</v>
      </c>
      <c r="Y250" s="44">
        <f>IFERROR(SUM(Y241:Y248),"0")</f>
        <v>0</v>
      </c>
      <c r="Z250" s="43"/>
      <c r="AA250" s="68"/>
      <c r="AB250" s="68"/>
      <c r="AC250" s="68"/>
    </row>
    <row r="251" spans="1:68" ht="16.5" customHeight="1" x14ac:dyDescent="0.25">
      <c r="A251" s="416" t="s">
        <v>352</v>
      </c>
      <c r="B251" s="416"/>
      <c r="C251" s="416"/>
      <c r="D251" s="416"/>
      <c r="E251" s="416"/>
      <c r="F251" s="416"/>
      <c r="G251" s="416"/>
      <c r="H251" s="416"/>
      <c r="I251" s="416"/>
      <c r="J251" s="416"/>
      <c r="K251" s="416"/>
      <c r="L251" s="416"/>
      <c r="M251" s="416"/>
      <c r="N251" s="416"/>
      <c r="O251" s="416"/>
      <c r="P251" s="416"/>
      <c r="Q251" s="416"/>
      <c r="R251" s="416"/>
      <c r="S251" s="416"/>
      <c r="T251" s="416"/>
      <c r="U251" s="416"/>
      <c r="V251" s="416"/>
      <c r="W251" s="416"/>
      <c r="X251" s="416"/>
      <c r="Y251" s="416"/>
      <c r="Z251" s="416"/>
      <c r="AA251" s="66"/>
      <c r="AB251" s="66"/>
      <c r="AC251" s="80"/>
    </row>
    <row r="252" spans="1:68" ht="14.25" customHeight="1" x14ac:dyDescent="0.25">
      <c r="A252" s="393" t="s">
        <v>122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93"/>
      <c r="AA252" s="67"/>
      <c r="AB252" s="67"/>
      <c r="AC252" s="81"/>
    </row>
    <row r="253" spans="1:68" ht="27" customHeight="1" x14ac:dyDescent="0.25">
      <c r="A253" s="64" t="s">
        <v>353</v>
      </c>
      <c r="B253" s="64" t="s">
        <v>354</v>
      </c>
      <c r="C253" s="37">
        <v>4301011942</v>
      </c>
      <c r="D253" s="394">
        <v>4680115884137</v>
      </c>
      <c r="E253" s="394"/>
      <c r="F253" s="63">
        <v>1.45</v>
      </c>
      <c r="G253" s="38">
        <v>8</v>
      </c>
      <c r="H253" s="63">
        <v>11.6</v>
      </c>
      <c r="I253" s="63">
        <v>12.08</v>
      </c>
      <c r="J253" s="38">
        <v>48</v>
      </c>
      <c r="K253" s="38" t="s">
        <v>126</v>
      </c>
      <c r="L253" s="38"/>
      <c r="M253" s="39" t="s">
        <v>144</v>
      </c>
      <c r="N253" s="39"/>
      <c r="O253" s="38">
        <v>55</v>
      </c>
      <c r="P253" s="59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6"/>
      <c r="R253" s="396"/>
      <c r="S253" s="396"/>
      <c r="T253" s="397"/>
      <c r="U253" s="40" t="s">
        <v>48</v>
      </c>
      <c r="V253" s="40" t="s">
        <v>48</v>
      </c>
      <c r="W253" s="41" t="s">
        <v>0</v>
      </c>
      <c r="X253" s="59">
        <v>0</v>
      </c>
      <c r="Y253" s="56">
        <f t="shared" ref="Y253:Y260" si="47">IFERROR(IF(X253="",0,CEILING((X253/$H253),1)*$H253),"")</f>
        <v>0</v>
      </c>
      <c r="Z253" s="42" t="str">
        <f>IFERROR(IF(Y253=0,"",ROUNDUP(Y253/H253,0)*0.02039),"")</f>
        <v/>
      </c>
      <c r="AA253" s="69" t="s">
        <v>48</v>
      </c>
      <c r="AB253" s="70" t="s">
        <v>48</v>
      </c>
      <c r="AC253" s="82"/>
      <c r="AG253" s="79"/>
      <c r="AJ253" s="84"/>
      <c r="AK253" s="84"/>
      <c r="BB253" s="211" t="s">
        <v>69</v>
      </c>
      <c r="BM253" s="79">
        <f t="shared" ref="BM253:BM260" si="48">IFERROR(X253*I253/H253,"0")</f>
        <v>0</v>
      </c>
      <c r="BN253" s="79">
        <f t="shared" ref="BN253:BN260" si="49">IFERROR(Y253*I253/H253,"0")</f>
        <v>0</v>
      </c>
      <c r="BO253" s="79">
        <f t="shared" ref="BO253:BO260" si="50">IFERROR(1/J253*(X253/H253),"0")</f>
        <v>0</v>
      </c>
      <c r="BP253" s="79">
        <f t="shared" ref="BP253:BP260" si="51">IFERROR(1/J253*(Y253/H253),"0")</f>
        <v>0</v>
      </c>
    </row>
    <row r="254" spans="1:68" ht="27" customHeight="1" x14ac:dyDescent="0.25">
      <c r="A254" s="64" t="s">
        <v>353</v>
      </c>
      <c r="B254" s="64" t="s">
        <v>355</v>
      </c>
      <c r="C254" s="37">
        <v>4301011826</v>
      </c>
      <c r="D254" s="394">
        <v>4680115884137</v>
      </c>
      <c r="E254" s="394"/>
      <c r="F254" s="63">
        <v>1.45</v>
      </c>
      <c r="G254" s="38">
        <v>8</v>
      </c>
      <c r="H254" s="63">
        <v>11.6</v>
      </c>
      <c r="I254" s="63">
        <v>12.08</v>
      </c>
      <c r="J254" s="38">
        <v>56</v>
      </c>
      <c r="K254" s="38" t="s">
        <v>126</v>
      </c>
      <c r="L254" s="38"/>
      <c r="M254" s="39" t="s">
        <v>125</v>
      </c>
      <c r="N254" s="39"/>
      <c r="O254" s="38">
        <v>55</v>
      </c>
      <c r="P254" s="5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6"/>
      <c r="R254" s="396"/>
      <c r="S254" s="396"/>
      <c r="T254" s="397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si="47"/>
        <v>0</v>
      </c>
      <c r="Z254" s="42" t="str">
        <f>IFERROR(IF(Y254=0,"",ROUNDUP(Y254/H254,0)*0.02175),"")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2" t="s">
        <v>69</v>
      </c>
      <c r="BM254" s="79">
        <f t="shared" si="48"/>
        <v>0</v>
      </c>
      <c r="BN254" s="79">
        <f t="shared" si="49"/>
        <v>0</v>
      </c>
      <c r="BO254" s="79">
        <f t="shared" si="50"/>
        <v>0</v>
      </c>
      <c r="BP254" s="79">
        <f t="shared" si="51"/>
        <v>0</v>
      </c>
    </row>
    <row r="255" spans="1:68" ht="27" customHeight="1" x14ac:dyDescent="0.25">
      <c r="A255" s="64" t="s">
        <v>356</v>
      </c>
      <c r="B255" s="64" t="s">
        <v>357</v>
      </c>
      <c r="C255" s="37">
        <v>4301011724</v>
      </c>
      <c r="D255" s="394">
        <v>4680115884236</v>
      </c>
      <c r="E255" s="394"/>
      <c r="F255" s="63">
        <v>1.45</v>
      </c>
      <c r="G255" s="38">
        <v>8</v>
      </c>
      <c r="H255" s="63">
        <v>11.6</v>
      </c>
      <c r="I255" s="63">
        <v>12.08</v>
      </c>
      <c r="J255" s="38">
        <v>56</v>
      </c>
      <c r="K255" s="38" t="s">
        <v>126</v>
      </c>
      <c r="L255" s="38"/>
      <c r="M255" s="39" t="s">
        <v>125</v>
      </c>
      <c r="N255" s="39"/>
      <c r="O255" s="38">
        <v>55</v>
      </c>
      <c r="P255" s="5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6"/>
      <c r="R255" s="396"/>
      <c r="S255" s="396"/>
      <c r="T255" s="397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7"/>
        <v>0</v>
      </c>
      <c r="Z255" s="42" t="str">
        <f>IFERROR(IF(Y255=0,"",ROUNDUP(Y255/H255,0)*0.02175),"")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3" t="s">
        <v>69</v>
      </c>
      <c r="BM255" s="79">
        <f t="shared" si="48"/>
        <v>0</v>
      </c>
      <c r="BN255" s="79">
        <f t="shared" si="49"/>
        <v>0</v>
      </c>
      <c r="BO255" s="79">
        <f t="shared" si="50"/>
        <v>0</v>
      </c>
      <c r="BP255" s="79">
        <f t="shared" si="51"/>
        <v>0</v>
      </c>
    </row>
    <row r="256" spans="1:68" ht="27" customHeight="1" x14ac:dyDescent="0.25">
      <c r="A256" s="64" t="s">
        <v>358</v>
      </c>
      <c r="B256" s="64" t="s">
        <v>359</v>
      </c>
      <c r="C256" s="37">
        <v>4301011721</v>
      </c>
      <c r="D256" s="394">
        <v>4680115884175</v>
      </c>
      <c r="E256" s="394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8" t="s">
        <v>126</v>
      </c>
      <c r="L256" s="38"/>
      <c r="M256" s="39" t="s">
        <v>125</v>
      </c>
      <c r="N256" s="39"/>
      <c r="O256" s="38">
        <v>55</v>
      </c>
      <c r="P256" s="5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6"/>
      <c r="R256" s="396"/>
      <c r="S256" s="396"/>
      <c r="T256" s="397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7"/>
        <v>0</v>
      </c>
      <c r="Z256" s="42" t="str">
        <f>IFERROR(IF(Y256=0,"",ROUNDUP(Y256/H256,0)*0.02175),"")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si="48"/>
        <v>0</v>
      </c>
      <c r="BN256" s="79">
        <f t="shared" si="49"/>
        <v>0</v>
      </c>
      <c r="BO256" s="79">
        <f t="shared" si="50"/>
        <v>0</v>
      </c>
      <c r="BP256" s="79">
        <f t="shared" si="51"/>
        <v>0</v>
      </c>
    </row>
    <row r="257" spans="1:68" ht="27" customHeight="1" x14ac:dyDescent="0.25">
      <c r="A257" s="64" t="s">
        <v>360</v>
      </c>
      <c r="B257" s="64" t="s">
        <v>361</v>
      </c>
      <c r="C257" s="37">
        <v>4301011824</v>
      </c>
      <c r="D257" s="394">
        <v>4680115884144</v>
      </c>
      <c r="E257" s="394"/>
      <c r="F257" s="63">
        <v>0.4</v>
      </c>
      <c r="G257" s="38">
        <v>10</v>
      </c>
      <c r="H257" s="63">
        <v>4</v>
      </c>
      <c r="I257" s="63">
        <v>4.24</v>
      </c>
      <c r="J257" s="38">
        <v>120</v>
      </c>
      <c r="K257" s="38" t="s">
        <v>88</v>
      </c>
      <c r="L257" s="38"/>
      <c r="M257" s="39" t="s">
        <v>125</v>
      </c>
      <c r="N257" s="39"/>
      <c r="O257" s="38">
        <v>55</v>
      </c>
      <c r="P257" s="58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6"/>
      <c r="R257" s="396"/>
      <c r="S257" s="396"/>
      <c r="T257" s="397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IFERROR(IF(Y257=0,"",ROUNDUP(Y257/H257,0)*0.00937),"")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customHeight="1" x14ac:dyDescent="0.25">
      <c r="A258" s="64" t="s">
        <v>362</v>
      </c>
      <c r="B258" s="64" t="s">
        <v>363</v>
      </c>
      <c r="C258" s="37">
        <v>4301011963</v>
      </c>
      <c r="D258" s="394">
        <v>4680115885288</v>
      </c>
      <c r="E258" s="394"/>
      <c r="F258" s="63">
        <v>0.37</v>
      </c>
      <c r="G258" s="38">
        <v>10</v>
      </c>
      <c r="H258" s="63">
        <v>3.7</v>
      </c>
      <c r="I258" s="63">
        <v>3.94</v>
      </c>
      <c r="J258" s="38">
        <v>120</v>
      </c>
      <c r="K258" s="38" t="s">
        <v>88</v>
      </c>
      <c r="L258" s="38"/>
      <c r="M258" s="39" t="s">
        <v>125</v>
      </c>
      <c r="N258" s="39"/>
      <c r="O258" s="38">
        <v>55</v>
      </c>
      <c r="P258" s="58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6"/>
      <c r="R258" s="396"/>
      <c r="S258" s="396"/>
      <c r="T258" s="397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IFERROR(IF(Y258=0,"",ROUNDUP(Y258/H258,0)*0.00937),"")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ht="27" customHeight="1" x14ac:dyDescent="0.25">
      <c r="A259" s="64" t="s">
        <v>364</v>
      </c>
      <c r="B259" s="64" t="s">
        <v>365</v>
      </c>
      <c r="C259" s="37">
        <v>4301011726</v>
      </c>
      <c r="D259" s="394">
        <v>4680115884182</v>
      </c>
      <c r="E259" s="394"/>
      <c r="F259" s="63">
        <v>0.37</v>
      </c>
      <c r="G259" s="38">
        <v>10</v>
      </c>
      <c r="H259" s="63">
        <v>3.7</v>
      </c>
      <c r="I259" s="63">
        <v>3.94</v>
      </c>
      <c r="J259" s="38">
        <v>120</v>
      </c>
      <c r="K259" s="38" t="s">
        <v>88</v>
      </c>
      <c r="L259" s="38"/>
      <c r="M259" s="39" t="s">
        <v>125</v>
      </c>
      <c r="N259" s="39"/>
      <c r="O259" s="38">
        <v>55</v>
      </c>
      <c r="P259" s="5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6"/>
      <c r="R259" s="396"/>
      <c r="S259" s="396"/>
      <c r="T259" s="397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47"/>
        <v>0</v>
      </c>
      <c r="Z259" s="42" t="str">
        <f>IFERROR(IF(Y259=0,"",ROUNDUP(Y259/H259,0)*0.00937),"")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17" t="s">
        <v>69</v>
      </c>
      <c r="BM259" s="79">
        <f t="shared" si="48"/>
        <v>0</v>
      </c>
      <c r="BN259" s="79">
        <f t="shared" si="49"/>
        <v>0</v>
      </c>
      <c r="BO259" s="79">
        <f t="shared" si="50"/>
        <v>0</v>
      </c>
      <c r="BP259" s="79">
        <f t="shared" si="51"/>
        <v>0</v>
      </c>
    </row>
    <row r="260" spans="1:68" ht="27" customHeight="1" x14ac:dyDescent="0.25">
      <c r="A260" s="64" t="s">
        <v>366</v>
      </c>
      <c r="B260" s="64" t="s">
        <v>367</v>
      </c>
      <c r="C260" s="37">
        <v>4301011722</v>
      </c>
      <c r="D260" s="394">
        <v>4680115884205</v>
      </c>
      <c r="E260" s="394"/>
      <c r="F260" s="63">
        <v>0.4</v>
      </c>
      <c r="G260" s="38">
        <v>10</v>
      </c>
      <c r="H260" s="63">
        <v>4</v>
      </c>
      <c r="I260" s="63">
        <v>4.24</v>
      </c>
      <c r="J260" s="38">
        <v>120</v>
      </c>
      <c r="K260" s="38" t="s">
        <v>88</v>
      </c>
      <c r="L260" s="38"/>
      <c r="M260" s="39" t="s">
        <v>125</v>
      </c>
      <c r="N260" s="39"/>
      <c r="O260" s="38">
        <v>55</v>
      </c>
      <c r="P260" s="5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6"/>
      <c r="R260" s="396"/>
      <c r="S260" s="396"/>
      <c r="T260" s="397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7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si="48"/>
        <v>0</v>
      </c>
      <c r="BN260" s="79">
        <f t="shared" si="49"/>
        <v>0</v>
      </c>
      <c r="BO260" s="79">
        <f t="shared" si="50"/>
        <v>0</v>
      </c>
      <c r="BP260" s="79">
        <f t="shared" si="51"/>
        <v>0</v>
      </c>
    </row>
    <row r="261" spans="1:68" x14ac:dyDescent="0.2">
      <c r="A261" s="401"/>
      <c r="B261" s="401"/>
      <c r="C261" s="401"/>
      <c r="D261" s="401"/>
      <c r="E261" s="401"/>
      <c r="F261" s="401"/>
      <c r="G261" s="401"/>
      <c r="H261" s="401"/>
      <c r="I261" s="401"/>
      <c r="J261" s="401"/>
      <c r="K261" s="401"/>
      <c r="L261" s="401"/>
      <c r="M261" s="401"/>
      <c r="N261" s="401"/>
      <c r="O261" s="402"/>
      <c r="P261" s="398" t="s">
        <v>43</v>
      </c>
      <c r="Q261" s="399"/>
      <c r="R261" s="399"/>
      <c r="S261" s="399"/>
      <c r="T261" s="399"/>
      <c r="U261" s="399"/>
      <c r="V261" s="400"/>
      <c r="W261" s="43" t="s">
        <v>42</v>
      </c>
      <c r="X261" s="44">
        <f>IFERROR(X253/H253,"0")+IFERROR(X254/H254,"0")+IFERROR(X255/H255,"0")+IFERROR(X256/H256,"0")+IFERROR(X257/H257,"0")+IFERROR(X258/H258,"0")+IFERROR(X259/H259,"0")+IFERROR(X260/H260,"0")</f>
        <v>0</v>
      </c>
      <c r="Y261" s="44">
        <f>IFERROR(Y253/H253,"0")+IFERROR(Y254/H254,"0")+IFERROR(Y255/H255,"0")+IFERROR(Y256/H256,"0")+IFERROR(Y257/H257,"0")+IFERROR(Y258/H258,"0")+IFERROR(Y259/H259,"0")+IFERROR(Y260/H260,"0")</f>
        <v>0</v>
      </c>
      <c r="Z261" s="44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68"/>
      <c r="AB261" s="68"/>
      <c r="AC261" s="68"/>
    </row>
    <row r="262" spans="1:68" x14ac:dyDescent="0.2">
      <c r="A262" s="401"/>
      <c r="B262" s="401"/>
      <c r="C262" s="401"/>
      <c r="D262" s="401"/>
      <c r="E262" s="401"/>
      <c r="F262" s="401"/>
      <c r="G262" s="401"/>
      <c r="H262" s="401"/>
      <c r="I262" s="401"/>
      <c r="J262" s="401"/>
      <c r="K262" s="401"/>
      <c r="L262" s="401"/>
      <c r="M262" s="401"/>
      <c r="N262" s="401"/>
      <c r="O262" s="402"/>
      <c r="P262" s="398" t="s">
        <v>43</v>
      </c>
      <c r="Q262" s="399"/>
      <c r="R262" s="399"/>
      <c r="S262" s="399"/>
      <c r="T262" s="399"/>
      <c r="U262" s="399"/>
      <c r="V262" s="400"/>
      <c r="W262" s="43" t="s">
        <v>0</v>
      </c>
      <c r="X262" s="44">
        <f>IFERROR(SUM(X253:X260),"0")</f>
        <v>0</v>
      </c>
      <c r="Y262" s="44">
        <f>IFERROR(SUM(Y253:Y260),"0")</f>
        <v>0</v>
      </c>
      <c r="Z262" s="43"/>
      <c r="AA262" s="68"/>
      <c r="AB262" s="68"/>
      <c r="AC262" s="68"/>
    </row>
    <row r="263" spans="1:68" ht="16.5" customHeight="1" x14ac:dyDescent="0.25">
      <c r="A263" s="416" t="s">
        <v>368</v>
      </c>
      <c r="B263" s="416"/>
      <c r="C263" s="416"/>
      <c r="D263" s="416"/>
      <c r="E263" s="416"/>
      <c r="F263" s="416"/>
      <c r="G263" s="416"/>
      <c r="H263" s="416"/>
      <c r="I263" s="416"/>
      <c r="J263" s="416"/>
      <c r="K263" s="416"/>
      <c r="L263" s="416"/>
      <c r="M263" s="416"/>
      <c r="N263" s="416"/>
      <c r="O263" s="416"/>
      <c r="P263" s="416"/>
      <c r="Q263" s="416"/>
      <c r="R263" s="416"/>
      <c r="S263" s="416"/>
      <c r="T263" s="416"/>
      <c r="U263" s="416"/>
      <c r="V263" s="416"/>
      <c r="W263" s="416"/>
      <c r="X263" s="416"/>
      <c r="Y263" s="416"/>
      <c r="Z263" s="416"/>
      <c r="AA263" s="66"/>
      <c r="AB263" s="66"/>
      <c r="AC263" s="80"/>
    </row>
    <row r="264" spans="1:68" ht="14.25" customHeight="1" x14ac:dyDescent="0.25">
      <c r="A264" s="393" t="s">
        <v>122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67"/>
      <c r="AB264" s="67"/>
      <c r="AC264" s="81"/>
    </row>
    <row r="265" spans="1:68" ht="27" customHeight="1" x14ac:dyDescent="0.25">
      <c r="A265" s="64" t="s">
        <v>369</v>
      </c>
      <c r="B265" s="64" t="s">
        <v>370</v>
      </c>
      <c r="C265" s="37">
        <v>4301011855</v>
      </c>
      <c r="D265" s="394">
        <v>4680115885837</v>
      </c>
      <c r="E265" s="394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126</v>
      </c>
      <c r="L265" s="38"/>
      <c r="M265" s="39" t="s">
        <v>125</v>
      </c>
      <c r="N265" s="39"/>
      <c r="O265" s="38">
        <v>55</v>
      </c>
      <c r="P265" s="5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6"/>
      <c r="R265" s="396"/>
      <c r="S265" s="396"/>
      <c r="T265" s="397"/>
      <c r="U265" s="40" t="s">
        <v>48</v>
      </c>
      <c r="V265" s="40" t="s">
        <v>48</v>
      </c>
      <c r="W265" s="41" t="s">
        <v>0</v>
      </c>
      <c r="X265" s="59">
        <v>0</v>
      </c>
      <c r="Y265" s="56">
        <f>IFERROR(IF(X265="",0,CEILING((X265/$H265),1)*$H265),"")</f>
        <v>0</v>
      </c>
      <c r="Z265" s="42" t="str">
        <f>IFERROR(IF(Y265=0,"",ROUNDUP(Y265/H265,0)*0.02175),"")</f>
        <v/>
      </c>
      <c r="AA265" s="69" t="s">
        <v>48</v>
      </c>
      <c r="AB265" s="70" t="s">
        <v>48</v>
      </c>
      <c r="AC265" s="82"/>
      <c r="AG265" s="79"/>
      <c r="AJ265" s="84"/>
      <c r="AK265" s="84"/>
      <c r="BB265" s="219" t="s">
        <v>69</v>
      </c>
      <c r="BM265" s="79">
        <f>IFERROR(X265*I265/H265,"0")</f>
        <v>0</v>
      </c>
      <c r="BN265" s="79">
        <f>IFERROR(Y265*I265/H265,"0")</f>
        <v>0</v>
      </c>
      <c r="BO265" s="79">
        <f>IFERROR(1/J265*(X265/H265),"0")</f>
        <v>0</v>
      </c>
      <c r="BP265" s="79">
        <f>IFERROR(1/J265*(Y265/H265),"0")</f>
        <v>0</v>
      </c>
    </row>
    <row r="266" spans="1:68" ht="27" customHeight="1" x14ac:dyDescent="0.25">
      <c r="A266" s="64" t="s">
        <v>371</v>
      </c>
      <c r="B266" s="64" t="s">
        <v>372</v>
      </c>
      <c r="C266" s="37">
        <v>4301011850</v>
      </c>
      <c r="D266" s="394">
        <v>4680115885806</v>
      </c>
      <c r="E266" s="394"/>
      <c r="F266" s="63">
        <v>1.35</v>
      </c>
      <c r="G266" s="38">
        <v>8</v>
      </c>
      <c r="H266" s="63">
        <v>10.8</v>
      </c>
      <c r="I266" s="63">
        <v>11.28</v>
      </c>
      <c r="J266" s="38">
        <v>56</v>
      </c>
      <c r="K266" s="38" t="s">
        <v>126</v>
      </c>
      <c r="L266" s="38"/>
      <c r="M266" s="39" t="s">
        <v>125</v>
      </c>
      <c r="N266" s="39"/>
      <c r="O266" s="38">
        <v>55</v>
      </c>
      <c r="P266" s="57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6"/>
      <c r="R266" s="396"/>
      <c r="S266" s="396"/>
      <c r="T266" s="397"/>
      <c r="U266" s="40" t="s">
        <v>48</v>
      </c>
      <c r="V266" s="40" t="s">
        <v>48</v>
      </c>
      <c r="W266" s="41" t="s">
        <v>0</v>
      </c>
      <c r="X266" s="59">
        <v>0</v>
      </c>
      <c r="Y266" s="56">
        <f>IFERROR(IF(X266="",0,CEILING((X266/$H266),1)*$H266),"")</f>
        <v>0</v>
      </c>
      <c r="Z266" s="42" t="str">
        <f>IFERROR(IF(Y266=0,"",ROUNDUP(Y266/H266,0)*0.02175),"")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0" t="s">
        <v>69</v>
      </c>
      <c r="BM266" s="79">
        <f>IFERROR(X266*I266/H266,"0")</f>
        <v>0</v>
      </c>
      <c r="BN266" s="79">
        <f>IFERROR(Y266*I266/H266,"0")</f>
        <v>0</v>
      </c>
      <c r="BO266" s="79">
        <f>IFERROR(1/J266*(X266/H266),"0")</f>
        <v>0</v>
      </c>
      <c r="BP266" s="79">
        <f>IFERROR(1/J266*(Y266/H266),"0")</f>
        <v>0</v>
      </c>
    </row>
    <row r="267" spans="1:68" ht="37.5" customHeight="1" x14ac:dyDescent="0.25">
      <c r="A267" s="64" t="s">
        <v>373</v>
      </c>
      <c r="B267" s="64" t="s">
        <v>374</v>
      </c>
      <c r="C267" s="37">
        <v>4301011853</v>
      </c>
      <c r="D267" s="394">
        <v>4680115885851</v>
      </c>
      <c r="E267" s="394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126</v>
      </c>
      <c r="L267" s="38"/>
      <c r="M267" s="39" t="s">
        <v>125</v>
      </c>
      <c r="N267" s="39"/>
      <c r="O267" s="38">
        <v>55</v>
      </c>
      <c r="P267" s="57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6"/>
      <c r="R267" s="396"/>
      <c r="S267" s="396"/>
      <c r="T267" s="397"/>
      <c r="U267" s="40" t="s">
        <v>48</v>
      </c>
      <c r="V267" s="40" t="s">
        <v>48</v>
      </c>
      <c r="W267" s="41" t="s">
        <v>0</v>
      </c>
      <c r="X267" s="59">
        <v>0</v>
      </c>
      <c r="Y267" s="56">
        <f>IFERROR(IF(X267="",0,CEILING((X267/$H267),1)*$H267),"")</f>
        <v>0</v>
      </c>
      <c r="Z267" s="42" t="str">
        <f>IFERROR(IF(Y267=0,"",ROUNDUP(Y267/H267,0)*0.02175),"")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1" t="s">
        <v>69</v>
      </c>
      <c r="BM267" s="79">
        <f>IFERROR(X267*I267/H267,"0")</f>
        <v>0</v>
      </c>
      <c r="BN267" s="79">
        <f>IFERROR(Y267*I267/H267,"0")</f>
        <v>0</v>
      </c>
      <c r="BO267" s="79">
        <f>IFERROR(1/J267*(X267/H267),"0")</f>
        <v>0</v>
      </c>
      <c r="BP267" s="79">
        <f>IFERROR(1/J267*(Y267/H267),"0")</f>
        <v>0</v>
      </c>
    </row>
    <row r="268" spans="1:68" ht="27" customHeight="1" x14ac:dyDescent="0.25">
      <c r="A268" s="64" t="s">
        <v>375</v>
      </c>
      <c r="B268" s="64" t="s">
        <v>376</v>
      </c>
      <c r="C268" s="37">
        <v>4301011852</v>
      </c>
      <c r="D268" s="394">
        <v>4680115885844</v>
      </c>
      <c r="E268" s="394"/>
      <c r="F268" s="63">
        <v>0.4</v>
      </c>
      <c r="G268" s="38">
        <v>10</v>
      </c>
      <c r="H268" s="63">
        <v>4</v>
      </c>
      <c r="I268" s="63">
        <v>4.24</v>
      </c>
      <c r="J268" s="38">
        <v>120</v>
      </c>
      <c r="K268" s="38" t="s">
        <v>88</v>
      </c>
      <c r="L268" s="38"/>
      <c r="M268" s="39" t="s">
        <v>125</v>
      </c>
      <c r="N268" s="39"/>
      <c r="O268" s="38">
        <v>55</v>
      </c>
      <c r="P268" s="5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6"/>
      <c r="R268" s="396"/>
      <c r="S268" s="396"/>
      <c r="T268" s="397"/>
      <c r="U268" s="40" t="s">
        <v>48</v>
      </c>
      <c r="V268" s="40" t="s">
        <v>48</v>
      </c>
      <c r="W268" s="41" t="s">
        <v>0</v>
      </c>
      <c r="X268" s="59">
        <v>0</v>
      </c>
      <c r="Y268" s="56">
        <f>IFERROR(IF(X268="",0,CEILING((X268/$H268),1)*$H268),"")</f>
        <v>0</v>
      </c>
      <c r="Z268" s="42" t="str">
        <f>IFERROR(IF(Y268=0,"",ROUNDUP(Y268/H268,0)*0.00937),"")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22" t="s">
        <v>69</v>
      </c>
      <c r="BM268" s="79">
        <f>IFERROR(X268*I268/H268,"0")</f>
        <v>0</v>
      </c>
      <c r="BN268" s="79">
        <f>IFERROR(Y268*I268/H268,"0")</f>
        <v>0</v>
      </c>
      <c r="BO268" s="79">
        <f>IFERROR(1/J268*(X268/H268),"0")</f>
        <v>0</v>
      </c>
      <c r="BP268" s="79">
        <f>IFERROR(1/J268*(Y268/H268),"0")</f>
        <v>0</v>
      </c>
    </row>
    <row r="269" spans="1:68" ht="27" customHeight="1" x14ac:dyDescent="0.25">
      <c r="A269" s="64" t="s">
        <v>377</v>
      </c>
      <c r="B269" s="64" t="s">
        <v>378</v>
      </c>
      <c r="C269" s="37">
        <v>4301011851</v>
      </c>
      <c r="D269" s="394">
        <v>4680115885820</v>
      </c>
      <c r="E269" s="394"/>
      <c r="F269" s="63">
        <v>0.4</v>
      </c>
      <c r="G269" s="38">
        <v>10</v>
      </c>
      <c r="H269" s="63">
        <v>4</v>
      </c>
      <c r="I269" s="63">
        <v>4.24</v>
      </c>
      <c r="J269" s="38">
        <v>120</v>
      </c>
      <c r="K269" s="38" t="s">
        <v>88</v>
      </c>
      <c r="L269" s="38"/>
      <c r="M269" s="39" t="s">
        <v>125</v>
      </c>
      <c r="N269" s="39"/>
      <c r="O269" s="38">
        <v>55</v>
      </c>
      <c r="P269" s="57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6"/>
      <c r="R269" s="396"/>
      <c r="S269" s="396"/>
      <c r="T269" s="397"/>
      <c r="U269" s="40" t="s">
        <v>48</v>
      </c>
      <c r="V269" s="40" t="s">
        <v>48</v>
      </c>
      <c r="W269" s="41" t="s">
        <v>0</v>
      </c>
      <c r="X269" s="59">
        <v>0</v>
      </c>
      <c r="Y269" s="56">
        <f>IFERROR(IF(X269="",0,CEILING((X269/$H269),1)*$H269),"")</f>
        <v>0</v>
      </c>
      <c r="Z269" s="42" t="str">
        <f>IFERROR(IF(Y269=0,"",ROUNDUP(Y269/H269,0)*0.00937),"")</f>
        <v/>
      </c>
      <c r="AA269" s="69" t="s">
        <v>48</v>
      </c>
      <c r="AB269" s="70" t="s">
        <v>48</v>
      </c>
      <c r="AC269" s="82"/>
      <c r="AG269" s="79"/>
      <c r="AJ269" s="84"/>
      <c r="AK269" s="84"/>
      <c r="BB269" s="223" t="s">
        <v>69</v>
      </c>
      <c r="BM269" s="79">
        <f>IFERROR(X269*I269/H269,"0")</f>
        <v>0</v>
      </c>
      <c r="BN269" s="79">
        <f>IFERROR(Y269*I269/H269,"0")</f>
        <v>0</v>
      </c>
      <c r="BO269" s="79">
        <f>IFERROR(1/J269*(X269/H269),"0")</f>
        <v>0</v>
      </c>
      <c r="BP269" s="79">
        <f>IFERROR(1/J269*(Y269/H269),"0")</f>
        <v>0</v>
      </c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02"/>
      <c r="P270" s="398" t="s">
        <v>43</v>
      </c>
      <c r="Q270" s="399"/>
      <c r="R270" s="399"/>
      <c r="S270" s="399"/>
      <c r="T270" s="399"/>
      <c r="U270" s="399"/>
      <c r="V270" s="400"/>
      <c r="W270" s="43" t="s">
        <v>42</v>
      </c>
      <c r="X270" s="44">
        <f>IFERROR(X265/H265,"0")+IFERROR(X266/H266,"0")+IFERROR(X267/H267,"0")+IFERROR(X268/H268,"0")+IFERROR(X269/H269,"0")</f>
        <v>0</v>
      </c>
      <c r="Y270" s="44">
        <f>IFERROR(Y265/H265,"0")+IFERROR(Y266/H266,"0")+IFERROR(Y267/H267,"0")+IFERROR(Y268/H268,"0")+IFERROR(Y269/H269,"0")</f>
        <v>0</v>
      </c>
      <c r="Z270" s="44">
        <f>IFERROR(IF(Z265="",0,Z265),"0")+IFERROR(IF(Z266="",0,Z266),"0")+IFERROR(IF(Z267="",0,Z267),"0")+IFERROR(IF(Z268="",0,Z268),"0")+IFERROR(IF(Z269="",0,Z269),"0")</f>
        <v>0</v>
      </c>
      <c r="AA270" s="68"/>
      <c r="AB270" s="68"/>
      <c r="AC270" s="68"/>
    </row>
    <row r="271" spans="1:68" x14ac:dyDescent="0.2">
      <c r="A271" s="401"/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2"/>
      <c r="P271" s="398" t="s">
        <v>43</v>
      </c>
      <c r="Q271" s="399"/>
      <c r="R271" s="399"/>
      <c r="S271" s="399"/>
      <c r="T271" s="399"/>
      <c r="U271" s="399"/>
      <c r="V271" s="400"/>
      <c r="W271" s="43" t="s">
        <v>0</v>
      </c>
      <c r="X271" s="44">
        <f>IFERROR(SUM(X265:X269),"0")</f>
        <v>0</v>
      </c>
      <c r="Y271" s="44">
        <f>IFERROR(SUM(Y265:Y269),"0")</f>
        <v>0</v>
      </c>
      <c r="Z271" s="43"/>
      <c r="AA271" s="68"/>
      <c r="AB271" s="68"/>
      <c r="AC271" s="68"/>
    </row>
    <row r="272" spans="1:68" ht="16.5" customHeight="1" x14ac:dyDescent="0.25">
      <c r="A272" s="416" t="s">
        <v>379</v>
      </c>
      <c r="B272" s="416"/>
      <c r="C272" s="416"/>
      <c r="D272" s="416"/>
      <c r="E272" s="416"/>
      <c r="F272" s="416"/>
      <c r="G272" s="416"/>
      <c r="H272" s="416"/>
      <c r="I272" s="416"/>
      <c r="J272" s="416"/>
      <c r="K272" s="416"/>
      <c r="L272" s="416"/>
      <c r="M272" s="416"/>
      <c r="N272" s="416"/>
      <c r="O272" s="416"/>
      <c r="P272" s="416"/>
      <c r="Q272" s="416"/>
      <c r="R272" s="416"/>
      <c r="S272" s="416"/>
      <c r="T272" s="416"/>
      <c r="U272" s="416"/>
      <c r="V272" s="416"/>
      <c r="W272" s="416"/>
      <c r="X272" s="416"/>
      <c r="Y272" s="416"/>
      <c r="Z272" s="416"/>
      <c r="AA272" s="66"/>
      <c r="AB272" s="66"/>
      <c r="AC272" s="80"/>
    </row>
    <row r="273" spans="1:68" ht="14.25" customHeight="1" x14ac:dyDescent="0.25">
      <c r="A273" s="393" t="s">
        <v>122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67"/>
      <c r="AB273" s="67"/>
      <c r="AC273" s="81"/>
    </row>
    <row r="274" spans="1:68" ht="27" customHeight="1" x14ac:dyDescent="0.25">
      <c r="A274" s="64" t="s">
        <v>380</v>
      </c>
      <c r="B274" s="64" t="s">
        <v>381</v>
      </c>
      <c r="C274" s="37">
        <v>4301011876</v>
      </c>
      <c r="D274" s="394">
        <v>4680115885707</v>
      </c>
      <c r="E274" s="394"/>
      <c r="F274" s="63">
        <v>0.9</v>
      </c>
      <c r="G274" s="38">
        <v>10</v>
      </c>
      <c r="H274" s="63">
        <v>9</v>
      </c>
      <c r="I274" s="63">
        <v>9.48</v>
      </c>
      <c r="J274" s="38">
        <v>56</v>
      </c>
      <c r="K274" s="38" t="s">
        <v>126</v>
      </c>
      <c r="L274" s="38"/>
      <c r="M274" s="39" t="s">
        <v>125</v>
      </c>
      <c r="N274" s="39"/>
      <c r="O274" s="38">
        <v>31</v>
      </c>
      <c r="P274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6"/>
      <c r="R274" s="396"/>
      <c r="S274" s="396"/>
      <c r="T274" s="397"/>
      <c r="U274" s="40" t="s">
        <v>48</v>
      </c>
      <c r="V274" s="40" t="s">
        <v>48</v>
      </c>
      <c r="W274" s="41" t="s">
        <v>0</v>
      </c>
      <c r="X274" s="59">
        <v>0</v>
      </c>
      <c r="Y274" s="56">
        <f>IFERROR(IF(X274="",0,CEILING((X274/$H274),1)*$H274),"")</f>
        <v>0</v>
      </c>
      <c r="Z274" s="42" t="str">
        <f>IFERROR(IF(Y274=0,"",ROUNDUP(Y274/H274,0)*0.02175),"")</f>
        <v/>
      </c>
      <c r="AA274" s="69" t="s">
        <v>48</v>
      </c>
      <c r="AB274" s="70" t="s">
        <v>48</v>
      </c>
      <c r="AC274" s="82"/>
      <c r="AG274" s="79"/>
      <c r="AJ274" s="84"/>
      <c r="AK274" s="84"/>
      <c r="BB274" s="224" t="s">
        <v>69</v>
      </c>
      <c r="BM274" s="79">
        <f>IFERROR(X274*I274/H274,"0")</f>
        <v>0</v>
      </c>
      <c r="BN274" s="79">
        <f>IFERROR(Y274*I274/H274,"0")</f>
        <v>0</v>
      </c>
      <c r="BO274" s="79">
        <f>IFERROR(1/J274*(X274/H274),"0")</f>
        <v>0</v>
      </c>
      <c r="BP274" s="79">
        <f>IFERROR(1/J274*(Y274/H274),"0")</f>
        <v>0</v>
      </c>
    </row>
    <row r="275" spans="1:68" x14ac:dyDescent="0.2">
      <c r="A275" s="401"/>
      <c r="B275" s="401"/>
      <c r="C275" s="401"/>
      <c r="D275" s="401"/>
      <c r="E275" s="401"/>
      <c r="F275" s="401"/>
      <c r="G275" s="401"/>
      <c r="H275" s="401"/>
      <c r="I275" s="401"/>
      <c r="J275" s="401"/>
      <c r="K275" s="401"/>
      <c r="L275" s="401"/>
      <c r="M275" s="401"/>
      <c r="N275" s="401"/>
      <c r="O275" s="402"/>
      <c r="P275" s="398" t="s">
        <v>43</v>
      </c>
      <c r="Q275" s="399"/>
      <c r="R275" s="399"/>
      <c r="S275" s="399"/>
      <c r="T275" s="399"/>
      <c r="U275" s="399"/>
      <c r="V275" s="400"/>
      <c r="W275" s="43" t="s">
        <v>42</v>
      </c>
      <c r="X275" s="44">
        <f>IFERROR(X274/H274,"0")</f>
        <v>0</v>
      </c>
      <c r="Y275" s="44">
        <f>IFERROR(Y274/H274,"0")</f>
        <v>0</v>
      </c>
      <c r="Z275" s="44">
        <f>IFERROR(IF(Z274="",0,Z274),"0")</f>
        <v>0</v>
      </c>
      <c r="AA275" s="68"/>
      <c r="AB275" s="68"/>
      <c r="AC275" s="68"/>
    </row>
    <row r="276" spans="1:68" x14ac:dyDescent="0.2">
      <c r="A276" s="401"/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01"/>
      <c r="O276" s="402"/>
      <c r="P276" s="398" t="s">
        <v>43</v>
      </c>
      <c r="Q276" s="399"/>
      <c r="R276" s="399"/>
      <c r="S276" s="399"/>
      <c r="T276" s="399"/>
      <c r="U276" s="399"/>
      <c r="V276" s="400"/>
      <c r="W276" s="43" t="s">
        <v>0</v>
      </c>
      <c r="X276" s="44">
        <f>IFERROR(SUM(X274:X274),"0")</f>
        <v>0</v>
      </c>
      <c r="Y276" s="44">
        <f>IFERROR(SUM(Y274:Y274),"0")</f>
        <v>0</v>
      </c>
      <c r="Z276" s="43"/>
      <c r="AA276" s="68"/>
      <c r="AB276" s="68"/>
      <c r="AC276" s="68"/>
    </row>
    <row r="277" spans="1:68" ht="16.5" customHeight="1" x14ac:dyDescent="0.25">
      <c r="A277" s="416" t="s">
        <v>382</v>
      </c>
      <c r="B277" s="416"/>
      <c r="C277" s="416"/>
      <c r="D277" s="416"/>
      <c r="E277" s="416"/>
      <c r="F277" s="416"/>
      <c r="G277" s="416"/>
      <c r="H277" s="416"/>
      <c r="I277" s="416"/>
      <c r="J277" s="416"/>
      <c r="K277" s="416"/>
      <c r="L277" s="416"/>
      <c r="M277" s="416"/>
      <c r="N277" s="416"/>
      <c r="O277" s="416"/>
      <c r="P277" s="416"/>
      <c r="Q277" s="416"/>
      <c r="R277" s="416"/>
      <c r="S277" s="416"/>
      <c r="T277" s="416"/>
      <c r="U277" s="416"/>
      <c r="V277" s="416"/>
      <c r="W277" s="416"/>
      <c r="X277" s="416"/>
      <c r="Y277" s="416"/>
      <c r="Z277" s="416"/>
      <c r="AA277" s="66"/>
      <c r="AB277" s="66"/>
      <c r="AC277" s="80"/>
    </row>
    <row r="278" spans="1:68" ht="14.25" customHeight="1" x14ac:dyDescent="0.25">
      <c r="A278" s="393" t="s">
        <v>122</v>
      </c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3"/>
      <c r="O278" s="393"/>
      <c r="P278" s="393"/>
      <c r="Q278" s="393"/>
      <c r="R278" s="393"/>
      <c r="S278" s="393"/>
      <c r="T278" s="393"/>
      <c r="U278" s="393"/>
      <c r="V278" s="393"/>
      <c r="W278" s="393"/>
      <c r="X278" s="393"/>
      <c r="Y278" s="393"/>
      <c r="Z278" s="393"/>
      <c r="AA278" s="67"/>
      <c r="AB278" s="67"/>
      <c r="AC278" s="81"/>
    </row>
    <row r="279" spans="1:68" ht="27" customHeight="1" x14ac:dyDescent="0.25">
      <c r="A279" s="64" t="s">
        <v>383</v>
      </c>
      <c r="B279" s="64" t="s">
        <v>384</v>
      </c>
      <c r="C279" s="37">
        <v>4301011223</v>
      </c>
      <c r="D279" s="394">
        <v>4607091383423</v>
      </c>
      <c r="E279" s="394"/>
      <c r="F279" s="63">
        <v>1.35</v>
      </c>
      <c r="G279" s="38">
        <v>8</v>
      </c>
      <c r="H279" s="63">
        <v>10.8</v>
      </c>
      <c r="I279" s="63">
        <v>11.375999999999999</v>
      </c>
      <c r="J279" s="38">
        <v>56</v>
      </c>
      <c r="K279" s="38" t="s">
        <v>126</v>
      </c>
      <c r="L279" s="38"/>
      <c r="M279" s="39" t="s">
        <v>128</v>
      </c>
      <c r="N279" s="39"/>
      <c r="O279" s="38">
        <v>35</v>
      </c>
      <c r="P279" s="57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6"/>
      <c r="R279" s="396"/>
      <c r="S279" s="396"/>
      <c r="T279" s="397"/>
      <c r="U279" s="40" t="s">
        <v>48</v>
      </c>
      <c r="V279" s="40" t="s">
        <v>48</v>
      </c>
      <c r="W279" s="41" t="s">
        <v>0</v>
      </c>
      <c r="X279" s="59">
        <v>0</v>
      </c>
      <c r="Y279" s="56">
        <f>IFERROR(IF(X279="",0,CEILING((X279/$H279),1)*$H279),"")</f>
        <v>0</v>
      </c>
      <c r="Z279" s="42" t="str">
        <f>IFERROR(IF(Y279=0,"",ROUNDUP(Y279/H279,0)*0.02175),"")</f>
        <v/>
      </c>
      <c r="AA279" s="69" t="s">
        <v>48</v>
      </c>
      <c r="AB279" s="70" t="s">
        <v>48</v>
      </c>
      <c r="AC279" s="82"/>
      <c r="AG279" s="79"/>
      <c r="AJ279" s="84"/>
      <c r="AK279" s="84"/>
      <c r="BB279" s="225" t="s">
        <v>69</v>
      </c>
      <c r="BM279" s="79">
        <f>IFERROR(X279*I279/H279,"0")</f>
        <v>0</v>
      </c>
      <c r="BN279" s="79">
        <f>IFERROR(Y279*I279/H279,"0")</f>
        <v>0</v>
      </c>
      <c r="BO279" s="79">
        <f>IFERROR(1/J279*(X279/H279),"0")</f>
        <v>0</v>
      </c>
      <c r="BP279" s="79">
        <f>IFERROR(1/J279*(Y279/H279),"0")</f>
        <v>0</v>
      </c>
    </row>
    <row r="280" spans="1:68" ht="37.5" customHeight="1" x14ac:dyDescent="0.25">
      <c r="A280" s="64" t="s">
        <v>385</v>
      </c>
      <c r="B280" s="64" t="s">
        <v>386</v>
      </c>
      <c r="C280" s="37">
        <v>4301011879</v>
      </c>
      <c r="D280" s="394">
        <v>4680115885691</v>
      </c>
      <c r="E280" s="394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126</v>
      </c>
      <c r="L280" s="38"/>
      <c r="M280" s="39" t="s">
        <v>82</v>
      </c>
      <c r="N280" s="39"/>
      <c r="O280" s="38">
        <v>30</v>
      </c>
      <c r="P280" s="57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6"/>
      <c r="R280" s="396"/>
      <c r="S280" s="396"/>
      <c r="T280" s="397"/>
      <c r="U280" s="40" t="s">
        <v>48</v>
      </c>
      <c r="V280" s="40" t="s">
        <v>48</v>
      </c>
      <c r="W280" s="41" t="s">
        <v>0</v>
      </c>
      <c r="X280" s="59">
        <v>0</v>
      </c>
      <c r="Y280" s="56">
        <f>IFERROR(IF(X280="",0,CEILING((X280/$H280),1)*$H280),"")</f>
        <v>0</v>
      </c>
      <c r="Z280" s="42" t="str">
        <f>IFERROR(IF(Y280=0,"",ROUNDUP(Y280/H280,0)*0.02175),"")</f>
        <v/>
      </c>
      <c r="AA280" s="69" t="s">
        <v>48</v>
      </c>
      <c r="AB280" s="70" t="s">
        <v>48</v>
      </c>
      <c r="AC280" s="82"/>
      <c r="AG280" s="79"/>
      <c r="AJ280" s="84"/>
      <c r="AK280" s="84"/>
      <c r="BB280" s="226" t="s">
        <v>69</v>
      </c>
      <c r="BM280" s="79">
        <f>IFERROR(X280*I280/H280,"0")</f>
        <v>0</v>
      </c>
      <c r="BN280" s="79">
        <f>IFERROR(Y280*I280/H280,"0")</f>
        <v>0</v>
      </c>
      <c r="BO280" s="79">
        <f>IFERROR(1/J280*(X280/H280),"0")</f>
        <v>0</v>
      </c>
      <c r="BP280" s="79">
        <f>IFERROR(1/J280*(Y280/H280),"0")</f>
        <v>0</v>
      </c>
    </row>
    <row r="281" spans="1:68" ht="27" customHeight="1" x14ac:dyDescent="0.25">
      <c r="A281" s="64" t="s">
        <v>387</v>
      </c>
      <c r="B281" s="64" t="s">
        <v>388</v>
      </c>
      <c r="C281" s="37">
        <v>4301011878</v>
      </c>
      <c r="D281" s="394">
        <v>4680115885660</v>
      </c>
      <c r="E281" s="394"/>
      <c r="F281" s="63">
        <v>1.35</v>
      </c>
      <c r="G281" s="38">
        <v>8</v>
      </c>
      <c r="H281" s="63">
        <v>10.8</v>
      </c>
      <c r="I281" s="63">
        <v>11.28</v>
      </c>
      <c r="J281" s="38">
        <v>56</v>
      </c>
      <c r="K281" s="38" t="s">
        <v>126</v>
      </c>
      <c r="L281" s="38"/>
      <c r="M281" s="39" t="s">
        <v>82</v>
      </c>
      <c r="N281" s="39"/>
      <c r="O281" s="38">
        <v>35</v>
      </c>
      <c r="P281" s="57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6"/>
      <c r="R281" s="396"/>
      <c r="S281" s="396"/>
      <c r="T281" s="397"/>
      <c r="U281" s="40" t="s">
        <v>48</v>
      </c>
      <c r="V281" s="40" t="s">
        <v>48</v>
      </c>
      <c r="W281" s="41" t="s">
        <v>0</v>
      </c>
      <c r="X281" s="59">
        <v>0</v>
      </c>
      <c r="Y281" s="56">
        <f>IFERROR(IF(X281="",0,CEILING((X281/$H281),1)*$H281),"")</f>
        <v>0</v>
      </c>
      <c r="Z281" s="42" t="str">
        <f>IFERROR(IF(Y281=0,"",ROUNDUP(Y281/H281,0)*0.02175),"")</f>
        <v/>
      </c>
      <c r="AA281" s="69" t="s">
        <v>48</v>
      </c>
      <c r="AB281" s="70" t="s">
        <v>48</v>
      </c>
      <c r="AC281" s="82"/>
      <c r="AG281" s="79"/>
      <c r="AJ281" s="84"/>
      <c r="AK281" s="84"/>
      <c r="BB281" s="227" t="s">
        <v>69</v>
      </c>
      <c r="BM281" s="79">
        <f>IFERROR(X281*I281/H281,"0")</f>
        <v>0</v>
      </c>
      <c r="BN281" s="79">
        <f>IFERROR(Y281*I281/H281,"0")</f>
        <v>0</v>
      </c>
      <c r="BO281" s="79">
        <f>IFERROR(1/J281*(X281/H281),"0")</f>
        <v>0</v>
      </c>
      <c r="BP281" s="79">
        <f>IFERROR(1/J281*(Y281/H281),"0")</f>
        <v>0</v>
      </c>
    </row>
    <row r="282" spans="1:68" x14ac:dyDescent="0.2">
      <c r="A282" s="401"/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2"/>
      <c r="P282" s="398" t="s">
        <v>43</v>
      </c>
      <c r="Q282" s="399"/>
      <c r="R282" s="399"/>
      <c r="S282" s="399"/>
      <c r="T282" s="399"/>
      <c r="U282" s="399"/>
      <c r="V282" s="400"/>
      <c r="W282" s="43" t="s">
        <v>42</v>
      </c>
      <c r="X282" s="44">
        <f>IFERROR(X279/H279,"0")+IFERROR(X280/H280,"0")+IFERROR(X281/H281,"0")</f>
        <v>0</v>
      </c>
      <c r="Y282" s="44">
        <f>IFERROR(Y279/H279,"0")+IFERROR(Y280/H280,"0")+IFERROR(Y281/H281,"0")</f>
        <v>0</v>
      </c>
      <c r="Z282" s="44">
        <f>IFERROR(IF(Z279="",0,Z279),"0")+IFERROR(IF(Z280="",0,Z280),"0")+IFERROR(IF(Z281="",0,Z281),"0")</f>
        <v>0</v>
      </c>
      <c r="AA282" s="68"/>
      <c r="AB282" s="68"/>
      <c r="AC282" s="68"/>
    </row>
    <row r="283" spans="1:68" x14ac:dyDescent="0.2">
      <c r="A283" s="401"/>
      <c r="B283" s="401"/>
      <c r="C283" s="401"/>
      <c r="D283" s="401"/>
      <c r="E283" s="401"/>
      <c r="F283" s="401"/>
      <c r="G283" s="401"/>
      <c r="H283" s="401"/>
      <c r="I283" s="401"/>
      <c r="J283" s="401"/>
      <c r="K283" s="401"/>
      <c r="L283" s="401"/>
      <c r="M283" s="401"/>
      <c r="N283" s="401"/>
      <c r="O283" s="402"/>
      <c r="P283" s="398" t="s">
        <v>43</v>
      </c>
      <c r="Q283" s="399"/>
      <c r="R283" s="399"/>
      <c r="S283" s="399"/>
      <c r="T283" s="399"/>
      <c r="U283" s="399"/>
      <c r="V283" s="400"/>
      <c r="W283" s="43" t="s">
        <v>0</v>
      </c>
      <c r="X283" s="44">
        <f>IFERROR(SUM(X279:X281),"0")</f>
        <v>0</v>
      </c>
      <c r="Y283" s="44">
        <f>IFERROR(SUM(Y279:Y281),"0")</f>
        <v>0</v>
      </c>
      <c r="Z283" s="43"/>
      <c r="AA283" s="68"/>
      <c r="AB283" s="68"/>
      <c r="AC283" s="68"/>
    </row>
    <row r="284" spans="1:68" ht="16.5" customHeight="1" x14ac:dyDescent="0.25">
      <c r="A284" s="416" t="s">
        <v>389</v>
      </c>
      <c r="B284" s="416"/>
      <c r="C284" s="416"/>
      <c r="D284" s="416"/>
      <c r="E284" s="416"/>
      <c r="F284" s="416"/>
      <c r="G284" s="416"/>
      <c r="H284" s="416"/>
      <c r="I284" s="416"/>
      <c r="J284" s="416"/>
      <c r="K284" s="416"/>
      <c r="L284" s="416"/>
      <c r="M284" s="416"/>
      <c r="N284" s="416"/>
      <c r="O284" s="416"/>
      <c r="P284" s="416"/>
      <c r="Q284" s="416"/>
      <c r="R284" s="416"/>
      <c r="S284" s="416"/>
      <c r="T284" s="416"/>
      <c r="U284" s="416"/>
      <c r="V284" s="416"/>
      <c r="W284" s="416"/>
      <c r="X284" s="416"/>
      <c r="Y284" s="416"/>
      <c r="Z284" s="416"/>
      <c r="AA284" s="66"/>
      <c r="AB284" s="66"/>
      <c r="AC284" s="80"/>
    </row>
    <row r="285" spans="1:68" ht="14.25" customHeight="1" x14ac:dyDescent="0.25">
      <c r="A285" s="393" t="s">
        <v>84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67"/>
      <c r="AB285" s="67"/>
      <c r="AC285" s="81"/>
    </row>
    <row r="286" spans="1:68" ht="27" customHeight="1" x14ac:dyDescent="0.25">
      <c r="A286" s="64" t="s">
        <v>390</v>
      </c>
      <c r="B286" s="64" t="s">
        <v>391</v>
      </c>
      <c r="C286" s="37">
        <v>4301051409</v>
      </c>
      <c r="D286" s="394">
        <v>4680115881556</v>
      </c>
      <c r="E286" s="394"/>
      <c r="F286" s="63">
        <v>1</v>
      </c>
      <c r="G286" s="38">
        <v>4</v>
      </c>
      <c r="H286" s="63">
        <v>4</v>
      </c>
      <c r="I286" s="63">
        <v>4.4080000000000004</v>
      </c>
      <c r="J286" s="38">
        <v>104</v>
      </c>
      <c r="K286" s="38" t="s">
        <v>126</v>
      </c>
      <c r="L286" s="38"/>
      <c r="M286" s="39" t="s">
        <v>128</v>
      </c>
      <c r="N286" s="39"/>
      <c r="O286" s="38">
        <v>45</v>
      </c>
      <c r="P286" s="5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6"/>
      <c r="R286" s="396"/>
      <c r="S286" s="396"/>
      <c r="T286" s="397"/>
      <c r="U286" s="40" t="s">
        <v>48</v>
      </c>
      <c r="V286" s="40" t="s">
        <v>48</v>
      </c>
      <c r="W286" s="41" t="s">
        <v>0</v>
      </c>
      <c r="X286" s="59">
        <v>0</v>
      </c>
      <c r="Y286" s="56">
        <f>IFERROR(IF(X286="",0,CEILING((X286/$H286),1)*$H286),"")</f>
        <v>0</v>
      </c>
      <c r="Z286" s="42" t="str">
        <f>IFERROR(IF(Y286=0,"",ROUNDUP(Y286/H286,0)*0.01196),"")</f>
        <v/>
      </c>
      <c r="AA286" s="69" t="s">
        <v>48</v>
      </c>
      <c r="AB286" s="70" t="s">
        <v>48</v>
      </c>
      <c r="AC286" s="82"/>
      <c r="AG286" s="79"/>
      <c r="AJ286" s="84"/>
      <c r="AK286" s="84"/>
      <c r="BB286" s="228" t="s">
        <v>69</v>
      </c>
      <c r="BM286" s="79">
        <f>IFERROR(X286*I286/H286,"0")</f>
        <v>0</v>
      </c>
      <c r="BN286" s="79">
        <f>IFERROR(Y286*I286/H286,"0")</f>
        <v>0</v>
      </c>
      <c r="BO286" s="79">
        <f>IFERROR(1/J286*(X286/H286),"0")</f>
        <v>0</v>
      </c>
      <c r="BP286" s="79">
        <f>IFERROR(1/J286*(Y286/H286),"0")</f>
        <v>0</v>
      </c>
    </row>
    <row r="287" spans="1:68" ht="37.5" customHeight="1" x14ac:dyDescent="0.25">
      <c r="A287" s="64" t="s">
        <v>392</v>
      </c>
      <c r="B287" s="64" t="s">
        <v>393</v>
      </c>
      <c r="C287" s="37">
        <v>4301051506</v>
      </c>
      <c r="D287" s="394">
        <v>4680115881037</v>
      </c>
      <c r="E287" s="394"/>
      <c r="F287" s="63">
        <v>0.84</v>
      </c>
      <c r="G287" s="38">
        <v>4</v>
      </c>
      <c r="H287" s="63">
        <v>3.36</v>
      </c>
      <c r="I287" s="63">
        <v>3.6179999999999999</v>
      </c>
      <c r="J287" s="38">
        <v>120</v>
      </c>
      <c r="K287" s="38" t="s">
        <v>88</v>
      </c>
      <c r="L287" s="38"/>
      <c r="M287" s="39" t="s">
        <v>82</v>
      </c>
      <c r="N287" s="39"/>
      <c r="O287" s="38">
        <v>40</v>
      </c>
      <c r="P287" s="5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6"/>
      <c r="R287" s="396"/>
      <c r="S287" s="396"/>
      <c r="T287" s="397"/>
      <c r="U287" s="40" t="s">
        <v>48</v>
      </c>
      <c r="V287" s="40" t="s">
        <v>48</v>
      </c>
      <c r="W287" s="41" t="s">
        <v>0</v>
      </c>
      <c r="X287" s="59">
        <v>0</v>
      </c>
      <c r="Y287" s="56">
        <f>IFERROR(IF(X287="",0,CEILING((X287/$H287),1)*$H287),"")</f>
        <v>0</v>
      </c>
      <c r="Z287" s="42" t="str">
        <f>IFERROR(IF(Y287=0,"",ROUNDUP(Y287/H287,0)*0.00937),"")</f>
        <v/>
      </c>
      <c r="AA287" s="69" t="s">
        <v>48</v>
      </c>
      <c r="AB287" s="70" t="s">
        <v>48</v>
      </c>
      <c r="AC287" s="82"/>
      <c r="AG287" s="79"/>
      <c r="AJ287" s="84"/>
      <c r="AK287" s="84"/>
      <c r="BB287" s="229" t="s">
        <v>69</v>
      </c>
      <c r="BM287" s="79">
        <f>IFERROR(X287*I287/H287,"0")</f>
        <v>0</v>
      </c>
      <c r="BN287" s="79">
        <f>IFERROR(Y287*I287/H287,"0")</f>
        <v>0</v>
      </c>
      <c r="BO287" s="79">
        <f>IFERROR(1/J287*(X287/H287),"0")</f>
        <v>0</v>
      </c>
      <c r="BP287" s="79">
        <f>IFERROR(1/J287*(Y287/H287),"0")</f>
        <v>0</v>
      </c>
    </row>
    <row r="288" spans="1:68" ht="37.5" customHeight="1" x14ac:dyDescent="0.25">
      <c r="A288" s="64" t="s">
        <v>394</v>
      </c>
      <c r="B288" s="64" t="s">
        <v>395</v>
      </c>
      <c r="C288" s="37">
        <v>4301051487</v>
      </c>
      <c r="D288" s="394">
        <v>4680115881228</v>
      </c>
      <c r="E288" s="394"/>
      <c r="F288" s="63">
        <v>0.4</v>
      </c>
      <c r="G288" s="38">
        <v>6</v>
      </c>
      <c r="H288" s="63">
        <v>2.4</v>
      </c>
      <c r="I288" s="63">
        <v>2.6720000000000002</v>
      </c>
      <c r="J288" s="38">
        <v>156</v>
      </c>
      <c r="K288" s="38" t="s">
        <v>88</v>
      </c>
      <c r="L288" s="38"/>
      <c r="M288" s="39" t="s">
        <v>82</v>
      </c>
      <c r="N288" s="39"/>
      <c r="O288" s="38">
        <v>40</v>
      </c>
      <c r="P288" s="56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6"/>
      <c r="R288" s="396"/>
      <c r="S288" s="396"/>
      <c r="T288" s="397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IFERROR(IF(Y288=0,"",ROUNDUP(Y288/H288,0)*0.00753),"")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0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27" customHeight="1" x14ac:dyDescent="0.25">
      <c r="A289" s="64" t="s">
        <v>396</v>
      </c>
      <c r="B289" s="64" t="s">
        <v>397</v>
      </c>
      <c r="C289" s="37">
        <v>4301051384</v>
      </c>
      <c r="D289" s="394">
        <v>4680115881211</v>
      </c>
      <c r="E289" s="394"/>
      <c r="F289" s="63">
        <v>0.4</v>
      </c>
      <c r="G289" s="38">
        <v>6</v>
      </c>
      <c r="H289" s="63">
        <v>2.4</v>
      </c>
      <c r="I289" s="63">
        <v>2.6</v>
      </c>
      <c r="J289" s="38">
        <v>156</v>
      </c>
      <c r="K289" s="38" t="s">
        <v>88</v>
      </c>
      <c r="L289" s="38"/>
      <c r="M289" s="39" t="s">
        <v>82</v>
      </c>
      <c r="N289" s="39"/>
      <c r="O289" s="38">
        <v>45</v>
      </c>
      <c r="P289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6"/>
      <c r="R289" s="396"/>
      <c r="S289" s="396"/>
      <c r="T289" s="397"/>
      <c r="U289" s="40" t="s">
        <v>48</v>
      </c>
      <c r="V289" s="40" t="s">
        <v>48</v>
      </c>
      <c r="W289" s="41" t="s">
        <v>0</v>
      </c>
      <c r="X289" s="59">
        <v>0</v>
      </c>
      <c r="Y289" s="56">
        <f>IFERROR(IF(X289="",0,CEILING((X289/$H289),1)*$H289),"")</f>
        <v>0</v>
      </c>
      <c r="Z289" s="42" t="str">
        <f>IFERROR(IF(Y289=0,"",ROUNDUP(Y289/H289,0)*0.00753),"")</f>
        <v/>
      </c>
      <c r="AA289" s="69" t="s">
        <v>48</v>
      </c>
      <c r="AB289" s="70" t="s">
        <v>48</v>
      </c>
      <c r="AC289" s="82"/>
      <c r="AG289" s="79"/>
      <c r="AJ289" s="84"/>
      <c r="AK289" s="84"/>
      <c r="BB289" s="231" t="s">
        <v>69</v>
      </c>
      <c r="BM289" s="79">
        <f>IFERROR(X289*I289/H289,"0")</f>
        <v>0</v>
      </c>
      <c r="BN289" s="79">
        <f>IFERROR(Y289*I289/H289,"0")</f>
        <v>0</v>
      </c>
      <c r="BO289" s="79">
        <f>IFERROR(1/J289*(X289/H289),"0")</f>
        <v>0</v>
      </c>
      <c r="BP289" s="79">
        <f>IFERROR(1/J289*(Y289/H289),"0")</f>
        <v>0</v>
      </c>
    </row>
    <row r="290" spans="1:68" ht="27" customHeight="1" x14ac:dyDescent="0.25">
      <c r="A290" s="64" t="s">
        <v>398</v>
      </c>
      <c r="B290" s="64" t="s">
        <v>399</v>
      </c>
      <c r="C290" s="37">
        <v>4301051378</v>
      </c>
      <c r="D290" s="394">
        <v>4680115881020</v>
      </c>
      <c r="E290" s="394"/>
      <c r="F290" s="63">
        <v>0.84</v>
      </c>
      <c r="G290" s="38">
        <v>4</v>
      </c>
      <c r="H290" s="63">
        <v>3.36</v>
      </c>
      <c r="I290" s="63">
        <v>3.57</v>
      </c>
      <c r="J290" s="38">
        <v>120</v>
      </c>
      <c r="K290" s="38" t="s">
        <v>88</v>
      </c>
      <c r="L290" s="38"/>
      <c r="M290" s="39" t="s">
        <v>82</v>
      </c>
      <c r="N290" s="39"/>
      <c r="O290" s="38">
        <v>45</v>
      </c>
      <c r="P290" s="5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6"/>
      <c r="R290" s="396"/>
      <c r="S290" s="396"/>
      <c r="T290" s="397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IFERROR(IF(Y290=0,"",ROUNDUP(Y290/H290,0)*0.00937),"")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2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x14ac:dyDescent="0.2">
      <c r="A291" s="401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02"/>
      <c r="P291" s="398" t="s">
        <v>43</v>
      </c>
      <c r="Q291" s="399"/>
      <c r="R291" s="399"/>
      <c r="S291" s="399"/>
      <c r="T291" s="399"/>
      <c r="U291" s="399"/>
      <c r="V291" s="400"/>
      <c r="W291" s="43" t="s">
        <v>42</v>
      </c>
      <c r="X291" s="44">
        <f>IFERROR(X286/H286,"0")+IFERROR(X287/H287,"0")+IFERROR(X288/H288,"0")+IFERROR(X289/H289,"0")+IFERROR(X290/H290,"0")</f>
        <v>0</v>
      </c>
      <c r="Y291" s="44">
        <f>IFERROR(Y286/H286,"0")+IFERROR(Y287/H287,"0")+IFERROR(Y288/H288,"0")+IFERROR(Y289/H289,"0")+IFERROR(Y290/H290,"0")</f>
        <v>0</v>
      </c>
      <c r="Z291" s="44">
        <f>IFERROR(IF(Z286="",0,Z286),"0")+IFERROR(IF(Z287="",0,Z287),"0")+IFERROR(IF(Z288="",0,Z288),"0")+IFERROR(IF(Z289="",0,Z289),"0")+IFERROR(IF(Z290="",0,Z290),"0")</f>
        <v>0</v>
      </c>
      <c r="AA291" s="68"/>
      <c r="AB291" s="68"/>
      <c r="AC291" s="68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02"/>
      <c r="P292" s="398" t="s">
        <v>43</v>
      </c>
      <c r="Q292" s="399"/>
      <c r="R292" s="399"/>
      <c r="S292" s="399"/>
      <c r="T292" s="399"/>
      <c r="U292" s="399"/>
      <c r="V292" s="400"/>
      <c r="W292" s="43" t="s">
        <v>0</v>
      </c>
      <c r="X292" s="44">
        <f>IFERROR(SUM(X286:X290),"0")</f>
        <v>0</v>
      </c>
      <c r="Y292" s="44">
        <f>IFERROR(SUM(Y286:Y290),"0")</f>
        <v>0</v>
      </c>
      <c r="Z292" s="43"/>
      <c r="AA292" s="68"/>
      <c r="AB292" s="68"/>
      <c r="AC292" s="68"/>
    </row>
    <row r="293" spans="1:68" ht="16.5" customHeight="1" x14ac:dyDescent="0.25">
      <c r="A293" s="416" t="s">
        <v>400</v>
      </c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16"/>
      <c r="O293" s="416"/>
      <c r="P293" s="416"/>
      <c r="Q293" s="416"/>
      <c r="R293" s="416"/>
      <c r="S293" s="416"/>
      <c r="T293" s="416"/>
      <c r="U293" s="416"/>
      <c r="V293" s="416"/>
      <c r="W293" s="416"/>
      <c r="X293" s="416"/>
      <c r="Y293" s="416"/>
      <c r="Z293" s="416"/>
      <c r="AA293" s="66"/>
      <c r="AB293" s="66"/>
      <c r="AC293" s="80"/>
    </row>
    <row r="294" spans="1:68" ht="14.25" customHeight="1" x14ac:dyDescent="0.25">
      <c r="A294" s="393" t="s">
        <v>84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67"/>
      <c r="AB294" s="67"/>
      <c r="AC294" s="81"/>
    </row>
    <row r="295" spans="1:68" ht="27" customHeight="1" x14ac:dyDescent="0.25">
      <c r="A295" s="64" t="s">
        <v>401</v>
      </c>
      <c r="B295" s="64" t="s">
        <v>402</v>
      </c>
      <c r="C295" s="37">
        <v>4301051731</v>
      </c>
      <c r="D295" s="394">
        <v>4680115884618</v>
      </c>
      <c r="E295" s="394"/>
      <c r="F295" s="63">
        <v>0.6</v>
      </c>
      <c r="G295" s="38">
        <v>6</v>
      </c>
      <c r="H295" s="63">
        <v>3.6</v>
      </c>
      <c r="I295" s="63">
        <v>3.81</v>
      </c>
      <c r="J295" s="38">
        <v>120</v>
      </c>
      <c r="K295" s="38" t="s">
        <v>88</v>
      </c>
      <c r="L295" s="38"/>
      <c r="M295" s="39" t="s">
        <v>82</v>
      </c>
      <c r="N295" s="39"/>
      <c r="O295" s="38">
        <v>45</v>
      </c>
      <c r="P295" s="5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6"/>
      <c r="R295" s="396"/>
      <c r="S295" s="396"/>
      <c r="T295" s="397"/>
      <c r="U295" s="40" t="s">
        <v>48</v>
      </c>
      <c r="V295" s="40" t="s">
        <v>48</v>
      </c>
      <c r="W295" s="41" t="s">
        <v>0</v>
      </c>
      <c r="X295" s="59">
        <v>0</v>
      </c>
      <c r="Y295" s="56">
        <f>IFERROR(IF(X295="",0,CEILING((X295/$H295),1)*$H295),"")</f>
        <v>0</v>
      </c>
      <c r="Z295" s="42" t="str">
        <f>IFERROR(IF(Y295=0,"",ROUNDUP(Y295/H295,0)*0.00937),"")</f>
        <v/>
      </c>
      <c r="AA295" s="69" t="s">
        <v>48</v>
      </c>
      <c r="AB295" s="70" t="s">
        <v>48</v>
      </c>
      <c r="AC295" s="82"/>
      <c r="AG295" s="79"/>
      <c r="AJ295" s="84"/>
      <c r="AK295" s="84"/>
      <c r="BB295" s="233" t="s">
        <v>69</v>
      </c>
      <c r="BM295" s="79">
        <f>IFERROR(X295*I295/H295,"0")</f>
        <v>0</v>
      </c>
      <c r="BN295" s="79">
        <f>IFERROR(Y295*I295/H295,"0")</f>
        <v>0</v>
      </c>
      <c r="BO295" s="79">
        <f>IFERROR(1/J295*(X295/H295),"0")</f>
        <v>0</v>
      </c>
      <c r="BP295" s="79">
        <f>IFERROR(1/J295*(Y295/H295),"0")</f>
        <v>0</v>
      </c>
    </row>
    <row r="296" spans="1:68" x14ac:dyDescent="0.2">
      <c r="A296" s="401"/>
      <c r="B296" s="401"/>
      <c r="C296" s="401"/>
      <c r="D296" s="401"/>
      <c r="E296" s="401"/>
      <c r="F296" s="401"/>
      <c r="G296" s="401"/>
      <c r="H296" s="401"/>
      <c r="I296" s="401"/>
      <c r="J296" s="401"/>
      <c r="K296" s="401"/>
      <c r="L296" s="401"/>
      <c r="M296" s="401"/>
      <c r="N296" s="401"/>
      <c r="O296" s="402"/>
      <c r="P296" s="398" t="s">
        <v>43</v>
      </c>
      <c r="Q296" s="399"/>
      <c r="R296" s="399"/>
      <c r="S296" s="399"/>
      <c r="T296" s="399"/>
      <c r="U296" s="399"/>
      <c r="V296" s="400"/>
      <c r="W296" s="43" t="s">
        <v>42</v>
      </c>
      <c r="X296" s="44">
        <f>IFERROR(X295/H295,"0")</f>
        <v>0</v>
      </c>
      <c r="Y296" s="44">
        <f>IFERROR(Y295/H295,"0")</f>
        <v>0</v>
      </c>
      <c r="Z296" s="44">
        <f>IFERROR(IF(Z295="",0,Z295),"0")</f>
        <v>0</v>
      </c>
      <c r="AA296" s="68"/>
      <c r="AB296" s="68"/>
      <c r="AC296" s="68"/>
    </row>
    <row r="297" spans="1:68" x14ac:dyDescent="0.2">
      <c r="A297" s="401"/>
      <c r="B297" s="401"/>
      <c r="C297" s="401"/>
      <c r="D297" s="401"/>
      <c r="E297" s="401"/>
      <c r="F297" s="401"/>
      <c r="G297" s="401"/>
      <c r="H297" s="401"/>
      <c r="I297" s="401"/>
      <c r="J297" s="401"/>
      <c r="K297" s="401"/>
      <c r="L297" s="401"/>
      <c r="M297" s="401"/>
      <c r="N297" s="401"/>
      <c r="O297" s="402"/>
      <c r="P297" s="398" t="s">
        <v>43</v>
      </c>
      <c r="Q297" s="399"/>
      <c r="R297" s="399"/>
      <c r="S297" s="399"/>
      <c r="T297" s="399"/>
      <c r="U297" s="399"/>
      <c r="V297" s="400"/>
      <c r="W297" s="43" t="s">
        <v>0</v>
      </c>
      <c r="X297" s="44">
        <f>IFERROR(SUM(X295:X295),"0")</f>
        <v>0</v>
      </c>
      <c r="Y297" s="44">
        <f>IFERROR(SUM(Y295:Y295),"0")</f>
        <v>0</v>
      </c>
      <c r="Z297" s="43"/>
      <c r="AA297" s="68"/>
      <c r="AB297" s="68"/>
      <c r="AC297" s="68"/>
    </row>
    <row r="298" spans="1:68" ht="16.5" customHeight="1" x14ac:dyDescent="0.25">
      <c r="A298" s="416" t="s">
        <v>403</v>
      </c>
      <c r="B298" s="416"/>
      <c r="C298" s="416"/>
      <c r="D298" s="416"/>
      <c r="E298" s="416"/>
      <c r="F298" s="416"/>
      <c r="G298" s="416"/>
      <c r="H298" s="416"/>
      <c r="I298" s="416"/>
      <c r="J298" s="416"/>
      <c r="K298" s="416"/>
      <c r="L298" s="416"/>
      <c r="M298" s="416"/>
      <c r="N298" s="416"/>
      <c r="O298" s="416"/>
      <c r="P298" s="416"/>
      <c r="Q298" s="416"/>
      <c r="R298" s="416"/>
      <c r="S298" s="416"/>
      <c r="T298" s="416"/>
      <c r="U298" s="416"/>
      <c r="V298" s="416"/>
      <c r="W298" s="416"/>
      <c r="X298" s="416"/>
      <c r="Y298" s="416"/>
      <c r="Z298" s="416"/>
      <c r="AA298" s="66"/>
      <c r="AB298" s="66"/>
      <c r="AC298" s="80"/>
    </row>
    <row r="299" spans="1:68" ht="14.25" customHeight="1" x14ac:dyDescent="0.25">
      <c r="A299" s="393" t="s">
        <v>122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67"/>
      <c r="AB299" s="67"/>
      <c r="AC299" s="81"/>
    </row>
    <row r="300" spans="1:68" ht="27" customHeight="1" x14ac:dyDescent="0.25">
      <c r="A300" s="64" t="s">
        <v>404</v>
      </c>
      <c r="B300" s="64" t="s">
        <v>405</v>
      </c>
      <c r="C300" s="37">
        <v>4301011593</v>
      </c>
      <c r="D300" s="394">
        <v>4680115882973</v>
      </c>
      <c r="E300" s="394"/>
      <c r="F300" s="63">
        <v>0.7</v>
      </c>
      <c r="G300" s="38">
        <v>6</v>
      </c>
      <c r="H300" s="63">
        <v>4.2</v>
      </c>
      <c r="I300" s="63">
        <v>4.5599999999999996</v>
      </c>
      <c r="J300" s="38">
        <v>104</v>
      </c>
      <c r="K300" s="38" t="s">
        <v>126</v>
      </c>
      <c r="L300" s="38"/>
      <c r="M300" s="39" t="s">
        <v>125</v>
      </c>
      <c r="N300" s="39"/>
      <c r="O300" s="38">
        <v>55</v>
      </c>
      <c r="P300" s="56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6"/>
      <c r="R300" s="396"/>
      <c r="S300" s="396"/>
      <c r="T300" s="397"/>
      <c r="U300" s="40" t="s">
        <v>48</v>
      </c>
      <c r="V300" s="40" t="s">
        <v>48</v>
      </c>
      <c r="W300" s="41" t="s">
        <v>0</v>
      </c>
      <c r="X300" s="59">
        <v>0</v>
      </c>
      <c r="Y300" s="56">
        <f>IFERROR(IF(X300="",0,CEILING((X300/$H300),1)*$H300),"")</f>
        <v>0</v>
      </c>
      <c r="Z300" s="42" t="str">
        <f>IFERROR(IF(Y300=0,"",ROUNDUP(Y300/H300,0)*0.01196),"")</f>
        <v/>
      </c>
      <c r="AA300" s="69" t="s">
        <v>48</v>
      </c>
      <c r="AB300" s="70" t="s">
        <v>48</v>
      </c>
      <c r="AC300" s="82"/>
      <c r="AG300" s="79"/>
      <c r="AJ300" s="84"/>
      <c r="AK300" s="84"/>
      <c r="BB300" s="234" t="s">
        <v>69</v>
      </c>
      <c r="BM300" s="79">
        <f>IFERROR(X300*I300/H300,"0")</f>
        <v>0</v>
      </c>
      <c r="BN300" s="79">
        <f>IFERROR(Y300*I300/H300,"0")</f>
        <v>0</v>
      </c>
      <c r="BO300" s="79">
        <f>IFERROR(1/J300*(X300/H300),"0")</f>
        <v>0</v>
      </c>
      <c r="BP300" s="79">
        <f>IFERROR(1/J300*(Y300/H300),"0")</f>
        <v>0</v>
      </c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2"/>
      <c r="P301" s="398" t="s">
        <v>43</v>
      </c>
      <c r="Q301" s="399"/>
      <c r="R301" s="399"/>
      <c r="S301" s="399"/>
      <c r="T301" s="399"/>
      <c r="U301" s="399"/>
      <c r="V301" s="400"/>
      <c r="W301" s="43" t="s">
        <v>42</v>
      </c>
      <c r="X301" s="44">
        <f>IFERROR(X300/H300,"0")</f>
        <v>0</v>
      </c>
      <c r="Y301" s="44">
        <f>IFERROR(Y300/H300,"0")</f>
        <v>0</v>
      </c>
      <c r="Z301" s="44">
        <f>IFERROR(IF(Z300="",0,Z300),"0")</f>
        <v>0</v>
      </c>
      <c r="AA301" s="68"/>
      <c r="AB301" s="68"/>
      <c r="AC301" s="68"/>
    </row>
    <row r="302" spans="1:68" x14ac:dyDescent="0.2">
      <c r="A302" s="401"/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2"/>
      <c r="P302" s="398" t="s">
        <v>43</v>
      </c>
      <c r="Q302" s="399"/>
      <c r="R302" s="399"/>
      <c r="S302" s="399"/>
      <c r="T302" s="399"/>
      <c r="U302" s="399"/>
      <c r="V302" s="400"/>
      <c r="W302" s="43" t="s">
        <v>0</v>
      </c>
      <c r="X302" s="44">
        <f>IFERROR(SUM(X300:X300),"0")</f>
        <v>0</v>
      </c>
      <c r="Y302" s="44">
        <f>IFERROR(SUM(Y300:Y300),"0")</f>
        <v>0</v>
      </c>
      <c r="Z302" s="43"/>
      <c r="AA302" s="68"/>
      <c r="AB302" s="68"/>
      <c r="AC302" s="68"/>
    </row>
    <row r="303" spans="1:68" ht="14.25" customHeight="1" x14ac:dyDescent="0.25">
      <c r="A303" s="393" t="s">
        <v>79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67"/>
      <c r="AB303" s="67"/>
      <c r="AC303" s="81"/>
    </row>
    <row r="304" spans="1:68" ht="27" customHeight="1" x14ac:dyDescent="0.25">
      <c r="A304" s="64" t="s">
        <v>406</v>
      </c>
      <c r="B304" s="64" t="s">
        <v>407</v>
      </c>
      <c r="C304" s="37">
        <v>4301031305</v>
      </c>
      <c r="D304" s="394">
        <v>4607091389845</v>
      </c>
      <c r="E304" s="394"/>
      <c r="F304" s="63">
        <v>0.35</v>
      </c>
      <c r="G304" s="38">
        <v>6</v>
      </c>
      <c r="H304" s="63">
        <v>2.1</v>
      </c>
      <c r="I304" s="63">
        <v>2.2000000000000002</v>
      </c>
      <c r="J304" s="38">
        <v>234</v>
      </c>
      <c r="K304" s="38" t="s">
        <v>83</v>
      </c>
      <c r="L304" s="38"/>
      <c r="M304" s="39" t="s">
        <v>82</v>
      </c>
      <c r="N304" s="39"/>
      <c r="O304" s="38">
        <v>40</v>
      </c>
      <c r="P304" s="56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6"/>
      <c r="R304" s="396"/>
      <c r="S304" s="396"/>
      <c r="T304" s="397"/>
      <c r="U304" s="40" t="s">
        <v>48</v>
      </c>
      <c r="V304" s="40" t="s">
        <v>48</v>
      </c>
      <c r="W304" s="41" t="s">
        <v>0</v>
      </c>
      <c r="X304" s="59">
        <v>0</v>
      </c>
      <c r="Y304" s="56">
        <f>IFERROR(IF(X304="",0,CEILING((X304/$H304),1)*$H304),"")</f>
        <v>0</v>
      </c>
      <c r="Z304" s="42" t="str">
        <f>IFERROR(IF(Y304=0,"",ROUNDUP(Y304/H304,0)*0.00502),"")</f>
        <v/>
      </c>
      <c r="AA304" s="69" t="s">
        <v>48</v>
      </c>
      <c r="AB304" s="70" t="s">
        <v>48</v>
      </c>
      <c r="AC304" s="82"/>
      <c r="AG304" s="79"/>
      <c r="AJ304" s="84"/>
      <c r="AK304" s="84"/>
      <c r="BB304" s="235" t="s">
        <v>69</v>
      </c>
      <c r="BM304" s="79">
        <f>IFERROR(X304*I304/H304,"0")</f>
        <v>0</v>
      </c>
      <c r="BN304" s="79">
        <f>IFERROR(Y304*I304/H304,"0")</f>
        <v>0</v>
      </c>
      <c r="BO304" s="79">
        <f>IFERROR(1/J304*(X304/H304),"0")</f>
        <v>0</v>
      </c>
      <c r="BP304" s="79">
        <f>IFERROR(1/J304*(Y304/H304),"0")</f>
        <v>0</v>
      </c>
    </row>
    <row r="305" spans="1:68" ht="27" customHeight="1" x14ac:dyDescent="0.25">
      <c r="A305" s="64" t="s">
        <v>408</v>
      </c>
      <c r="B305" s="64" t="s">
        <v>409</v>
      </c>
      <c r="C305" s="37">
        <v>4301031306</v>
      </c>
      <c r="D305" s="394">
        <v>4680115882881</v>
      </c>
      <c r="E305" s="394"/>
      <c r="F305" s="63">
        <v>0.28000000000000003</v>
      </c>
      <c r="G305" s="38">
        <v>6</v>
      </c>
      <c r="H305" s="63">
        <v>1.68</v>
      </c>
      <c r="I305" s="63">
        <v>1.81</v>
      </c>
      <c r="J305" s="38">
        <v>234</v>
      </c>
      <c r="K305" s="38" t="s">
        <v>83</v>
      </c>
      <c r="L305" s="38"/>
      <c r="M305" s="39" t="s">
        <v>82</v>
      </c>
      <c r="N305" s="39"/>
      <c r="O305" s="38">
        <v>40</v>
      </c>
      <c r="P305" s="56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6"/>
      <c r="R305" s="396"/>
      <c r="S305" s="396"/>
      <c r="T305" s="397"/>
      <c r="U305" s="40" t="s">
        <v>48</v>
      </c>
      <c r="V305" s="40" t="s">
        <v>48</v>
      </c>
      <c r="W305" s="41" t="s">
        <v>0</v>
      </c>
      <c r="X305" s="59">
        <v>0</v>
      </c>
      <c r="Y305" s="56">
        <f>IFERROR(IF(X305="",0,CEILING((X305/$H305),1)*$H305),"")</f>
        <v>0</v>
      </c>
      <c r="Z305" s="42" t="str">
        <f>IFERROR(IF(Y305=0,"",ROUNDUP(Y305/H305,0)*0.00502),"")</f>
        <v/>
      </c>
      <c r="AA305" s="69" t="s">
        <v>48</v>
      </c>
      <c r="AB305" s="70" t="s">
        <v>48</v>
      </c>
      <c r="AC305" s="82"/>
      <c r="AG305" s="79"/>
      <c r="AJ305" s="84"/>
      <c r="AK305" s="84"/>
      <c r="BB305" s="236" t="s">
        <v>69</v>
      </c>
      <c r="BM305" s="79">
        <f>IFERROR(X305*I305/H305,"0")</f>
        <v>0</v>
      </c>
      <c r="BN305" s="79">
        <f>IFERROR(Y305*I305/H305,"0")</f>
        <v>0</v>
      </c>
      <c r="BO305" s="79">
        <f>IFERROR(1/J305*(X305/H305),"0")</f>
        <v>0</v>
      </c>
      <c r="BP305" s="79">
        <f>IFERROR(1/J305*(Y305/H305),"0")</f>
        <v>0</v>
      </c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2"/>
      <c r="P306" s="398" t="s">
        <v>43</v>
      </c>
      <c r="Q306" s="399"/>
      <c r="R306" s="399"/>
      <c r="S306" s="399"/>
      <c r="T306" s="399"/>
      <c r="U306" s="399"/>
      <c r="V306" s="400"/>
      <c r="W306" s="43" t="s">
        <v>42</v>
      </c>
      <c r="X306" s="44">
        <f>IFERROR(X304/H304,"0")+IFERROR(X305/H305,"0")</f>
        <v>0</v>
      </c>
      <c r="Y306" s="44">
        <f>IFERROR(Y304/H304,"0")+IFERROR(Y305/H305,"0")</f>
        <v>0</v>
      </c>
      <c r="Z306" s="44">
        <f>IFERROR(IF(Z304="",0,Z304),"0")+IFERROR(IF(Z305="",0,Z305),"0")</f>
        <v>0</v>
      </c>
      <c r="AA306" s="68"/>
      <c r="AB306" s="68"/>
      <c r="AC306" s="68"/>
    </row>
    <row r="307" spans="1:68" x14ac:dyDescent="0.2">
      <c r="A307" s="401"/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2"/>
      <c r="P307" s="398" t="s">
        <v>43</v>
      </c>
      <c r="Q307" s="399"/>
      <c r="R307" s="399"/>
      <c r="S307" s="399"/>
      <c r="T307" s="399"/>
      <c r="U307" s="399"/>
      <c r="V307" s="400"/>
      <c r="W307" s="43" t="s">
        <v>0</v>
      </c>
      <c r="X307" s="44">
        <f>IFERROR(SUM(X304:X305),"0")</f>
        <v>0</v>
      </c>
      <c r="Y307" s="44">
        <f>IFERROR(SUM(Y304:Y305),"0")</f>
        <v>0</v>
      </c>
      <c r="Z307" s="43"/>
      <c r="AA307" s="68"/>
      <c r="AB307" s="68"/>
      <c r="AC307" s="68"/>
    </row>
    <row r="308" spans="1:68" ht="16.5" customHeight="1" x14ac:dyDescent="0.25">
      <c r="A308" s="416" t="s">
        <v>410</v>
      </c>
      <c r="B308" s="416"/>
      <c r="C308" s="416"/>
      <c r="D308" s="416"/>
      <c r="E308" s="416"/>
      <c r="F308" s="416"/>
      <c r="G308" s="416"/>
      <c r="H308" s="416"/>
      <c r="I308" s="416"/>
      <c r="J308" s="416"/>
      <c r="K308" s="416"/>
      <c r="L308" s="416"/>
      <c r="M308" s="416"/>
      <c r="N308" s="416"/>
      <c r="O308" s="416"/>
      <c r="P308" s="416"/>
      <c r="Q308" s="416"/>
      <c r="R308" s="416"/>
      <c r="S308" s="416"/>
      <c r="T308" s="416"/>
      <c r="U308" s="416"/>
      <c r="V308" s="416"/>
      <c r="W308" s="416"/>
      <c r="X308" s="416"/>
      <c r="Y308" s="416"/>
      <c r="Z308" s="416"/>
      <c r="AA308" s="66"/>
      <c r="AB308" s="66"/>
      <c r="AC308" s="80"/>
    </row>
    <row r="309" spans="1:68" ht="14.25" customHeight="1" x14ac:dyDescent="0.25">
      <c r="A309" s="393" t="s">
        <v>122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67"/>
      <c r="AB309" s="67"/>
      <c r="AC309" s="81"/>
    </row>
    <row r="310" spans="1:68" ht="27" customHeight="1" x14ac:dyDescent="0.25">
      <c r="A310" s="64" t="s">
        <v>411</v>
      </c>
      <c r="B310" s="64" t="s">
        <v>412</v>
      </c>
      <c r="C310" s="37">
        <v>4301012024</v>
      </c>
      <c r="D310" s="394">
        <v>4680115885615</v>
      </c>
      <c r="E310" s="394"/>
      <c r="F310" s="63">
        <v>1.35</v>
      </c>
      <c r="G310" s="38">
        <v>8</v>
      </c>
      <c r="H310" s="63">
        <v>10.8</v>
      </c>
      <c r="I310" s="63">
        <v>11.28</v>
      </c>
      <c r="J310" s="38">
        <v>56</v>
      </c>
      <c r="K310" s="38" t="s">
        <v>126</v>
      </c>
      <c r="L310" s="38"/>
      <c r="M310" s="39" t="s">
        <v>128</v>
      </c>
      <c r="N310" s="39"/>
      <c r="O310" s="38">
        <v>55</v>
      </c>
      <c r="P310" s="5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6"/>
      <c r="R310" s="396"/>
      <c r="S310" s="396"/>
      <c r="T310" s="397"/>
      <c r="U310" s="40" t="s">
        <v>48</v>
      </c>
      <c r="V310" s="40" t="s">
        <v>48</v>
      </c>
      <c r="W310" s="41" t="s">
        <v>0</v>
      </c>
      <c r="X310" s="59">
        <v>0</v>
      </c>
      <c r="Y310" s="56">
        <f t="shared" ref="Y310:Y316" si="52">IFERROR(IF(X310="",0,CEILING((X310/$H310),1)*$H310),"")</f>
        <v>0</v>
      </c>
      <c r="Z310" s="42" t="str">
        <f>IFERROR(IF(Y310=0,"",ROUNDUP(Y310/H310,0)*0.02175),"")</f>
        <v/>
      </c>
      <c r="AA310" s="69" t="s">
        <v>48</v>
      </c>
      <c r="AB310" s="70" t="s">
        <v>48</v>
      </c>
      <c r="AC310" s="82"/>
      <c r="AG310" s="79"/>
      <c r="AJ310" s="84"/>
      <c r="AK310" s="84"/>
      <c r="BB310" s="237" t="s">
        <v>69</v>
      </c>
      <c r="BM310" s="79">
        <f t="shared" ref="BM310:BM316" si="53">IFERROR(X310*I310/H310,"0")</f>
        <v>0</v>
      </c>
      <c r="BN310" s="79">
        <f t="shared" ref="BN310:BN316" si="54">IFERROR(Y310*I310/H310,"0")</f>
        <v>0</v>
      </c>
      <c r="BO310" s="79">
        <f t="shared" ref="BO310:BO316" si="55">IFERROR(1/J310*(X310/H310),"0")</f>
        <v>0</v>
      </c>
      <c r="BP310" s="79">
        <f t="shared" ref="BP310:BP316" si="56">IFERROR(1/J310*(Y310/H310),"0")</f>
        <v>0</v>
      </c>
    </row>
    <row r="311" spans="1:68" ht="37.5" customHeight="1" x14ac:dyDescent="0.25">
      <c r="A311" s="64" t="s">
        <v>413</v>
      </c>
      <c r="B311" s="64" t="s">
        <v>414</v>
      </c>
      <c r="C311" s="37">
        <v>4301011858</v>
      </c>
      <c r="D311" s="394">
        <v>4680115885646</v>
      </c>
      <c r="E311" s="394"/>
      <c r="F311" s="63">
        <v>1.35</v>
      </c>
      <c r="G311" s="38">
        <v>8</v>
      </c>
      <c r="H311" s="63">
        <v>10.8</v>
      </c>
      <c r="I311" s="63">
        <v>11.28</v>
      </c>
      <c r="J311" s="38">
        <v>56</v>
      </c>
      <c r="K311" s="38" t="s">
        <v>126</v>
      </c>
      <c r="L311" s="38"/>
      <c r="M311" s="39" t="s">
        <v>125</v>
      </c>
      <c r="N311" s="39"/>
      <c r="O311" s="38">
        <v>55</v>
      </c>
      <c r="P311" s="5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6"/>
      <c r="R311" s="396"/>
      <c r="S311" s="396"/>
      <c r="T311" s="397"/>
      <c r="U311" s="40" t="s">
        <v>48</v>
      </c>
      <c r="V311" s="40" t="s">
        <v>48</v>
      </c>
      <c r="W311" s="41" t="s">
        <v>0</v>
      </c>
      <c r="X311" s="59">
        <v>0</v>
      </c>
      <c r="Y311" s="56">
        <f t="shared" si="52"/>
        <v>0</v>
      </c>
      <c r="Z311" s="42" t="str">
        <f>IFERROR(IF(Y311=0,"",ROUNDUP(Y311/H311,0)*0.02175),"")</f>
        <v/>
      </c>
      <c r="AA311" s="69" t="s">
        <v>48</v>
      </c>
      <c r="AB311" s="70" t="s">
        <v>48</v>
      </c>
      <c r="AC311" s="82"/>
      <c r="AG311" s="79"/>
      <c r="AJ311" s="84"/>
      <c r="AK311" s="84"/>
      <c r="BB311" s="238" t="s">
        <v>69</v>
      </c>
      <c r="BM311" s="79">
        <f t="shared" si="53"/>
        <v>0</v>
      </c>
      <c r="BN311" s="79">
        <f t="shared" si="54"/>
        <v>0</v>
      </c>
      <c r="BO311" s="79">
        <f t="shared" si="55"/>
        <v>0</v>
      </c>
      <c r="BP311" s="79">
        <f t="shared" si="56"/>
        <v>0</v>
      </c>
    </row>
    <row r="312" spans="1:68" ht="27" customHeight="1" x14ac:dyDescent="0.25">
      <c r="A312" s="64" t="s">
        <v>415</v>
      </c>
      <c r="B312" s="64" t="s">
        <v>416</v>
      </c>
      <c r="C312" s="37">
        <v>4301012016</v>
      </c>
      <c r="D312" s="394">
        <v>4680115885554</v>
      </c>
      <c r="E312" s="394"/>
      <c r="F312" s="63">
        <v>1.35</v>
      </c>
      <c r="G312" s="38">
        <v>8</v>
      </c>
      <c r="H312" s="63">
        <v>10.8</v>
      </c>
      <c r="I312" s="63">
        <v>11.28</v>
      </c>
      <c r="J312" s="38">
        <v>56</v>
      </c>
      <c r="K312" s="38" t="s">
        <v>126</v>
      </c>
      <c r="L312" s="38"/>
      <c r="M312" s="39" t="s">
        <v>128</v>
      </c>
      <c r="N312" s="39"/>
      <c r="O312" s="38">
        <v>55</v>
      </c>
      <c r="P312" s="5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6"/>
      <c r="R312" s="396"/>
      <c r="S312" s="396"/>
      <c r="T312" s="397"/>
      <c r="U312" s="40" t="s">
        <v>48</v>
      </c>
      <c r="V312" s="40" t="s">
        <v>48</v>
      </c>
      <c r="W312" s="41" t="s">
        <v>0</v>
      </c>
      <c r="X312" s="59">
        <v>0</v>
      </c>
      <c r="Y312" s="56">
        <f t="shared" si="52"/>
        <v>0</v>
      </c>
      <c r="Z312" s="42" t="str">
        <f>IFERROR(IF(Y312=0,"",ROUNDUP(Y312/H312,0)*0.02175),"")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39" t="s">
        <v>69</v>
      </c>
      <c r="BM312" s="79">
        <f t="shared" si="53"/>
        <v>0</v>
      </c>
      <c r="BN312" s="79">
        <f t="shared" si="54"/>
        <v>0</v>
      </c>
      <c r="BO312" s="79">
        <f t="shared" si="55"/>
        <v>0</v>
      </c>
      <c r="BP312" s="79">
        <f t="shared" si="56"/>
        <v>0</v>
      </c>
    </row>
    <row r="313" spans="1:68" ht="27" customHeight="1" x14ac:dyDescent="0.25">
      <c r="A313" s="64" t="s">
        <v>417</v>
      </c>
      <c r="B313" s="64" t="s">
        <v>418</v>
      </c>
      <c r="C313" s="37">
        <v>4301011857</v>
      </c>
      <c r="D313" s="394">
        <v>4680115885622</v>
      </c>
      <c r="E313" s="394"/>
      <c r="F313" s="63">
        <v>0.4</v>
      </c>
      <c r="G313" s="38">
        <v>10</v>
      </c>
      <c r="H313" s="63">
        <v>4</v>
      </c>
      <c r="I313" s="63">
        <v>4.24</v>
      </c>
      <c r="J313" s="38">
        <v>120</v>
      </c>
      <c r="K313" s="38" t="s">
        <v>88</v>
      </c>
      <c r="L313" s="38"/>
      <c r="M313" s="39" t="s">
        <v>125</v>
      </c>
      <c r="N313" s="39"/>
      <c r="O313" s="38">
        <v>55</v>
      </c>
      <c r="P313" s="5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6"/>
      <c r="R313" s="396"/>
      <c r="S313" s="396"/>
      <c r="T313" s="397"/>
      <c r="U313" s="40" t="s">
        <v>48</v>
      </c>
      <c r="V313" s="40" t="s">
        <v>48</v>
      </c>
      <c r="W313" s="41" t="s">
        <v>0</v>
      </c>
      <c r="X313" s="59">
        <v>0</v>
      </c>
      <c r="Y313" s="56">
        <f t="shared" si="52"/>
        <v>0</v>
      </c>
      <c r="Z313" s="42" t="str">
        <f>IFERROR(IF(Y313=0,"",ROUNDUP(Y313/H313,0)*0.00937),"")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0" t="s">
        <v>69</v>
      </c>
      <c r="BM313" s="79">
        <f t="shared" si="53"/>
        <v>0</v>
      </c>
      <c r="BN313" s="79">
        <f t="shared" si="54"/>
        <v>0</v>
      </c>
      <c r="BO313" s="79">
        <f t="shared" si="55"/>
        <v>0</v>
      </c>
      <c r="BP313" s="79">
        <f t="shared" si="56"/>
        <v>0</v>
      </c>
    </row>
    <row r="314" spans="1:68" ht="27" customHeight="1" x14ac:dyDescent="0.25">
      <c r="A314" s="64" t="s">
        <v>419</v>
      </c>
      <c r="B314" s="64" t="s">
        <v>420</v>
      </c>
      <c r="C314" s="37">
        <v>4301011573</v>
      </c>
      <c r="D314" s="394">
        <v>4680115881938</v>
      </c>
      <c r="E314" s="394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88</v>
      </c>
      <c r="L314" s="38"/>
      <c r="M314" s="39" t="s">
        <v>125</v>
      </c>
      <c r="N314" s="39"/>
      <c r="O314" s="38">
        <v>90</v>
      </c>
      <c r="P314" s="5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6"/>
      <c r="R314" s="396"/>
      <c r="S314" s="396"/>
      <c r="T314" s="397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si="52"/>
        <v>0</v>
      </c>
      <c r="Z314" s="42" t="str">
        <f>IFERROR(IF(Y314=0,"",ROUNDUP(Y314/H314,0)*0.00937),"")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si="53"/>
        <v>0</v>
      </c>
      <c r="BN314" s="79">
        <f t="shared" si="54"/>
        <v>0</v>
      </c>
      <c r="BO314" s="79">
        <f t="shared" si="55"/>
        <v>0</v>
      </c>
      <c r="BP314" s="79">
        <f t="shared" si="56"/>
        <v>0</v>
      </c>
    </row>
    <row r="315" spans="1:68" ht="27" customHeight="1" x14ac:dyDescent="0.25">
      <c r="A315" s="64" t="s">
        <v>421</v>
      </c>
      <c r="B315" s="64" t="s">
        <v>422</v>
      </c>
      <c r="C315" s="37">
        <v>4301010944</v>
      </c>
      <c r="D315" s="394">
        <v>4607091387346</v>
      </c>
      <c r="E315" s="394"/>
      <c r="F315" s="63">
        <v>0.4</v>
      </c>
      <c r="G315" s="38">
        <v>10</v>
      </c>
      <c r="H315" s="63">
        <v>4</v>
      </c>
      <c r="I315" s="63">
        <v>4.24</v>
      </c>
      <c r="J315" s="38">
        <v>120</v>
      </c>
      <c r="K315" s="38" t="s">
        <v>88</v>
      </c>
      <c r="L315" s="38"/>
      <c r="M315" s="39" t="s">
        <v>125</v>
      </c>
      <c r="N315" s="39"/>
      <c r="O315" s="38">
        <v>55</v>
      </c>
      <c r="P315" s="5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6"/>
      <c r="R315" s="396"/>
      <c r="S315" s="396"/>
      <c r="T315" s="397"/>
      <c r="U315" s="40" t="s">
        <v>48</v>
      </c>
      <c r="V315" s="40" t="s">
        <v>48</v>
      </c>
      <c r="W315" s="41" t="s">
        <v>0</v>
      </c>
      <c r="X315" s="59">
        <v>0</v>
      </c>
      <c r="Y315" s="56">
        <f t="shared" si="52"/>
        <v>0</v>
      </c>
      <c r="Z315" s="42" t="str">
        <f>IFERROR(IF(Y315=0,"",ROUNDUP(Y315/H315,0)*0.00937),"")</f>
        <v/>
      </c>
      <c r="AA315" s="69" t="s">
        <v>48</v>
      </c>
      <c r="AB315" s="70" t="s">
        <v>48</v>
      </c>
      <c r="AC315" s="82"/>
      <c r="AG315" s="79"/>
      <c r="AJ315" s="84"/>
      <c r="AK315" s="84"/>
      <c r="BB315" s="242" t="s">
        <v>69</v>
      </c>
      <c r="BM315" s="79">
        <f t="shared" si="53"/>
        <v>0</v>
      </c>
      <c r="BN315" s="79">
        <f t="shared" si="54"/>
        <v>0</v>
      </c>
      <c r="BO315" s="79">
        <f t="shared" si="55"/>
        <v>0</v>
      </c>
      <c r="BP315" s="79">
        <f t="shared" si="56"/>
        <v>0</v>
      </c>
    </row>
    <row r="316" spans="1:68" ht="27" customHeight="1" x14ac:dyDescent="0.25">
      <c r="A316" s="64" t="s">
        <v>423</v>
      </c>
      <c r="B316" s="64" t="s">
        <v>424</v>
      </c>
      <c r="C316" s="37">
        <v>4301011859</v>
      </c>
      <c r="D316" s="394">
        <v>4680115885608</v>
      </c>
      <c r="E316" s="394"/>
      <c r="F316" s="63">
        <v>0.4</v>
      </c>
      <c r="G316" s="38">
        <v>10</v>
      </c>
      <c r="H316" s="63">
        <v>4</v>
      </c>
      <c r="I316" s="63">
        <v>4.24</v>
      </c>
      <c r="J316" s="38">
        <v>120</v>
      </c>
      <c r="K316" s="38" t="s">
        <v>88</v>
      </c>
      <c r="L316" s="38"/>
      <c r="M316" s="39" t="s">
        <v>125</v>
      </c>
      <c r="N316" s="39"/>
      <c r="O316" s="38">
        <v>55</v>
      </c>
      <c r="P316" s="5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6"/>
      <c r="R316" s="396"/>
      <c r="S316" s="396"/>
      <c r="T316" s="397"/>
      <c r="U316" s="40" t="s">
        <v>48</v>
      </c>
      <c r="V316" s="40" t="s">
        <v>48</v>
      </c>
      <c r="W316" s="41" t="s">
        <v>0</v>
      </c>
      <c r="X316" s="59">
        <v>0</v>
      </c>
      <c r="Y316" s="56">
        <f t="shared" si="52"/>
        <v>0</v>
      </c>
      <c r="Z316" s="42" t="str">
        <f>IFERROR(IF(Y316=0,"",ROUNDUP(Y316/H316,0)*0.00937),"")</f>
        <v/>
      </c>
      <c r="AA316" s="69" t="s">
        <v>48</v>
      </c>
      <c r="AB316" s="70" t="s">
        <v>48</v>
      </c>
      <c r="AC316" s="82"/>
      <c r="AG316" s="79"/>
      <c r="AJ316" s="84"/>
      <c r="AK316" s="84"/>
      <c r="BB316" s="243" t="s">
        <v>69</v>
      </c>
      <c r="BM316" s="79">
        <f t="shared" si="53"/>
        <v>0</v>
      </c>
      <c r="BN316" s="79">
        <f t="shared" si="54"/>
        <v>0</v>
      </c>
      <c r="BO316" s="79">
        <f t="shared" si="55"/>
        <v>0</v>
      </c>
      <c r="BP316" s="79">
        <f t="shared" si="56"/>
        <v>0</v>
      </c>
    </row>
    <row r="317" spans="1:68" x14ac:dyDescent="0.2">
      <c r="A317" s="401"/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2"/>
      <c r="P317" s="398" t="s">
        <v>43</v>
      </c>
      <c r="Q317" s="399"/>
      <c r="R317" s="399"/>
      <c r="S317" s="399"/>
      <c r="T317" s="399"/>
      <c r="U317" s="399"/>
      <c r="V317" s="400"/>
      <c r="W317" s="43" t="s">
        <v>42</v>
      </c>
      <c r="X317" s="44">
        <f>IFERROR(X310/H310,"0")+IFERROR(X311/H311,"0")+IFERROR(X312/H312,"0")+IFERROR(X313/H313,"0")+IFERROR(X314/H314,"0")+IFERROR(X315/H315,"0")+IFERROR(X316/H316,"0")</f>
        <v>0</v>
      </c>
      <c r="Y317" s="44">
        <f>IFERROR(Y310/H310,"0")+IFERROR(Y311/H311,"0")+IFERROR(Y312/H312,"0")+IFERROR(Y313/H313,"0")+IFERROR(Y314/H314,"0")+IFERROR(Y315/H315,"0")+IFERROR(Y316/H316,"0")</f>
        <v>0</v>
      </c>
      <c r="Z317" s="44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68"/>
      <c r="AB317" s="68"/>
      <c r="AC317" s="68"/>
    </row>
    <row r="318" spans="1:68" x14ac:dyDescent="0.2">
      <c r="A318" s="401"/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2"/>
      <c r="P318" s="398" t="s">
        <v>43</v>
      </c>
      <c r="Q318" s="399"/>
      <c r="R318" s="399"/>
      <c r="S318" s="399"/>
      <c r="T318" s="399"/>
      <c r="U318" s="399"/>
      <c r="V318" s="400"/>
      <c r="W318" s="43" t="s">
        <v>0</v>
      </c>
      <c r="X318" s="44">
        <f>IFERROR(SUM(X310:X316),"0")</f>
        <v>0</v>
      </c>
      <c r="Y318" s="44">
        <f>IFERROR(SUM(Y310:Y316),"0")</f>
        <v>0</v>
      </c>
      <c r="Z318" s="43"/>
      <c r="AA318" s="68"/>
      <c r="AB318" s="68"/>
      <c r="AC318" s="68"/>
    </row>
    <row r="319" spans="1:68" ht="14.25" customHeight="1" x14ac:dyDescent="0.25">
      <c r="A319" s="393" t="s">
        <v>79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93"/>
      <c r="AA319" s="67"/>
      <c r="AB319" s="67"/>
      <c r="AC319" s="81"/>
    </row>
    <row r="320" spans="1:68" ht="27" customHeight="1" x14ac:dyDescent="0.25">
      <c r="A320" s="64" t="s">
        <v>425</v>
      </c>
      <c r="B320" s="64" t="s">
        <v>426</v>
      </c>
      <c r="C320" s="37">
        <v>4301030878</v>
      </c>
      <c r="D320" s="394">
        <v>4607091387193</v>
      </c>
      <c r="E320" s="394"/>
      <c r="F320" s="63">
        <v>0.7</v>
      </c>
      <c r="G320" s="38">
        <v>6</v>
      </c>
      <c r="H320" s="63">
        <v>4.2</v>
      </c>
      <c r="I320" s="63">
        <v>4.46</v>
      </c>
      <c r="J320" s="38">
        <v>156</v>
      </c>
      <c r="K320" s="38" t="s">
        <v>88</v>
      </c>
      <c r="L320" s="38"/>
      <c r="M320" s="39" t="s">
        <v>82</v>
      </c>
      <c r="N320" s="39"/>
      <c r="O320" s="38">
        <v>35</v>
      </c>
      <c r="P320" s="5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6"/>
      <c r="R320" s="396"/>
      <c r="S320" s="396"/>
      <c r="T320" s="397"/>
      <c r="U320" s="40" t="s">
        <v>48</v>
      </c>
      <c r="V320" s="40" t="s">
        <v>48</v>
      </c>
      <c r="W320" s="41" t="s">
        <v>0</v>
      </c>
      <c r="X320" s="59">
        <v>0</v>
      </c>
      <c r="Y320" s="56">
        <f>IFERROR(IF(X320="",0,CEILING((X320/$H320),1)*$H320),"")</f>
        <v>0</v>
      </c>
      <c r="Z320" s="42" t="str">
        <f>IFERROR(IF(Y320=0,"",ROUNDUP(Y320/H320,0)*0.00753),"")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4" t="s">
        <v>69</v>
      </c>
      <c r="BM320" s="79">
        <f>IFERROR(X320*I320/H320,"0")</f>
        <v>0</v>
      </c>
      <c r="BN320" s="79">
        <f>IFERROR(Y320*I320/H320,"0")</f>
        <v>0</v>
      </c>
      <c r="BO320" s="79">
        <f>IFERROR(1/J320*(X320/H320),"0")</f>
        <v>0</v>
      </c>
      <c r="BP320" s="79">
        <f>IFERROR(1/J320*(Y320/H320),"0")</f>
        <v>0</v>
      </c>
    </row>
    <row r="321" spans="1:68" ht="27" customHeight="1" x14ac:dyDescent="0.25">
      <c r="A321" s="64" t="s">
        <v>427</v>
      </c>
      <c r="B321" s="64" t="s">
        <v>428</v>
      </c>
      <c r="C321" s="37">
        <v>4301031153</v>
      </c>
      <c r="D321" s="394">
        <v>4607091387230</v>
      </c>
      <c r="E321" s="394"/>
      <c r="F321" s="63">
        <v>0.7</v>
      </c>
      <c r="G321" s="38">
        <v>6</v>
      </c>
      <c r="H321" s="63">
        <v>4.2</v>
      </c>
      <c r="I321" s="63">
        <v>4.46</v>
      </c>
      <c r="J321" s="38">
        <v>156</v>
      </c>
      <c r="K321" s="38" t="s">
        <v>88</v>
      </c>
      <c r="L321" s="38"/>
      <c r="M321" s="39" t="s">
        <v>82</v>
      </c>
      <c r="N321" s="39"/>
      <c r="O321" s="38">
        <v>40</v>
      </c>
      <c r="P321" s="5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6"/>
      <c r="R321" s="396"/>
      <c r="S321" s="396"/>
      <c r="T321" s="397"/>
      <c r="U321" s="40" t="s">
        <v>48</v>
      </c>
      <c r="V321" s="40" t="s">
        <v>48</v>
      </c>
      <c r="W321" s="41" t="s">
        <v>0</v>
      </c>
      <c r="X321" s="59">
        <v>0</v>
      </c>
      <c r="Y321" s="56">
        <f>IFERROR(IF(X321="",0,CEILING((X321/$H321),1)*$H321),"")</f>
        <v>0</v>
      </c>
      <c r="Z321" s="42" t="str">
        <f>IFERROR(IF(Y321=0,"",ROUNDUP(Y321/H321,0)*0.00753),"")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5" t="s">
        <v>69</v>
      </c>
      <c r="BM321" s="79">
        <f>IFERROR(X321*I321/H321,"0")</f>
        <v>0</v>
      </c>
      <c r="BN321" s="79">
        <f>IFERROR(Y321*I321/H321,"0")</f>
        <v>0</v>
      </c>
      <c r="BO321" s="79">
        <f>IFERROR(1/J321*(X321/H321),"0")</f>
        <v>0</v>
      </c>
      <c r="BP321" s="79">
        <f>IFERROR(1/J321*(Y321/H321),"0")</f>
        <v>0</v>
      </c>
    </row>
    <row r="322" spans="1:68" ht="27" customHeight="1" x14ac:dyDescent="0.25">
      <c r="A322" s="64" t="s">
        <v>429</v>
      </c>
      <c r="B322" s="64" t="s">
        <v>430</v>
      </c>
      <c r="C322" s="37">
        <v>4301031154</v>
      </c>
      <c r="D322" s="394">
        <v>4607091387292</v>
      </c>
      <c r="E322" s="394"/>
      <c r="F322" s="63">
        <v>0.73</v>
      </c>
      <c r="G322" s="38">
        <v>6</v>
      </c>
      <c r="H322" s="63">
        <v>4.38</v>
      </c>
      <c r="I322" s="63">
        <v>4.6399999999999997</v>
      </c>
      <c r="J322" s="38">
        <v>156</v>
      </c>
      <c r="K322" s="38" t="s">
        <v>88</v>
      </c>
      <c r="L322" s="38"/>
      <c r="M322" s="39" t="s">
        <v>82</v>
      </c>
      <c r="N322" s="39"/>
      <c r="O322" s="38">
        <v>45</v>
      </c>
      <c r="P322" s="55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6"/>
      <c r="R322" s="396"/>
      <c r="S322" s="396"/>
      <c r="T322" s="397"/>
      <c r="U322" s="40" t="s">
        <v>48</v>
      </c>
      <c r="V322" s="40" t="s">
        <v>48</v>
      </c>
      <c r="W322" s="41" t="s">
        <v>0</v>
      </c>
      <c r="X322" s="59">
        <v>0</v>
      </c>
      <c r="Y322" s="56">
        <f>IFERROR(IF(X322="",0,CEILING((X322/$H322),1)*$H322),"")</f>
        <v>0</v>
      </c>
      <c r="Z322" s="42" t="str">
        <f>IFERROR(IF(Y322=0,"",ROUNDUP(Y322/H322,0)*0.00753),"")</f>
        <v/>
      </c>
      <c r="AA322" s="69" t="s">
        <v>48</v>
      </c>
      <c r="AB322" s="70" t="s">
        <v>48</v>
      </c>
      <c r="AC322" s="82"/>
      <c r="AG322" s="79"/>
      <c r="AJ322" s="84"/>
      <c r="AK322" s="84"/>
      <c r="BB322" s="246" t="s">
        <v>69</v>
      </c>
      <c r="BM322" s="79">
        <f>IFERROR(X322*I322/H322,"0")</f>
        <v>0</v>
      </c>
      <c r="BN322" s="79">
        <f>IFERROR(Y322*I322/H322,"0")</f>
        <v>0</v>
      </c>
      <c r="BO322" s="79">
        <f>IFERROR(1/J322*(X322/H322),"0")</f>
        <v>0</v>
      </c>
      <c r="BP322" s="79">
        <f>IFERROR(1/J322*(Y322/H322),"0")</f>
        <v>0</v>
      </c>
    </row>
    <row r="323" spans="1:68" ht="27" customHeight="1" x14ac:dyDescent="0.25">
      <c r="A323" s="64" t="s">
        <v>431</v>
      </c>
      <c r="B323" s="64" t="s">
        <v>432</v>
      </c>
      <c r="C323" s="37">
        <v>4301031152</v>
      </c>
      <c r="D323" s="394">
        <v>4607091387285</v>
      </c>
      <c r="E323" s="394"/>
      <c r="F323" s="63">
        <v>0.35</v>
      </c>
      <c r="G323" s="38">
        <v>6</v>
      </c>
      <c r="H323" s="63">
        <v>2.1</v>
      </c>
      <c r="I323" s="63">
        <v>2.23</v>
      </c>
      <c r="J323" s="38">
        <v>234</v>
      </c>
      <c r="K323" s="38" t="s">
        <v>83</v>
      </c>
      <c r="L323" s="38"/>
      <c r="M323" s="39" t="s">
        <v>82</v>
      </c>
      <c r="N323" s="39"/>
      <c r="O323" s="38">
        <v>40</v>
      </c>
      <c r="P323" s="5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6"/>
      <c r="R323" s="396"/>
      <c r="S323" s="396"/>
      <c r="T323" s="397"/>
      <c r="U323" s="40" t="s">
        <v>48</v>
      </c>
      <c r="V323" s="40" t="s">
        <v>48</v>
      </c>
      <c r="W323" s="41" t="s">
        <v>0</v>
      </c>
      <c r="X323" s="59">
        <v>0</v>
      </c>
      <c r="Y323" s="56">
        <f>IFERROR(IF(X323="",0,CEILING((X323/$H323),1)*$H323),"")</f>
        <v>0</v>
      </c>
      <c r="Z323" s="42" t="str">
        <f>IFERROR(IF(Y323=0,"",ROUNDUP(Y323/H323,0)*0.00502),"")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47" t="s">
        <v>69</v>
      </c>
      <c r="BM323" s="79">
        <f>IFERROR(X323*I323/H323,"0")</f>
        <v>0</v>
      </c>
      <c r="BN323" s="79">
        <f>IFERROR(Y323*I323/H323,"0")</f>
        <v>0</v>
      </c>
      <c r="BO323" s="79">
        <f>IFERROR(1/J323*(X323/H323),"0")</f>
        <v>0</v>
      </c>
      <c r="BP323" s="79">
        <f>IFERROR(1/J323*(Y323/H323),"0")</f>
        <v>0</v>
      </c>
    </row>
    <row r="324" spans="1:68" x14ac:dyDescent="0.2">
      <c r="A324" s="401"/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01"/>
      <c r="O324" s="402"/>
      <c r="P324" s="398" t="s">
        <v>43</v>
      </c>
      <c r="Q324" s="399"/>
      <c r="R324" s="399"/>
      <c r="S324" s="399"/>
      <c r="T324" s="399"/>
      <c r="U324" s="399"/>
      <c r="V324" s="400"/>
      <c r="W324" s="43" t="s">
        <v>42</v>
      </c>
      <c r="X324" s="44">
        <f>IFERROR(X320/H320,"0")+IFERROR(X321/H321,"0")+IFERROR(X322/H322,"0")+IFERROR(X323/H323,"0")</f>
        <v>0</v>
      </c>
      <c r="Y324" s="44">
        <f>IFERROR(Y320/H320,"0")+IFERROR(Y321/H321,"0")+IFERROR(Y322/H322,"0")+IFERROR(Y323/H323,"0")</f>
        <v>0</v>
      </c>
      <c r="Z324" s="44">
        <f>IFERROR(IF(Z320="",0,Z320),"0")+IFERROR(IF(Z321="",0,Z321),"0")+IFERROR(IF(Z322="",0,Z322),"0")+IFERROR(IF(Z323="",0,Z323),"0")</f>
        <v>0</v>
      </c>
      <c r="AA324" s="68"/>
      <c r="AB324" s="68"/>
      <c r="AC324" s="68"/>
    </row>
    <row r="325" spans="1:68" x14ac:dyDescent="0.2">
      <c r="A325" s="401"/>
      <c r="B325" s="401"/>
      <c r="C325" s="401"/>
      <c r="D325" s="401"/>
      <c r="E325" s="401"/>
      <c r="F325" s="401"/>
      <c r="G325" s="401"/>
      <c r="H325" s="401"/>
      <c r="I325" s="401"/>
      <c r="J325" s="401"/>
      <c r="K325" s="401"/>
      <c r="L325" s="401"/>
      <c r="M325" s="401"/>
      <c r="N325" s="401"/>
      <c r="O325" s="402"/>
      <c r="P325" s="398" t="s">
        <v>43</v>
      </c>
      <c r="Q325" s="399"/>
      <c r="R325" s="399"/>
      <c r="S325" s="399"/>
      <c r="T325" s="399"/>
      <c r="U325" s="399"/>
      <c r="V325" s="400"/>
      <c r="W325" s="43" t="s">
        <v>0</v>
      </c>
      <c r="X325" s="44">
        <f>IFERROR(SUM(X320:X323),"0")</f>
        <v>0</v>
      </c>
      <c r="Y325" s="44">
        <f>IFERROR(SUM(Y320:Y323),"0")</f>
        <v>0</v>
      </c>
      <c r="Z325" s="43"/>
      <c r="AA325" s="68"/>
      <c r="AB325" s="68"/>
      <c r="AC325" s="68"/>
    </row>
    <row r="326" spans="1:68" ht="14.25" customHeight="1" x14ac:dyDescent="0.25">
      <c r="A326" s="393" t="s">
        <v>84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393"/>
      <c r="AA326" s="67"/>
      <c r="AB326" s="67"/>
      <c r="AC326" s="81"/>
    </row>
    <row r="327" spans="1:68" ht="16.5" customHeight="1" x14ac:dyDescent="0.25">
      <c r="A327" s="64" t="s">
        <v>433</v>
      </c>
      <c r="B327" s="64" t="s">
        <v>434</v>
      </c>
      <c r="C327" s="37">
        <v>4301051100</v>
      </c>
      <c r="D327" s="394">
        <v>4607091387766</v>
      </c>
      <c r="E327" s="394"/>
      <c r="F327" s="63">
        <v>1.3</v>
      </c>
      <c r="G327" s="38">
        <v>6</v>
      </c>
      <c r="H327" s="63">
        <v>7.8</v>
      </c>
      <c r="I327" s="63">
        <v>8.3580000000000005</v>
      </c>
      <c r="J327" s="38">
        <v>56</v>
      </c>
      <c r="K327" s="38" t="s">
        <v>126</v>
      </c>
      <c r="L327" s="38"/>
      <c r="M327" s="39" t="s">
        <v>128</v>
      </c>
      <c r="N327" s="39"/>
      <c r="O327" s="38">
        <v>40</v>
      </c>
      <c r="P327" s="5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6"/>
      <c r="R327" s="396"/>
      <c r="S327" s="396"/>
      <c r="T327" s="397"/>
      <c r="U327" s="40" t="s">
        <v>48</v>
      </c>
      <c r="V327" s="40" t="s">
        <v>48</v>
      </c>
      <c r="W327" s="41" t="s">
        <v>0</v>
      </c>
      <c r="X327" s="59">
        <v>0</v>
      </c>
      <c r="Y327" s="56">
        <f t="shared" ref="Y327:Y332" si="57">IFERROR(IF(X327="",0,CEILING((X327/$H327),1)*$H327),"")</f>
        <v>0</v>
      </c>
      <c r="Z327" s="42" t="str">
        <f>IFERROR(IF(Y327=0,"",ROUNDUP(Y327/H327,0)*0.02175),"")</f>
        <v/>
      </c>
      <c r="AA327" s="69" t="s">
        <v>48</v>
      </c>
      <c r="AB327" s="70" t="s">
        <v>48</v>
      </c>
      <c r="AC327" s="82"/>
      <c r="AG327" s="79"/>
      <c r="AJ327" s="84"/>
      <c r="AK327" s="84"/>
      <c r="BB327" s="248" t="s">
        <v>69</v>
      </c>
      <c r="BM327" s="79">
        <f t="shared" ref="BM327:BM332" si="58">IFERROR(X327*I327/H327,"0")</f>
        <v>0</v>
      </c>
      <c r="BN327" s="79">
        <f t="shared" ref="BN327:BN332" si="59">IFERROR(Y327*I327/H327,"0")</f>
        <v>0</v>
      </c>
      <c r="BO327" s="79">
        <f t="shared" ref="BO327:BO332" si="60">IFERROR(1/J327*(X327/H327),"0")</f>
        <v>0</v>
      </c>
      <c r="BP327" s="79">
        <f t="shared" ref="BP327:BP332" si="61">IFERROR(1/J327*(Y327/H327),"0")</f>
        <v>0</v>
      </c>
    </row>
    <row r="328" spans="1:68" ht="27" customHeight="1" x14ac:dyDescent="0.25">
      <c r="A328" s="64" t="s">
        <v>435</v>
      </c>
      <c r="B328" s="64" t="s">
        <v>436</v>
      </c>
      <c r="C328" s="37">
        <v>4301051116</v>
      </c>
      <c r="D328" s="394">
        <v>4607091387957</v>
      </c>
      <c r="E328" s="394"/>
      <c r="F328" s="63">
        <v>1.3</v>
      </c>
      <c r="G328" s="38">
        <v>6</v>
      </c>
      <c r="H328" s="63">
        <v>7.8</v>
      </c>
      <c r="I328" s="63">
        <v>8.3640000000000008</v>
      </c>
      <c r="J328" s="38">
        <v>56</v>
      </c>
      <c r="K328" s="38" t="s">
        <v>126</v>
      </c>
      <c r="L328" s="38"/>
      <c r="M328" s="39" t="s">
        <v>82</v>
      </c>
      <c r="N328" s="39"/>
      <c r="O328" s="38">
        <v>40</v>
      </c>
      <c r="P328" s="5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6"/>
      <c r="R328" s="396"/>
      <c r="S328" s="396"/>
      <c r="T328" s="397"/>
      <c r="U328" s="40" t="s">
        <v>48</v>
      </c>
      <c r="V328" s="40" t="s">
        <v>48</v>
      </c>
      <c r="W328" s="41" t="s">
        <v>0</v>
      </c>
      <c r="X328" s="59">
        <v>0</v>
      </c>
      <c r="Y328" s="56">
        <f t="shared" si="57"/>
        <v>0</v>
      </c>
      <c r="Z328" s="42" t="str">
        <f>IFERROR(IF(Y328=0,"",ROUNDUP(Y328/H328,0)*0.02175),"")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49" t="s">
        <v>69</v>
      </c>
      <c r="BM328" s="79">
        <f t="shared" si="58"/>
        <v>0</v>
      </c>
      <c r="BN328" s="79">
        <f t="shared" si="59"/>
        <v>0</v>
      </c>
      <c r="BO328" s="79">
        <f t="shared" si="60"/>
        <v>0</v>
      </c>
      <c r="BP328" s="79">
        <f t="shared" si="61"/>
        <v>0</v>
      </c>
    </row>
    <row r="329" spans="1:68" ht="27" customHeight="1" x14ac:dyDescent="0.25">
      <c r="A329" s="64" t="s">
        <v>437</v>
      </c>
      <c r="B329" s="64" t="s">
        <v>438</v>
      </c>
      <c r="C329" s="37">
        <v>4301051115</v>
      </c>
      <c r="D329" s="394">
        <v>4607091387964</v>
      </c>
      <c r="E329" s="394"/>
      <c r="F329" s="63">
        <v>1.35</v>
      </c>
      <c r="G329" s="38">
        <v>6</v>
      </c>
      <c r="H329" s="63">
        <v>8.1</v>
      </c>
      <c r="I329" s="63">
        <v>8.6460000000000008</v>
      </c>
      <c r="J329" s="38">
        <v>56</v>
      </c>
      <c r="K329" s="38" t="s">
        <v>126</v>
      </c>
      <c r="L329" s="38"/>
      <c r="M329" s="39" t="s">
        <v>82</v>
      </c>
      <c r="N329" s="39"/>
      <c r="O329" s="38">
        <v>40</v>
      </c>
      <c r="P329" s="5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6"/>
      <c r="R329" s="396"/>
      <c r="S329" s="396"/>
      <c r="T329" s="397"/>
      <c r="U329" s="40" t="s">
        <v>48</v>
      </c>
      <c r="V329" s="40" t="s">
        <v>48</v>
      </c>
      <c r="W329" s="41" t="s">
        <v>0</v>
      </c>
      <c r="X329" s="59">
        <v>0</v>
      </c>
      <c r="Y329" s="56">
        <f t="shared" si="57"/>
        <v>0</v>
      </c>
      <c r="Z329" s="42" t="str">
        <f>IFERROR(IF(Y329=0,"",ROUNDUP(Y329/H329,0)*0.02175),"")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0" t="s">
        <v>69</v>
      </c>
      <c r="BM329" s="79">
        <f t="shared" si="58"/>
        <v>0</v>
      </c>
      <c r="BN329" s="79">
        <f t="shared" si="59"/>
        <v>0</v>
      </c>
      <c r="BO329" s="79">
        <f t="shared" si="60"/>
        <v>0</v>
      </c>
      <c r="BP329" s="79">
        <f t="shared" si="61"/>
        <v>0</v>
      </c>
    </row>
    <row r="330" spans="1:68" ht="27" customHeight="1" x14ac:dyDescent="0.25">
      <c r="A330" s="64" t="s">
        <v>439</v>
      </c>
      <c r="B330" s="64" t="s">
        <v>440</v>
      </c>
      <c r="C330" s="37">
        <v>4301051705</v>
      </c>
      <c r="D330" s="394">
        <v>4680115884588</v>
      </c>
      <c r="E330" s="394"/>
      <c r="F330" s="63">
        <v>0.5</v>
      </c>
      <c r="G330" s="38">
        <v>6</v>
      </c>
      <c r="H330" s="63">
        <v>3</v>
      </c>
      <c r="I330" s="63">
        <v>3.266</v>
      </c>
      <c r="J330" s="38">
        <v>156</v>
      </c>
      <c r="K330" s="38" t="s">
        <v>88</v>
      </c>
      <c r="L330" s="38"/>
      <c r="M330" s="39" t="s">
        <v>82</v>
      </c>
      <c r="N330" s="39"/>
      <c r="O330" s="38">
        <v>40</v>
      </c>
      <c r="P330" s="5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6"/>
      <c r="R330" s="396"/>
      <c r="S330" s="396"/>
      <c r="T330" s="397"/>
      <c r="U330" s="40" t="s">
        <v>48</v>
      </c>
      <c r="V330" s="40" t="s">
        <v>48</v>
      </c>
      <c r="W330" s="41" t="s">
        <v>0</v>
      </c>
      <c r="X330" s="59">
        <v>0</v>
      </c>
      <c r="Y330" s="56">
        <f t="shared" si="57"/>
        <v>0</v>
      </c>
      <c r="Z330" s="42" t="str">
        <f>IFERROR(IF(Y330=0,"",ROUNDUP(Y330/H330,0)*0.00753),"")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1" t="s">
        <v>69</v>
      </c>
      <c r="BM330" s="79">
        <f t="shared" si="58"/>
        <v>0</v>
      </c>
      <c r="BN330" s="79">
        <f t="shared" si="59"/>
        <v>0</v>
      </c>
      <c r="BO330" s="79">
        <f t="shared" si="60"/>
        <v>0</v>
      </c>
      <c r="BP330" s="79">
        <f t="shared" si="61"/>
        <v>0</v>
      </c>
    </row>
    <row r="331" spans="1:68" ht="27" customHeight="1" x14ac:dyDescent="0.25">
      <c r="A331" s="64" t="s">
        <v>441</v>
      </c>
      <c r="B331" s="64" t="s">
        <v>442</v>
      </c>
      <c r="C331" s="37">
        <v>4301051130</v>
      </c>
      <c r="D331" s="394">
        <v>4607091387537</v>
      </c>
      <c r="E331" s="394"/>
      <c r="F331" s="63">
        <v>0.45</v>
      </c>
      <c r="G331" s="38">
        <v>6</v>
      </c>
      <c r="H331" s="63">
        <v>2.7</v>
      </c>
      <c r="I331" s="63">
        <v>2.99</v>
      </c>
      <c r="J331" s="38">
        <v>156</v>
      </c>
      <c r="K331" s="38" t="s">
        <v>88</v>
      </c>
      <c r="L331" s="38"/>
      <c r="M331" s="39" t="s">
        <v>82</v>
      </c>
      <c r="N331" s="39"/>
      <c r="O331" s="38">
        <v>40</v>
      </c>
      <c r="P331" s="54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6"/>
      <c r="R331" s="396"/>
      <c r="S331" s="396"/>
      <c r="T331" s="397"/>
      <c r="U331" s="40" t="s">
        <v>48</v>
      </c>
      <c r="V331" s="40" t="s">
        <v>48</v>
      </c>
      <c r="W331" s="41" t="s">
        <v>0</v>
      </c>
      <c r="X331" s="59">
        <v>0</v>
      </c>
      <c r="Y331" s="56">
        <f t="shared" si="57"/>
        <v>0</v>
      </c>
      <c r="Z331" s="42" t="str">
        <f>IFERROR(IF(Y331=0,"",ROUNDUP(Y331/H331,0)*0.00753),"")</f>
        <v/>
      </c>
      <c r="AA331" s="69" t="s">
        <v>48</v>
      </c>
      <c r="AB331" s="70" t="s">
        <v>48</v>
      </c>
      <c r="AC331" s="82"/>
      <c r="AG331" s="79"/>
      <c r="AJ331" s="84"/>
      <c r="AK331" s="84"/>
      <c r="BB331" s="252" t="s">
        <v>69</v>
      </c>
      <c r="BM331" s="79">
        <f t="shared" si="58"/>
        <v>0</v>
      </c>
      <c r="BN331" s="79">
        <f t="shared" si="59"/>
        <v>0</v>
      </c>
      <c r="BO331" s="79">
        <f t="shared" si="60"/>
        <v>0</v>
      </c>
      <c r="BP331" s="79">
        <f t="shared" si="61"/>
        <v>0</v>
      </c>
    </row>
    <row r="332" spans="1:68" ht="27" customHeight="1" x14ac:dyDescent="0.25">
      <c r="A332" s="64" t="s">
        <v>443</v>
      </c>
      <c r="B332" s="64" t="s">
        <v>444</v>
      </c>
      <c r="C332" s="37">
        <v>4301051132</v>
      </c>
      <c r="D332" s="394">
        <v>4607091387513</v>
      </c>
      <c r="E332" s="394"/>
      <c r="F332" s="63">
        <v>0.45</v>
      </c>
      <c r="G332" s="38">
        <v>6</v>
      </c>
      <c r="H332" s="63">
        <v>2.7</v>
      </c>
      <c r="I332" s="63">
        <v>2.9780000000000002</v>
      </c>
      <c r="J332" s="38">
        <v>156</v>
      </c>
      <c r="K332" s="38" t="s">
        <v>88</v>
      </c>
      <c r="L332" s="38"/>
      <c r="M332" s="39" t="s">
        <v>82</v>
      </c>
      <c r="N332" s="39"/>
      <c r="O332" s="38">
        <v>40</v>
      </c>
      <c r="P332" s="5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6"/>
      <c r="R332" s="396"/>
      <c r="S332" s="396"/>
      <c r="T332" s="397"/>
      <c r="U332" s="40" t="s">
        <v>48</v>
      </c>
      <c r="V332" s="40" t="s">
        <v>48</v>
      </c>
      <c r="W332" s="41" t="s">
        <v>0</v>
      </c>
      <c r="X332" s="59">
        <v>0</v>
      </c>
      <c r="Y332" s="56">
        <f t="shared" si="57"/>
        <v>0</v>
      </c>
      <c r="Z332" s="42" t="str">
        <f>IFERROR(IF(Y332=0,"",ROUNDUP(Y332/H332,0)*0.00753),"")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3" t="s">
        <v>69</v>
      </c>
      <c r="BM332" s="79">
        <f t="shared" si="58"/>
        <v>0</v>
      </c>
      <c r="BN332" s="79">
        <f t="shared" si="59"/>
        <v>0</v>
      </c>
      <c r="BO332" s="79">
        <f t="shared" si="60"/>
        <v>0</v>
      </c>
      <c r="BP332" s="79">
        <f t="shared" si="61"/>
        <v>0</v>
      </c>
    </row>
    <row r="333" spans="1:68" x14ac:dyDescent="0.2">
      <c r="A333" s="401"/>
      <c r="B333" s="401"/>
      <c r="C333" s="401"/>
      <c r="D333" s="401"/>
      <c r="E333" s="401"/>
      <c r="F333" s="401"/>
      <c r="G333" s="401"/>
      <c r="H333" s="401"/>
      <c r="I333" s="401"/>
      <c r="J333" s="401"/>
      <c r="K333" s="401"/>
      <c r="L333" s="401"/>
      <c r="M333" s="401"/>
      <c r="N333" s="401"/>
      <c r="O333" s="402"/>
      <c r="P333" s="398" t="s">
        <v>43</v>
      </c>
      <c r="Q333" s="399"/>
      <c r="R333" s="399"/>
      <c r="S333" s="399"/>
      <c r="T333" s="399"/>
      <c r="U333" s="399"/>
      <c r="V333" s="400"/>
      <c r="W333" s="43" t="s">
        <v>42</v>
      </c>
      <c r="X333" s="44">
        <f>IFERROR(X327/H327,"0")+IFERROR(X328/H328,"0")+IFERROR(X329/H329,"0")+IFERROR(X330/H330,"0")+IFERROR(X331/H331,"0")+IFERROR(X332/H332,"0")</f>
        <v>0</v>
      </c>
      <c r="Y333" s="44">
        <f>IFERROR(Y327/H327,"0")+IFERROR(Y328/H328,"0")+IFERROR(Y329/H329,"0")+IFERROR(Y330/H330,"0")+IFERROR(Y331/H331,"0")+IFERROR(Y332/H332,"0")</f>
        <v>0</v>
      </c>
      <c r="Z333" s="44">
        <f>IFERROR(IF(Z327="",0,Z327),"0")+IFERROR(IF(Z328="",0,Z328),"0")+IFERROR(IF(Z329="",0,Z329),"0")+IFERROR(IF(Z330="",0,Z330),"0")+IFERROR(IF(Z331="",0,Z331),"0")+IFERROR(IF(Z332="",0,Z332),"0")</f>
        <v>0</v>
      </c>
      <c r="AA333" s="68"/>
      <c r="AB333" s="68"/>
      <c r="AC333" s="68"/>
    </row>
    <row r="334" spans="1:68" x14ac:dyDescent="0.2">
      <c r="A334" s="401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02"/>
      <c r="P334" s="398" t="s">
        <v>43</v>
      </c>
      <c r="Q334" s="399"/>
      <c r="R334" s="399"/>
      <c r="S334" s="399"/>
      <c r="T334" s="399"/>
      <c r="U334" s="399"/>
      <c r="V334" s="400"/>
      <c r="W334" s="43" t="s">
        <v>0</v>
      </c>
      <c r="X334" s="44">
        <f>IFERROR(SUM(X327:X332),"0")</f>
        <v>0</v>
      </c>
      <c r="Y334" s="44">
        <f>IFERROR(SUM(Y327:Y332),"0")</f>
        <v>0</v>
      </c>
      <c r="Z334" s="43"/>
      <c r="AA334" s="68"/>
      <c r="AB334" s="68"/>
      <c r="AC334" s="68"/>
    </row>
    <row r="335" spans="1:68" ht="14.25" customHeight="1" x14ac:dyDescent="0.25">
      <c r="A335" s="393" t="s">
        <v>177</v>
      </c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3"/>
      <c r="P335" s="393"/>
      <c r="Q335" s="393"/>
      <c r="R335" s="393"/>
      <c r="S335" s="393"/>
      <c r="T335" s="393"/>
      <c r="U335" s="393"/>
      <c r="V335" s="393"/>
      <c r="W335" s="393"/>
      <c r="X335" s="393"/>
      <c r="Y335" s="393"/>
      <c r="Z335" s="393"/>
      <c r="AA335" s="67"/>
      <c r="AB335" s="67"/>
      <c r="AC335" s="81"/>
    </row>
    <row r="336" spans="1:68" ht="16.5" customHeight="1" x14ac:dyDescent="0.25">
      <c r="A336" s="64" t="s">
        <v>445</v>
      </c>
      <c r="B336" s="64" t="s">
        <v>446</v>
      </c>
      <c r="C336" s="37">
        <v>4301060379</v>
      </c>
      <c r="D336" s="394">
        <v>4607091380880</v>
      </c>
      <c r="E336" s="394"/>
      <c r="F336" s="63">
        <v>1.4</v>
      </c>
      <c r="G336" s="38">
        <v>6</v>
      </c>
      <c r="H336" s="63">
        <v>8.4</v>
      </c>
      <c r="I336" s="63">
        <v>8.9640000000000004</v>
      </c>
      <c r="J336" s="38">
        <v>56</v>
      </c>
      <c r="K336" s="38" t="s">
        <v>126</v>
      </c>
      <c r="L336" s="38"/>
      <c r="M336" s="39" t="s">
        <v>82</v>
      </c>
      <c r="N336" s="39"/>
      <c r="O336" s="38">
        <v>30</v>
      </c>
      <c r="P336" s="5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6"/>
      <c r="R336" s="396"/>
      <c r="S336" s="396"/>
      <c r="T336" s="397"/>
      <c r="U336" s="40" t="s">
        <v>48</v>
      </c>
      <c r="V336" s="40" t="s">
        <v>48</v>
      </c>
      <c r="W336" s="41" t="s">
        <v>0</v>
      </c>
      <c r="X336" s="59">
        <v>0</v>
      </c>
      <c r="Y336" s="56">
        <f>IFERROR(IF(X336="",0,CEILING((X336/$H336),1)*$H336),"")</f>
        <v>0</v>
      </c>
      <c r="Z336" s="42" t="str">
        <f>IFERROR(IF(Y336=0,"",ROUNDUP(Y336/H336,0)*0.02175),"")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54" t="s">
        <v>69</v>
      </c>
      <c r="BM336" s="79">
        <f>IFERROR(X336*I336/H336,"0")</f>
        <v>0</v>
      </c>
      <c r="BN336" s="79">
        <f>IFERROR(Y336*I336/H336,"0")</f>
        <v>0</v>
      </c>
      <c r="BO336" s="79">
        <f>IFERROR(1/J336*(X336/H336),"0")</f>
        <v>0</v>
      </c>
      <c r="BP336" s="79">
        <f>IFERROR(1/J336*(Y336/H336),"0")</f>
        <v>0</v>
      </c>
    </row>
    <row r="337" spans="1:68" ht="27" customHeight="1" x14ac:dyDescent="0.25">
      <c r="A337" s="64" t="s">
        <v>447</v>
      </c>
      <c r="B337" s="64" t="s">
        <v>448</v>
      </c>
      <c r="C337" s="37">
        <v>4301060308</v>
      </c>
      <c r="D337" s="394">
        <v>4607091384482</v>
      </c>
      <c r="E337" s="394"/>
      <c r="F337" s="63">
        <v>1.3</v>
      </c>
      <c r="G337" s="38">
        <v>6</v>
      </c>
      <c r="H337" s="63">
        <v>7.8</v>
      </c>
      <c r="I337" s="63">
        <v>8.3640000000000008</v>
      </c>
      <c r="J337" s="38">
        <v>56</v>
      </c>
      <c r="K337" s="38" t="s">
        <v>126</v>
      </c>
      <c r="L337" s="38"/>
      <c r="M337" s="39" t="s">
        <v>82</v>
      </c>
      <c r="N337" s="39"/>
      <c r="O337" s="38">
        <v>30</v>
      </c>
      <c r="P337" s="5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6"/>
      <c r="R337" s="396"/>
      <c r="S337" s="396"/>
      <c r="T337" s="397"/>
      <c r="U337" s="40" t="s">
        <v>48</v>
      </c>
      <c r="V337" s="40" t="s">
        <v>48</v>
      </c>
      <c r="W337" s="41" t="s">
        <v>0</v>
      </c>
      <c r="X337" s="59">
        <v>0</v>
      </c>
      <c r="Y337" s="56">
        <f>IFERROR(IF(X337="",0,CEILING((X337/$H337),1)*$H337),"")</f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5" t="s">
        <v>69</v>
      </c>
      <c r="BM337" s="79">
        <f>IFERROR(X337*I337/H337,"0")</f>
        <v>0</v>
      </c>
      <c r="BN337" s="79">
        <f>IFERROR(Y337*I337/H337,"0")</f>
        <v>0</v>
      </c>
      <c r="BO337" s="79">
        <f>IFERROR(1/J337*(X337/H337),"0")</f>
        <v>0</v>
      </c>
      <c r="BP337" s="79">
        <f>IFERROR(1/J337*(Y337/H337),"0")</f>
        <v>0</v>
      </c>
    </row>
    <row r="338" spans="1:68" ht="16.5" customHeight="1" x14ac:dyDescent="0.25">
      <c r="A338" s="64" t="s">
        <v>449</v>
      </c>
      <c r="B338" s="64" t="s">
        <v>450</v>
      </c>
      <c r="C338" s="37">
        <v>4301060325</v>
      </c>
      <c r="D338" s="394">
        <v>4607091380897</v>
      </c>
      <c r="E338" s="394"/>
      <c r="F338" s="63">
        <v>1.4</v>
      </c>
      <c r="G338" s="38">
        <v>6</v>
      </c>
      <c r="H338" s="63">
        <v>8.4</v>
      </c>
      <c r="I338" s="63">
        <v>8.9640000000000004</v>
      </c>
      <c r="J338" s="38">
        <v>56</v>
      </c>
      <c r="K338" s="38" t="s">
        <v>126</v>
      </c>
      <c r="L338" s="38"/>
      <c r="M338" s="39" t="s">
        <v>82</v>
      </c>
      <c r="N338" s="39"/>
      <c r="O338" s="38">
        <v>30</v>
      </c>
      <c r="P338" s="5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6"/>
      <c r="R338" s="396"/>
      <c r="S338" s="396"/>
      <c r="T338" s="397"/>
      <c r="U338" s="40" t="s">
        <v>48</v>
      </c>
      <c r="V338" s="40" t="s">
        <v>48</v>
      </c>
      <c r="W338" s="41" t="s">
        <v>0</v>
      </c>
      <c r="X338" s="59">
        <v>0</v>
      </c>
      <c r="Y338" s="56">
        <f>IFERROR(IF(X338="",0,CEILING((X338/$H338),1)*$H338),"")</f>
        <v>0</v>
      </c>
      <c r="Z338" s="42" t="str">
        <f>IFERROR(IF(Y338=0,"",ROUNDUP(Y338/H338,0)*0.02175),"")</f>
        <v/>
      </c>
      <c r="AA338" s="69" t="s">
        <v>48</v>
      </c>
      <c r="AB338" s="70" t="s">
        <v>48</v>
      </c>
      <c r="AC338" s="82"/>
      <c r="AG338" s="79"/>
      <c r="AJ338" s="84"/>
      <c r="AK338" s="84"/>
      <c r="BB338" s="256" t="s">
        <v>69</v>
      </c>
      <c r="BM338" s="79">
        <f>IFERROR(X338*I338/H338,"0")</f>
        <v>0</v>
      </c>
      <c r="BN338" s="79">
        <f>IFERROR(Y338*I338/H338,"0")</f>
        <v>0</v>
      </c>
      <c r="BO338" s="79">
        <f>IFERROR(1/J338*(X338/H338),"0")</f>
        <v>0</v>
      </c>
      <c r="BP338" s="79">
        <f>IFERROR(1/J338*(Y338/H338),"0")</f>
        <v>0</v>
      </c>
    </row>
    <row r="339" spans="1:68" x14ac:dyDescent="0.2">
      <c r="A339" s="401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01"/>
      <c r="O339" s="402"/>
      <c r="P339" s="398" t="s">
        <v>43</v>
      </c>
      <c r="Q339" s="399"/>
      <c r="R339" s="399"/>
      <c r="S339" s="399"/>
      <c r="T339" s="399"/>
      <c r="U339" s="399"/>
      <c r="V339" s="400"/>
      <c r="W339" s="43" t="s">
        <v>42</v>
      </c>
      <c r="X339" s="44">
        <f>IFERROR(X336/H336,"0")+IFERROR(X337/H337,"0")+IFERROR(X338/H338,"0")</f>
        <v>0</v>
      </c>
      <c r="Y339" s="44">
        <f>IFERROR(Y336/H336,"0")+IFERROR(Y337/H337,"0")+IFERROR(Y338/H338,"0")</f>
        <v>0</v>
      </c>
      <c r="Z339" s="44">
        <f>IFERROR(IF(Z336="",0,Z336),"0")+IFERROR(IF(Z337="",0,Z337),"0")+IFERROR(IF(Z338="",0,Z338),"0")</f>
        <v>0</v>
      </c>
      <c r="AA339" s="68"/>
      <c r="AB339" s="68"/>
      <c r="AC339" s="68"/>
    </row>
    <row r="340" spans="1:68" x14ac:dyDescent="0.2">
      <c r="A340" s="401"/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01"/>
      <c r="O340" s="402"/>
      <c r="P340" s="398" t="s">
        <v>43</v>
      </c>
      <c r="Q340" s="399"/>
      <c r="R340" s="399"/>
      <c r="S340" s="399"/>
      <c r="T340" s="399"/>
      <c r="U340" s="399"/>
      <c r="V340" s="400"/>
      <c r="W340" s="43" t="s">
        <v>0</v>
      </c>
      <c r="X340" s="44">
        <f>IFERROR(SUM(X336:X338),"0")</f>
        <v>0</v>
      </c>
      <c r="Y340" s="44">
        <f>IFERROR(SUM(Y336:Y338),"0")</f>
        <v>0</v>
      </c>
      <c r="Z340" s="43"/>
      <c r="AA340" s="68"/>
      <c r="AB340" s="68"/>
      <c r="AC340" s="68"/>
    </row>
    <row r="341" spans="1:68" ht="14.25" customHeight="1" x14ac:dyDescent="0.25">
      <c r="A341" s="393" t="s">
        <v>108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67"/>
      <c r="AB341" s="67"/>
      <c r="AC341" s="81"/>
    </row>
    <row r="342" spans="1:68" ht="16.5" customHeight="1" x14ac:dyDescent="0.25">
      <c r="A342" s="64" t="s">
        <v>451</v>
      </c>
      <c r="B342" s="64" t="s">
        <v>452</v>
      </c>
      <c r="C342" s="37">
        <v>4301030232</v>
      </c>
      <c r="D342" s="394">
        <v>4607091388374</v>
      </c>
      <c r="E342" s="394"/>
      <c r="F342" s="63">
        <v>0.38</v>
      </c>
      <c r="G342" s="38">
        <v>8</v>
      </c>
      <c r="H342" s="63">
        <v>3.04</v>
      </c>
      <c r="I342" s="63">
        <v>3.28</v>
      </c>
      <c r="J342" s="38">
        <v>156</v>
      </c>
      <c r="K342" s="38" t="s">
        <v>88</v>
      </c>
      <c r="L342" s="38"/>
      <c r="M342" s="39" t="s">
        <v>112</v>
      </c>
      <c r="N342" s="39"/>
      <c r="O342" s="38">
        <v>180</v>
      </c>
      <c r="P342" s="537" t="s">
        <v>453</v>
      </c>
      <c r="Q342" s="396"/>
      <c r="R342" s="396"/>
      <c r="S342" s="396"/>
      <c r="T342" s="397"/>
      <c r="U342" s="40" t="s">
        <v>48</v>
      </c>
      <c r="V342" s="40" t="s">
        <v>48</v>
      </c>
      <c r="W342" s="41" t="s">
        <v>0</v>
      </c>
      <c r="X342" s="59">
        <v>0</v>
      </c>
      <c r="Y342" s="56">
        <f>IFERROR(IF(X342="",0,CEILING((X342/$H342),1)*$H342),"")</f>
        <v>0</v>
      </c>
      <c r="Z342" s="42" t="str">
        <f>IFERROR(IF(Y342=0,"",ROUNDUP(Y342/H342,0)*0.00753),"")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57" t="s">
        <v>69</v>
      </c>
      <c r="BM342" s="79">
        <f>IFERROR(X342*I342/H342,"0")</f>
        <v>0</v>
      </c>
      <c r="BN342" s="79">
        <f>IFERROR(Y342*I342/H342,"0")</f>
        <v>0</v>
      </c>
      <c r="BO342" s="79">
        <f>IFERROR(1/J342*(X342/H342),"0")</f>
        <v>0</v>
      </c>
      <c r="BP342" s="79">
        <f>IFERROR(1/J342*(Y342/H342),"0")</f>
        <v>0</v>
      </c>
    </row>
    <row r="343" spans="1:68" ht="27" customHeight="1" x14ac:dyDescent="0.25">
      <c r="A343" s="64" t="s">
        <v>454</v>
      </c>
      <c r="B343" s="64" t="s">
        <v>455</v>
      </c>
      <c r="C343" s="37">
        <v>4301030235</v>
      </c>
      <c r="D343" s="394">
        <v>4607091388381</v>
      </c>
      <c r="E343" s="394"/>
      <c r="F343" s="63">
        <v>0.38</v>
      </c>
      <c r="G343" s="38">
        <v>8</v>
      </c>
      <c r="H343" s="63">
        <v>3.04</v>
      </c>
      <c r="I343" s="63">
        <v>3.32</v>
      </c>
      <c r="J343" s="38">
        <v>156</v>
      </c>
      <c r="K343" s="38" t="s">
        <v>88</v>
      </c>
      <c r="L343" s="38"/>
      <c r="M343" s="39" t="s">
        <v>112</v>
      </c>
      <c r="N343" s="39"/>
      <c r="O343" s="38">
        <v>180</v>
      </c>
      <c r="P343" s="538" t="s">
        <v>456</v>
      </c>
      <c r="Q343" s="396"/>
      <c r="R343" s="396"/>
      <c r="S343" s="396"/>
      <c r="T343" s="397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IFERROR(IF(Y343=0,"",ROUNDUP(Y343/H343,0)*0.00753),"")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58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ht="27" customHeight="1" x14ac:dyDescent="0.25">
      <c r="A344" s="64" t="s">
        <v>457</v>
      </c>
      <c r="B344" s="64" t="s">
        <v>458</v>
      </c>
      <c r="C344" s="37">
        <v>4301032015</v>
      </c>
      <c r="D344" s="394">
        <v>4607091383102</v>
      </c>
      <c r="E344" s="394"/>
      <c r="F344" s="63">
        <v>0.17</v>
      </c>
      <c r="G344" s="38">
        <v>15</v>
      </c>
      <c r="H344" s="63">
        <v>2.5499999999999998</v>
      </c>
      <c r="I344" s="63">
        <v>2.9750000000000001</v>
      </c>
      <c r="J344" s="38">
        <v>156</v>
      </c>
      <c r="K344" s="38" t="s">
        <v>88</v>
      </c>
      <c r="L344" s="38"/>
      <c r="M344" s="39" t="s">
        <v>112</v>
      </c>
      <c r="N344" s="39"/>
      <c r="O344" s="38">
        <v>180</v>
      </c>
      <c r="P344" s="53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6"/>
      <c r="R344" s="396"/>
      <c r="S344" s="396"/>
      <c r="T344" s="397"/>
      <c r="U344" s="40" t="s">
        <v>48</v>
      </c>
      <c r="V344" s="40" t="s">
        <v>48</v>
      </c>
      <c r="W344" s="41" t="s">
        <v>0</v>
      </c>
      <c r="X344" s="59">
        <v>0</v>
      </c>
      <c r="Y344" s="56">
        <f>IFERROR(IF(X344="",0,CEILING((X344/$H344),1)*$H344),"")</f>
        <v>0</v>
      </c>
      <c r="Z344" s="42" t="str">
        <f>IFERROR(IF(Y344=0,"",ROUNDUP(Y344/H344,0)*0.00753),"")</f>
        <v/>
      </c>
      <c r="AA344" s="69" t="s">
        <v>48</v>
      </c>
      <c r="AB344" s="70" t="s">
        <v>48</v>
      </c>
      <c r="AC344" s="82"/>
      <c r="AG344" s="79"/>
      <c r="AJ344" s="84"/>
      <c r="AK344" s="84"/>
      <c r="BB344" s="259" t="s">
        <v>69</v>
      </c>
      <c r="BM344" s="79">
        <f>IFERROR(X344*I344/H344,"0")</f>
        <v>0</v>
      </c>
      <c r="BN344" s="79">
        <f>IFERROR(Y344*I344/H344,"0")</f>
        <v>0</v>
      </c>
      <c r="BO344" s="79">
        <f>IFERROR(1/J344*(X344/H344),"0")</f>
        <v>0</v>
      </c>
      <c r="BP344" s="79">
        <f>IFERROR(1/J344*(Y344/H344),"0")</f>
        <v>0</v>
      </c>
    </row>
    <row r="345" spans="1:68" ht="27" customHeight="1" x14ac:dyDescent="0.25">
      <c r="A345" s="64" t="s">
        <v>459</v>
      </c>
      <c r="B345" s="64" t="s">
        <v>460</v>
      </c>
      <c r="C345" s="37">
        <v>4301030233</v>
      </c>
      <c r="D345" s="394">
        <v>4607091388404</v>
      </c>
      <c r="E345" s="394"/>
      <c r="F345" s="63">
        <v>0.17</v>
      </c>
      <c r="G345" s="38">
        <v>15</v>
      </c>
      <c r="H345" s="63">
        <v>2.5499999999999998</v>
      </c>
      <c r="I345" s="63">
        <v>2.9</v>
      </c>
      <c r="J345" s="38">
        <v>156</v>
      </c>
      <c r="K345" s="38" t="s">
        <v>88</v>
      </c>
      <c r="L345" s="38"/>
      <c r="M345" s="39" t="s">
        <v>112</v>
      </c>
      <c r="N345" s="39"/>
      <c r="O345" s="38">
        <v>180</v>
      </c>
      <c r="P345" s="5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6"/>
      <c r="R345" s="396"/>
      <c r="S345" s="396"/>
      <c r="T345" s="397"/>
      <c r="U345" s="40" t="s">
        <v>48</v>
      </c>
      <c r="V345" s="40" t="s">
        <v>48</v>
      </c>
      <c r="W345" s="41" t="s">
        <v>0</v>
      </c>
      <c r="X345" s="59">
        <v>0</v>
      </c>
      <c r="Y345" s="56">
        <f>IFERROR(IF(X345="",0,CEILING((X345/$H345),1)*$H345),"")</f>
        <v>0</v>
      </c>
      <c r="Z345" s="42" t="str">
        <f>IFERROR(IF(Y345=0,"",ROUNDUP(Y345/H345,0)*0.00753),"")</f>
        <v/>
      </c>
      <c r="AA345" s="69" t="s">
        <v>48</v>
      </c>
      <c r="AB345" s="70" t="s">
        <v>48</v>
      </c>
      <c r="AC345" s="82"/>
      <c r="AG345" s="79"/>
      <c r="AJ345" s="84"/>
      <c r="AK345" s="84"/>
      <c r="BB345" s="260" t="s">
        <v>69</v>
      </c>
      <c r="BM345" s="79">
        <f>IFERROR(X345*I345/H345,"0")</f>
        <v>0</v>
      </c>
      <c r="BN345" s="79">
        <f>IFERROR(Y345*I345/H345,"0")</f>
        <v>0</v>
      </c>
      <c r="BO345" s="79">
        <f>IFERROR(1/J345*(X345/H345),"0")</f>
        <v>0</v>
      </c>
      <c r="BP345" s="79">
        <f>IFERROR(1/J345*(Y345/H345),"0")</f>
        <v>0</v>
      </c>
    </row>
    <row r="346" spans="1:68" x14ac:dyDescent="0.2">
      <c r="A346" s="401"/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01"/>
      <c r="O346" s="402"/>
      <c r="P346" s="398" t="s">
        <v>43</v>
      </c>
      <c r="Q346" s="399"/>
      <c r="R346" s="399"/>
      <c r="S346" s="399"/>
      <c r="T346" s="399"/>
      <c r="U346" s="399"/>
      <c r="V346" s="400"/>
      <c r="W346" s="43" t="s">
        <v>42</v>
      </c>
      <c r="X346" s="44">
        <f>IFERROR(X342/H342,"0")+IFERROR(X343/H343,"0")+IFERROR(X344/H344,"0")+IFERROR(X345/H345,"0")</f>
        <v>0</v>
      </c>
      <c r="Y346" s="44">
        <f>IFERROR(Y342/H342,"0")+IFERROR(Y343/H343,"0")+IFERROR(Y344/H344,"0")+IFERROR(Y345/H345,"0")</f>
        <v>0</v>
      </c>
      <c r="Z346" s="44">
        <f>IFERROR(IF(Z342="",0,Z342),"0")+IFERROR(IF(Z343="",0,Z343),"0")+IFERROR(IF(Z344="",0,Z344),"0")+IFERROR(IF(Z345="",0,Z345),"0")</f>
        <v>0</v>
      </c>
      <c r="AA346" s="68"/>
      <c r="AB346" s="68"/>
      <c r="AC346" s="68"/>
    </row>
    <row r="347" spans="1:68" x14ac:dyDescent="0.2">
      <c r="A347" s="401"/>
      <c r="B347" s="401"/>
      <c r="C347" s="401"/>
      <c r="D347" s="401"/>
      <c r="E347" s="401"/>
      <c r="F347" s="401"/>
      <c r="G347" s="401"/>
      <c r="H347" s="401"/>
      <c r="I347" s="401"/>
      <c r="J347" s="401"/>
      <c r="K347" s="401"/>
      <c r="L347" s="401"/>
      <c r="M347" s="401"/>
      <c r="N347" s="401"/>
      <c r="O347" s="402"/>
      <c r="P347" s="398" t="s">
        <v>43</v>
      </c>
      <c r="Q347" s="399"/>
      <c r="R347" s="399"/>
      <c r="S347" s="399"/>
      <c r="T347" s="399"/>
      <c r="U347" s="399"/>
      <c r="V347" s="400"/>
      <c r="W347" s="43" t="s">
        <v>0</v>
      </c>
      <c r="X347" s="44">
        <f>IFERROR(SUM(X342:X345),"0")</f>
        <v>0</v>
      </c>
      <c r="Y347" s="44">
        <f>IFERROR(SUM(Y342:Y345),"0")</f>
        <v>0</v>
      </c>
      <c r="Z347" s="43"/>
      <c r="AA347" s="68"/>
      <c r="AB347" s="68"/>
      <c r="AC347" s="68"/>
    </row>
    <row r="348" spans="1:68" ht="14.25" customHeight="1" x14ac:dyDescent="0.25">
      <c r="A348" s="393" t="s">
        <v>461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93"/>
      <c r="AA348" s="67"/>
      <c r="AB348" s="67"/>
      <c r="AC348" s="81"/>
    </row>
    <row r="349" spans="1:68" ht="16.5" customHeight="1" x14ac:dyDescent="0.25">
      <c r="A349" s="64" t="s">
        <v>462</v>
      </c>
      <c r="B349" s="64" t="s">
        <v>463</v>
      </c>
      <c r="C349" s="37">
        <v>4301180007</v>
      </c>
      <c r="D349" s="394">
        <v>4680115881808</v>
      </c>
      <c r="E349" s="394"/>
      <c r="F349" s="63">
        <v>0.1</v>
      </c>
      <c r="G349" s="38">
        <v>20</v>
      </c>
      <c r="H349" s="63">
        <v>2</v>
      </c>
      <c r="I349" s="63">
        <v>2.2400000000000002</v>
      </c>
      <c r="J349" s="38">
        <v>238</v>
      </c>
      <c r="K349" s="38" t="s">
        <v>465</v>
      </c>
      <c r="L349" s="38"/>
      <c r="M349" s="39" t="s">
        <v>464</v>
      </c>
      <c r="N349" s="39"/>
      <c r="O349" s="38">
        <v>730</v>
      </c>
      <c r="P349" s="5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6"/>
      <c r="R349" s="396"/>
      <c r="S349" s="396"/>
      <c r="T349" s="397"/>
      <c r="U349" s="40" t="s">
        <v>48</v>
      </c>
      <c r="V349" s="40" t="s">
        <v>48</v>
      </c>
      <c r="W349" s="41" t="s">
        <v>0</v>
      </c>
      <c r="X349" s="59">
        <v>0</v>
      </c>
      <c r="Y349" s="56">
        <f>IFERROR(IF(X349="",0,CEILING((X349/$H349),1)*$H349),"")</f>
        <v>0</v>
      </c>
      <c r="Z349" s="42" t="str">
        <f>IFERROR(IF(Y349=0,"",ROUNDUP(Y349/H349,0)*0.00474),"")</f>
        <v/>
      </c>
      <c r="AA349" s="69" t="s">
        <v>48</v>
      </c>
      <c r="AB349" s="70" t="s">
        <v>48</v>
      </c>
      <c r="AC349" s="82"/>
      <c r="AG349" s="79"/>
      <c r="AJ349" s="84"/>
      <c r="AK349" s="84"/>
      <c r="BB349" s="261" t="s">
        <v>69</v>
      </c>
      <c r="BM349" s="79">
        <f>IFERROR(X349*I349/H349,"0")</f>
        <v>0</v>
      </c>
      <c r="BN349" s="79">
        <f>IFERROR(Y349*I349/H349,"0")</f>
        <v>0</v>
      </c>
      <c r="BO349" s="79">
        <f>IFERROR(1/J349*(X349/H349),"0")</f>
        <v>0</v>
      </c>
      <c r="BP349" s="79">
        <f>IFERROR(1/J349*(Y349/H349),"0")</f>
        <v>0</v>
      </c>
    </row>
    <row r="350" spans="1:68" ht="27" customHeight="1" x14ac:dyDescent="0.25">
      <c r="A350" s="64" t="s">
        <v>466</v>
      </c>
      <c r="B350" s="64" t="s">
        <v>467</v>
      </c>
      <c r="C350" s="37">
        <v>4301180006</v>
      </c>
      <c r="D350" s="394">
        <v>4680115881822</v>
      </c>
      <c r="E350" s="394"/>
      <c r="F350" s="63">
        <v>0.1</v>
      </c>
      <c r="G350" s="38">
        <v>20</v>
      </c>
      <c r="H350" s="63">
        <v>2</v>
      </c>
      <c r="I350" s="63">
        <v>2.2400000000000002</v>
      </c>
      <c r="J350" s="38">
        <v>238</v>
      </c>
      <c r="K350" s="38" t="s">
        <v>465</v>
      </c>
      <c r="L350" s="38"/>
      <c r="M350" s="39" t="s">
        <v>464</v>
      </c>
      <c r="N350" s="39"/>
      <c r="O350" s="38">
        <v>730</v>
      </c>
      <c r="P350" s="5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6"/>
      <c r="R350" s="396"/>
      <c r="S350" s="396"/>
      <c r="T350" s="397"/>
      <c r="U350" s="40" t="s">
        <v>48</v>
      </c>
      <c r="V350" s="40" t="s">
        <v>48</v>
      </c>
      <c r="W350" s="41" t="s">
        <v>0</v>
      </c>
      <c r="X350" s="59">
        <v>0</v>
      </c>
      <c r="Y350" s="56">
        <f>IFERROR(IF(X350="",0,CEILING((X350/$H350),1)*$H350),"")</f>
        <v>0</v>
      </c>
      <c r="Z350" s="42" t="str">
        <f>IFERROR(IF(Y350=0,"",ROUNDUP(Y350/H350,0)*0.00474),"")</f>
        <v/>
      </c>
      <c r="AA350" s="69" t="s">
        <v>48</v>
      </c>
      <c r="AB350" s="70" t="s">
        <v>48</v>
      </c>
      <c r="AC350" s="82"/>
      <c r="AG350" s="79"/>
      <c r="AJ350" s="84"/>
      <c r="AK350" s="84"/>
      <c r="BB350" s="262" t="s">
        <v>69</v>
      </c>
      <c r="BM350" s="79">
        <f>IFERROR(X350*I350/H350,"0")</f>
        <v>0</v>
      </c>
      <c r="BN350" s="79">
        <f>IFERROR(Y350*I350/H350,"0")</f>
        <v>0</v>
      </c>
      <c r="BO350" s="79">
        <f>IFERROR(1/J350*(X350/H350),"0")</f>
        <v>0</v>
      </c>
      <c r="BP350" s="79">
        <f>IFERROR(1/J350*(Y350/H350),"0")</f>
        <v>0</v>
      </c>
    </row>
    <row r="351" spans="1:68" ht="27" customHeight="1" x14ac:dyDescent="0.25">
      <c r="A351" s="64" t="s">
        <v>468</v>
      </c>
      <c r="B351" s="64" t="s">
        <v>469</v>
      </c>
      <c r="C351" s="37">
        <v>4301180001</v>
      </c>
      <c r="D351" s="394">
        <v>4680115880016</v>
      </c>
      <c r="E351" s="394"/>
      <c r="F351" s="63">
        <v>0.1</v>
      </c>
      <c r="G351" s="38">
        <v>20</v>
      </c>
      <c r="H351" s="63">
        <v>2</v>
      </c>
      <c r="I351" s="63">
        <v>2.2400000000000002</v>
      </c>
      <c r="J351" s="38">
        <v>238</v>
      </c>
      <c r="K351" s="38" t="s">
        <v>465</v>
      </c>
      <c r="L351" s="38"/>
      <c r="M351" s="39" t="s">
        <v>464</v>
      </c>
      <c r="N351" s="39"/>
      <c r="O351" s="38">
        <v>730</v>
      </c>
      <c r="P351" s="5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6"/>
      <c r="R351" s="396"/>
      <c r="S351" s="396"/>
      <c r="T351" s="397"/>
      <c r="U351" s="40" t="s">
        <v>48</v>
      </c>
      <c r="V351" s="40" t="s">
        <v>48</v>
      </c>
      <c r="W351" s="41" t="s">
        <v>0</v>
      </c>
      <c r="X351" s="59">
        <v>0</v>
      </c>
      <c r="Y351" s="56">
        <f>IFERROR(IF(X351="",0,CEILING((X351/$H351),1)*$H351),"")</f>
        <v>0</v>
      </c>
      <c r="Z351" s="42" t="str">
        <f>IFERROR(IF(Y351=0,"",ROUNDUP(Y351/H351,0)*0.00474),"")</f>
        <v/>
      </c>
      <c r="AA351" s="69" t="s">
        <v>48</v>
      </c>
      <c r="AB351" s="70" t="s">
        <v>48</v>
      </c>
      <c r="AC351" s="82"/>
      <c r="AG351" s="79"/>
      <c r="AJ351" s="84"/>
      <c r="AK351" s="84"/>
      <c r="BB351" s="263" t="s">
        <v>69</v>
      </c>
      <c r="BM351" s="79">
        <f>IFERROR(X351*I351/H351,"0")</f>
        <v>0</v>
      </c>
      <c r="BN351" s="79">
        <f>IFERROR(Y351*I351/H351,"0")</f>
        <v>0</v>
      </c>
      <c r="BO351" s="79">
        <f>IFERROR(1/J351*(X351/H351),"0")</f>
        <v>0</v>
      </c>
      <c r="BP351" s="79">
        <f>IFERROR(1/J351*(Y351/H351),"0")</f>
        <v>0</v>
      </c>
    </row>
    <row r="352" spans="1:68" x14ac:dyDescent="0.2">
      <c r="A352" s="401"/>
      <c r="B352" s="401"/>
      <c r="C352" s="401"/>
      <c r="D352" s="401"/>
      <c r="E352" s="401"/>
      <c r="F352" s="401"/>
      <c r="G352" s="401"/>
      <c r="H352" s="401"/>
      <c r="I352" s="401"/>
      <c r="J352" s="401"/>
      <c r="K352" s="401"/>
      <c r="L352" s="401"/>
      <c r="M352" s="401"/>
      <c r="N352" s="401"/>
      <c r="O352" s="402"/>
      <c r="P352" s="398" t="s">
        <v>43</v>
      </c>
      <c r="Q352" s="399"/>
      <c r="R352" s="399"/>
      <c r="S352" s="399"/>
      <c r="T352" s="399"/>
      <c r="U352" s="399"/>
      <c r="V352" s="400"/>
      <c r="W352" s="43" t="s">
        <v>42</v>
      </c>
      <c r="X352" s="44">
        <f>IFERROR(X349/H349,"0")+IFERROR(X350/H350,"0")+IFERROR(X351/H351,"0")</f>
        <v>0</v>
      </c>
      <c r="Y352" s="44">
        <f>IFERROR(Y349/H349,"0")+IFERROR(Y350/H350,"0")+IFERROR(Y351/H351,"0")</f>
        <v>0</v>
      </c>
      <c r="Z352" s="44">
        <f>IFERROR(IF(Z349="",0,Z349),"0")+IFERROR(IF(Z350="",0,Z350),"0")+IFERROR(IF(Z351="",0,Z351),"0")</f>
        <v>0</v>
      </c>
      <c r="AA352" s="68"/>
      <c r="AB352" s="68"/>
      <c r="AC352" s="68"/>
    </row>
    <row r="353" spans="1:68" x14ac:dyDescent="0.2">
      <c r="A353" s="401"/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01"/>
      <c r="O353" s="402"/>
      <c r="P353" s="398" t="s">
        <v>43</v>
      </c>
      <c r="Q353" s="399"/>
      <c r="R353" s="399"/>
      <c r="S353" s="399"/>
      <c r="T353" s="399"/>
      <c r="U353" s="399"/>
      <c r="V353" s="400"/>
      <c r="W353" s="43" t="s">
        <v>0</v>
      </c>
      <c r="X353" s="44">
        <f>IFERROR(SUM(X349:X351),"0")</f>
        <v>0</v>
      </c>
      <c r="Y353" s="44">
        <f>IFERROR(SUM(Y349:Y351),"0")</f>
        <v>0</v>
      </c>
      <c r="Z353" s="43"/>
      <c r="AA353" s="68"/>
      <c r="AB353" s="68"/>
      <c r="AC353" s="68"/>
    </row>
    <row r="354" spans="1:68" ht="16.5" customHeight="1" x14ac:dyDescent="0.25">
      <c r="A354" s="416" t="s">
        <v>470</v>
      </c>
      <c r="B354" s="416"/>
      <c r="C354" s="416"/>
      <c r="D354" s="416"/>
      <c r="E354" s="416"/>
      <c r="F354" s="416"/>
      <c r="G354" s="416"/>
      <c r="H354" s="416"/>
      <c r="I354" s="416"/>
      <c r="J354" s="416"/>
      <c r="K354" s="416"/>
      <c r="L354" s="416"/>
      <c r="M354" s="416"/>
      <c r="N354" s="416"/>
      <c r="O354" s="416"/>
      <c r="P354" s="416"/>
      <c r="Q354" s="416"/>
      <c r="R354" s="416"/>
      <c r="S354" s="416"/>
      <c r="T354" s="416"/>
      <c r="U354" s="416"/>
      <c r="V354" s="416"/>
      <c r="W354" s="416"/>
      <c r="X354" s="416"/>
      <c r="Y354" s="416"/>
      <c r="Z354" s="416"/>
      <c r="AA354" s="66"/>
      <c r="AB354" s="66"/>
      <c r="AC354" s="80"/>
    </row>
    <row r="355" spans="1:68" ht="14.25" customHeight="1" x14ac:dyDescent="0.25">
      <c r="A355" s="393" t="s">
        <v>79</v>
      </c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3"/>
      <c r="P355" s="393"/>
      <c r="Q355" s="393"/>
      <c r="R355" s="393"/>
      <c r="S355" s="393"/>
      <c r="T355" s="393"/>
      <c r="U355" s="393"/>
      <c r="V355" s="393"/>
      <c r="W355" s="393"/>
      <c r="X355" s="393"/>
      <c r="Y355" s="393"/>
      <c r="Z355" s="393"/>
      <c r="AA355" s="67"/>
      <c r="AB355" s="67"/>
      <c r="AC355" s="81"/>
    </row>
    <row r="356" spans="1:68" ht="27" customHeight="1" x14ac:dyDescent="0.25">
      <c r="A356" s="64" t="s">
        <v>471</v>
      </c>
      <c r="B356" s="64" t="s">
        <v>472</v>
      </c>
      <c r="C356" s="37">
        <v>4301031066</v>
      </c>
      <c r="D356" s="394">
        <v>4607091383836</v>
      </c>
      <c r="E356" s="394"/>
      <c r="F356" s="63">
        <v>0.3</v>
      </c>
      <c r="G356" s="38">
        <v>6</v>
      </c>
      <c r="H356" s="63">
        <v>1.8</v>
      </c>
      <c r="I356" s="63">
        <v>2.048</v>
      </c>
      <c r="J356" s="38">
        <v>156</v>
      </c>
      <c r="K356" s="38" t="s">
        <v>88</v>
      </c>
      <c r="L356" s="38"/>
      <c r="M356" s="39" t="s">
        <v>82</v>
      </c>
      <c r="N356" s="39"/>
      <c r="O356" s="38">
        <v>40</v>
      </c>
      <c r="P356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6"/>
      <c r="R356" s="396"/>
      <c r="S356" s="396"/>
      <c r="T356" s="397"/>
      <c r="U356" s="40" t="s">
        <v>48</v>
      </c>
      <c r="V356" s="40" t="s">
        <v>48</v>
      </c>
      <c r="W356" s="41" t="s">
        <v>0</v>
      </c>
      <c r="X356" s="59">
        <v>0</v>
      </c>
      <c r="Y356" s="56">
        <f>IFERROR(IF(X356="",0,CEILING((X356/$H356),1)*$H356),"")</f>
        <v>0</v>
      </c>
      <c r="Z356" s="42" t="str">
        <f>IFERROR(IF(Y356=0,"",ROUNDUP(Y356/H356,0)*0.00753),"")</f>
        <v/>
      </c>
      <c r="AA356" s="69" t="s">
        <v>48</v>
      </c>
      <c r="AB356" s="70" t="s">
        <v>48</v>
      </c>
      <c r="AC356" s="82"/>
      <c r="AG356" s="79"/>
      <c r="AJ356" s="84"/>
      <c r="AK356" s="84"/>
      <c r="BB356" s="264" t="s">
        <v>69</v>
      </c>
      <c r="BM356" s="79">
        <f>IFERROR(X356*I356/H356,"0")</f>
        <v>0</v>
      </c>
      <c r="BN356" s="79">
        <f>IFERROR(Y356*I356/H356,"0")</f>
        <v>0</v>
      </c>
      <c r="BO356" s="79">
        <f>IFERROR(1/J356*(X356/H356),"0")</f>
        <v>0</v>
      </c>
      <c r="BP356" s="79">
        <f>IFERROR(1/J356*(Y356/H356),"0")</f>
        <v>0</v>
      </c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02"/>
      <c r="P357" s="398" t="s">
        <v>43</v>
      </c>
      <c r="Q357" s="399"/>
      <c r="R357" s="399"/>
      <c r="S357" s="399"/>
      <c r="T357" s="399"/>
      <c r="U357" s="399"/>
      <c r="V357" s="400"/>
      <c r="W357" s="43" t="s">
        <v>42</v>
      </c>
      <c r="X357" s="44">
        <f>IFERROR(X356/H356,"0")</f>
        <v>0</v>
      </c>
      <c r="Y357" s="44">
        <f>IFERROR(Y356/H356,"0")</f>
        <v>0</v>
      </c>
      <c r="Z357" s="44">
        <f>IFERROR(IF(Z356="",0,Z356),"0")</f>
        <v>0</v>
      </c>
      <c r="AA357" s="68"/>
      <c r="AB357" s="68"/>
      <c r="AC357" s="68"/>
    </row>
    <row r="358" spans="1:68" x14ac:dyDescent="0.2">
      <c r="A358" s="401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2"/>
      <c r="P358" s="398" t="s">
        <v>43</v>
      </c>
      <c r="Q358" s="399"/>
      <c r="R358" s="399"/>
      <c r="S358" s="399"/>
      <c r="T358" s="399"/>
      <c r="U358" s="399"/>
      <c r="V358" s="400"/>
      <c r="W358" s="43" t="s">
        <v>0</v>
      </c>
      <c r="X358" s="44">
        <f>IFERROR(SUM(X356:X356),"0")</f>
        <v>0</v>
      </c>
      <c r="Y358" s="44">
        <f>IFERROR(SUM(Y356:Y356),"0")</f>
        <v>0</v>
      </c>
      <c r="Z358" s="43"/>
      <c r="AA358" s="68"/>
      <c r="AB358" s="68"/>
      <c r="AC358" s="68"/>
    </row>
    <row r="359" spans="1:68" ht="14.25" customHeight="1" x14ac:dyDescent="0.25">
      <c r="A359" s="393" t="s">
        <v>84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67"/>
      <c r="AB359" s="67"/>
      <c r="AC359" s="81"/>
    </row>
    <row r="360" spans="1:68" ht="27" customHeight="1" x14ac:dyDescent="0.25">
      <c r="A360" s="64" t="s">
        <v>473</v>
      </c>
      <c r="B360" s="64" t="s">
        <v>474</v>
      </c>
      <c r="C360" s="37">
        <v>4301051142</v>
      </c>
      <c r="D360" s="394">
        <v>4607091387919</v>
      </c>
      <c r="E360" s="394"/>
      <c r="F360" s="63">
        <v>1.35</v>
      </c>
      <c r="G360" s="38">
        <v>6</v>
      </c>
      <c r="H360" s="63">
        <v>8.1</v>
      </c>
      <c r="I360" s="63">
        <v>8.6639999999999997</v>
      </c>
      <c r="J360" s="38">
        <v>56</v>
      </c>
      <c r="K360" s="38" t="s">
        <v>126</v>
      </c>
      <c r="L360" s="38"/>
      <c r="M360" s="39" t="s">
        <v>82</v>
      </c>
      <c r="N360" s="39"/>
      <c r="O360" s="38">
        <v>45</v>
      </c>
      <c r="P360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6"/>
      <c r="R360" s="396"/>
      <c r="S360" s="396"/>
      <c r="T360" s="397"/>
      <c r="U360" s="40" t="s">
        <v>48</v>
      </c>
      <c r="V360" s="40" t="s">
        <v>48</v>
      </c>
      <c r="W360" s="41" t="s">
        <v>0</v>
      </c>
      <c r="X360" s="59">
        <v>0</v>
      </c>
      <c r="Y360" s="56">
        <f>IFERROR(IF(X360="",0,CEILING((X360/$H360),1)*$H360),"")</f>
        <v>0</v>
      </c>
      <c r="Z360" s="42" t="str">
        <f>IFERROR(IF(Y360=0,"",ROUNDUP(Y360/H360,0)*0.02175),"")</f>
        <v/>
      </c>
      <c r="AA360" s="69" t="s">
        <v>48</v>
      </c>
      <c r="AB360" s="70" t="s">
        <v>48</v>
      </c>
      <c r="AC360" s="82"/>
      <c r="AG360" s="79"/>
      <c r="AJ360" s="84"/>
      <c r="AK360" s="84"/>
      <c r="BB360" s="265" t="s">
        <v>69</v>
      </c>
      <c r="BM360" s="79">
        <f>IFERROR(X360*I360/H360,"0")</f>
        <v>0</v>
      </c>
      <c r="BN360" s="79">
        <f>IFERROR(Y360*I360/H360,"0")</f>
        <v>0</v>
      </c>
      <c r="BO360" s="79">
        <f>IFERROR(1/J360*(X360/H360),"0")</f>
        <v>0</v>
      </c>
      <c r="BP360" s="79">
        <f>IFERROR(1/J360*(Y360/H360),"0")</f>
        <v>0</v>
      </c>
    </row>
    <row r="361" spans="1:68" ht="27" customHeight="1" x14ac:dyDescent="0.25">
      <c r="A361" s="64" t="s">
        <v>475</v>
      </c>
      <c r="B361" s="64" t="s">
        <v>476</v>
      </c>
      <c r="C361" s="37">
        <v>4301051461</v>
      </c>
      <c r="D361" s="394">
        <v>4680115883604</v>
      </c>
      <c r="E361" s="394"/>
      <c r="F361" s="63">
        <v>0.35</v>
      </c>
      <c r="G361" s="38">
        <v>6</v>
      </c>
      <c r="H361" s="63">
        <v>2.1</v>
      </c>
      <c r="I361" s="63">
        <v>2.3719999999999999</v>
      </c>
      <c r="J361" s="38">
        <v>156</v>
      </c>
      <c r="K361" s="38" t="s">
        <v>88</v>
      </c>
      <c r="L361" s="38"/>
      <c r="M361" s="39" t="s">
        <v>128</v>
      </c>
      <c r="N361" s="39"/>
      <c r="O361" s="38">
        <v>45</v>
      </c>
      <c r="P361" s="5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6"/>
      <c r="R361" s="396"/>
      <c r="S361" s="396"/>
      <c r="T361" s="397"/>
      <c r="U361" s="40" t="s">
        <v>48</v>
      </c>
      <c r="V361" s="40" t="s">
        <v>48</v>
      </c>
      <c r="W361" s="41" t="s">
        <v>0</v>
      </c>
      <c r="X361" s="59">
        <v>0</v>
      </c>
      <c r="Y361" s="56">
        <f>IFERROR(IF(X361="",0,CEILING((X361/$H361),1)*$H361),"")</f>
        <v>0</v>
      </c>
      <c r="Z361" s="42" t="str">
        <f>IFERROR(IF(Y361=0,"",ROUNDUP(Y361/H361,0)*0.00753),"")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66" t="s">
        <v>69</v>
      </c>
      <c r="BM361" s="79">
        <f>IFERROR(X361*I361/H361,"0")</f>
        <v>0</v>
      </c>
      <c r="BN361" s="79">
        <f>IFERROR(Y361*I361/H361,"0")</f>
        <v>0</v>
      </c>
      <c r="BO361" s="79">
        <f>IFERROR(1/J361*(X361/H361),"0")</f>
        <v>0</v>
      </c>
      <c r="BP361" s="79">
        <f>IFERROR(1/J361*(Y361/H361),"0")</f>
        <v>0</v>
      </c>
    </row>
    <row r="362" spans="1:68" ht="27" customHeight="1" x14ac:dyDescent="0.25">
      <c r="A362" s="64" t="s">
        <v>477</v>
      </c>
      <c r="B362" s="64" t="s">
        <v>478</v>
      </c>
      <c r="C362" s="37">
        <v>4301051485</v>
      </c>
      <c r="D362" s="394">
        <v>4680115883567</v>
      </c>
      <c r="E362" s="394"/>
      <c r="F362" s="63">
        <v>0.35</v>
      </c>
      <c r="G362" s="38">
        <v>6</v>
      </c>
      <c r="H362" s="63">
        <v>2.1</v>
      </c>
      <c r="I362" s="63">
        <v>2.36</v>
      </c>
      <c r="J362" s="38">
        <v>156</v>
      </c>
      <c r="K362" s="38" t="s">
        <v>88</v>
      </c>
      <c r="L362" s="38"/>
      <c r="M362" s="39" t="s">
        <v>82</v>
      </c>
      <c r="N362" s="39"/>
      <c r="O362" s="38">
        <v>40</v>
      </c>
      <c r="P362" s="52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6"/>
      <c r="R362" s="396"/>
      <c r="S362" s="396"/>
      <c r="T362" s="397"/>
      <c r="U362" s="40" t="s">
        <v>48</v>
      </c>
      <c r="V362" s="40" t="s">
        <v>48</v>
      </c>
      <c r="W362" s="41" t="s">
        <v>0</v>
      </c>
      <c r="X362" s="59">
        <v>0</v>
      </c>
      <c r="Y362" s="56">
        <f>IFERROR(IF(X362="",0,CEILING((X362/$H362),1)*$H362),"")</f>
        <v>0</v>
      </c>
      <c r="Z362" s="42" t="str">
        <f>IFERROR(IF(Y362=0,"",ROUNDUP(Y362/H362,0)*0.00753),"")</f>
        <v/>
      </c>
      <c r="AA362" s="69" t="s">
        <v>48</v>
      </c>
      <c r="AB362" s="70" t="s">
        <v>48</v>
      </c>
      <c r="AC362" s="82"/>
      <c r="AG362" s="79"/>
      <c r="AJ362" s="84"/>
      <c r="AK362" s="84"/>
      <c r="BB362" s="267" t="s">
        <v>69</v>
      </c>
      <c r="BM362" s="79">
        <f>IFERROR(X362*I362/H362,"0")</f>
        <v>0</v>
      </c>
      <c r="BN362" s="79">
        <f>IFERROR(Y362*I362/H362,"0")</f>
        <v>0</v>
      </c>
      <c r="BO362" s="79">
        <f>IFERROR(1/J362*(X362/H362),"0")</f>
        <v>0</v>
      </c>
      <c r="BP362" s="79">
        <f>IFERROR(1/J362*(Y362/H362),"0")</f>
        <v>0</v>
      </c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02"/>
      <c r="P363" s="398" t="s">
        <v>43</v>
      </c>
      <c r="Q363" s="399"/>
      <c r="R363" s="399"/>
      <c r="S363" s="399"/>
      <c r="T363" s="399"/>
      <c r="U363" s="399"/>
      <c r="V363" s="400"/>
      <c r="W363" s="43" t="s">
        <v>42</v>
      </c>
      <c r="X363" s="44">
        <f>IFERROR(X360/H360,"0")+IFERROR(X361/H361,"0")+IFERROR(X362/H362,"0")</f>
        <v>0</v>
      </c>
      <c r="Y363" s="44">
        <f>IFERROR(Y360/H360,"0")+IFERROR(Y361/H361,"0")+IFERROR(Y362/H362,"0")</f>
        <v>0</v>
      </c>
      <c r="Z363" s="44">
        <f>IFERROR(IF(Z360="",0,Z360),"0")+IFERROR(IF(Z361="",0,Z361),"0")+IFERROR(IF(Z362="",0,Z362),"0")</f>
        <v>0</v>
      </c>
      <c r="AA363" s="68"/>
      <c r="AB363" s="68"/>
      <c r="AC363" s="68"/>
    </row>
    <row r="364" spans="1:68" x14ac:dyDescent="0.2">
      <c r="A364" s="401"/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2"/>
      <c r="P364" s="398" t="s">
        <v>43</v>
      </c>
      <c r="Q364" s="399"/>
      <c r="R364" s="399"/>
      <c r="S364" s="399"/>
      <c r="T364" s="399"/>
      <c r="U364" s="399"/>
      <c r="V364" s="400"/>
      <c r="W364" s="43" t="s">
        <v>0</v>
      </c>
      <c r="X364" s="44">
        <f>IFERROR(SUM(X360:X362),"0")</f>
        <v>0</v>
      </c>
      <c r="Y364" s="44">
        <f>IFERROR(SUM(Y360:Y362),"0")</f>
        <v>0</v>
      </c>
      <c r="Z364" s="43"/>
      <c r="AA364" s="68"/>
      <c r="AB364" s="68"/>
      <c r="AC364" s="68"/>
    </row>
    <row r="365" spans="1:68" ht="27.75" customHeight="1" x14ac:dyDescent="0.2">
      <c r="A365" s="429" t="s">
        <v>479</v>
      </c>
      <c r="B365" s="429"/>
      <c r="C365" s="429"/>
      <c r="D365" s="429"/>
      <c r="E365" s="429"/>
      <c r="F365" s="429"/>
      <c r="G365" s="429"/>
      <c r="H365" s="429"/>
      <c r="I365" s="429"/>
      <c r="J365" s="429"/>
      <c r="K365" s="429"/>
      <c r="L365" s="429"/>
      <c r="M365" s="429"/>
      <c r="N365" s="429"/>
      <c r="O365" s="429"/>
      <c r="P365" s="429"/>
      <c r="Q365" s="429"/>
      <c r="R365" s="429"/>
      <c r="S365" s="429"/>
      <c r="T365" s="429"/>
      <c r="U365" s="429"/>
      <c r="V365" s="429"/>
      <c r="W365" s="429"/>
      <c r="X365" s="429"/>
      <c r="Y365" s="429"/>
      <c r="Z365" s="429"/>
      <c r="AA365" s="55"/>
      <c r="AB365" s="55"/>
      <c r="AC365" s="55"/>
    </row>
    <row r="366" spans="1:68" ht="16.5" customHeight="1" x14ac:dyDescent="0.25">
      <c r="A366" s="416" t="s">
        <v>480</v>
      </c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  <c r="X366" s="416"/>
      <c r="Y366" s="416"/>
      <c r="Z366" s="416"/>
      <c r="AA366" s="66"/>
      <c r="AB366" s="66"/>
      <c r="AC366" s="80"/>
    </row>
    <row r="367" spans="1:68" ht="14.25" customHeight="1" x14ac:dyDescent="0.25">
      <c r="A367" s="393" t="s">
        <v>122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93"/>
      <c r="AA367" s="67"/>
      <c r="AB367" s="67"/>
      <c r="AC367" s="81"/>
    </row>
    <row r="368" spans="1:68" ht="27" customHeight="1" x14ac:dyDescent="0.25">
      <c r="A368" s="64" t="s">
        <v>481</v>
      </c>
      <c r="B368" s="64" t="s">
        <v>482</v>
      </c>
      <c r="C368" s="37">
        <v>4301011869</v>
      </c>
      <c r="D368" s="394">
        <v>4680115884847</v>
      </c>
      <c r="E368" s="394"/>
      <c r="F368" s="63">
        <v>2.5</v>
      </c>
      <c r="G368" s="38">
        <v>6</v>
      </c>
      <c r="H368" s="63">
        <v>15</v>
      </c>
      <c r="I368" s="63">
        <v>15.48</v>
      </c>
      <c r="J368" s="38">
        <v>48</v>
      </c>
      <c r="K368" s="38" t="s">
        <v>126</v>
      </c>
      <c r="L368" s="38"/>
      <c r="M368" s="39" t="s">
        <v>82</v>
      </c>
      <c r="N368" s="39"/>
      <c r="O368" s="38">
        <v>60</v>
      </c>
      <c r="P368" s="52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6"/>
      <c r="R368" s="396"/>
      <c r="S368" s="396"/>
      <c r="T368" s="397"/>
      <c r="U368" s="40" t="s">
        <v>48</v>
      </c>
      <c r="V368" s="40" t="s">
        <v>48</v>
      </c>
      <c r="W368" s="41" t="s">
        <v>0</v>
      </c>
      <c r="X368" s="59">
        <v>0</v>
      </c>
      <c r="Y368" s="56">
        <f t="shared" ref="Y368:Y376" si="62">IFERROR(IF(X368="",0,CEILING((X368/$H368),1)*$H368),"")</f>
        <v>0</v>
      </c>
      <c r="Z368" s="42" t="str">
        <f>IFERROR(IF(Y368=0,"",ROUNDUP(Y368/H368,0)*0.02175),"")</f>
        <v/>
      </c>
      <c r="AA368" s="69" t="s">
        <v>48</v>
      </c>
      <c r="AB368" s="70" t="s">
        <v>48</v>
      </c>
      <c r="AC368" s="82"/>
      <c r="AG368" s="79"/>
      <c r="AJ368" s="84"/>
      <c r="AK368" s="84"/>
      <c r="BB368" s="268" t="s">
        <v>69</v>
      </c>
      <c r="BM368" s="79">
        <f t="shared" ref="BM368:BM376" si="63">IFERROR(X368*I368/H368,"0")</f>
        <v>0</v>
      </c>
      <c r="BN368" s="79">
        <f t="shared" ref="BN368:BN376" si="64">IFERROR(Y368*I368/H368,"0")</f>
        <v>0</v>
      </c>
      <c r="BO368" s="79">
        <f t="shared" ref="BO368:BO376" si="65">IFERROR(1/J368*(X368/H368),"0")</f>
        <v>0</v>
      </c>
      <c r="BP368" s="79">
        <f t="shared" ref="BP368:BP376" si="66">IFERROR(1/J368*(Y368/H368),"0")</f>
        <v>0</v>
      </c>
    </row>
    <row r="369" spans="1:68" ht="27" customHeight="1" x14ac:dyDescent="0.25">
      <c r="A369" s="64" t="s">
        <v>481</v>
      </c>
      <c r="B369" s="64" t="s">
        <v>483</v>
      </c>
      <c r="C369" s="37">
        <v>4301011946</v>
      </c>
      <c r="D369" s="394">
        <v>4680115884847</v>
      </c>
      <c r="E369" s="394"/>
      <c r="F369" s="63">
        <v>2.5</v>
      </c>
      <c r="G369" s="38">
        <v>6</v>
      </c>
      <c r="H369" s="63">
        <v>15</v>
      </c>
      <c r="I369" s="63">
        <v>15.48</v>
      </c>
      <c r="J369" s="38">
        <v>48</v>
      </c>
      <c r="K369" s="38" t="s">
        <v>126</v>
      </c>
      <c r="L369" s="38"/>
      <c r="M369" s="39" t="s">
        <v>144</v>
      </c>
      <c r="N369" s="39"/>
      <c r="O369" s="38">
        <v>60</v>
      </c>
      <c r="P369" s="53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6"/>
      <c r="R369" s="396"/>
      <c r="S369" s="396"/>
      <c r="T369" s="397"/>
      <c r="U369" s="40" t="s">
        <v>48</v>
      </c>
      <c r="V369" s="40" t="s">
        <v>48</v>
      </c>
      <c r="W369" s="41" t="s">
        <v>0</v>
      </c>
      <c r="X369" s="59">
        <v>0</v>
      </c>
      <c r="Y369" s="56">
        <f t="shared" si="62"/>
        <v>0</v>
      </c>
      <c r="Z369" s="42" t="str">
        <f>IFERROR(IF(Y369=0,"",ROUNDUP(Y369/H369,0)*0.02039),"")</f>
        <v/>
      </c>
      <c r="AA369" s="69" t="s">
        <v>48</v>
      </c>
      <c r="AB369" s="70" t="s">
        <v>48</v>
      </c>
      <c r="AC369" s="82"/>
      <c r="AG369" s="79"/>
      <c r="AJ369" s="84"/>
      <c r="AK369" s="84"/>
      <c r="BB369" s="269" t="s">
        <v>69</v>
      </c>
      <c r="BM369" s="79">
        <f t="shared" si="63"/>
        <v>0</v>
      </c>
      <c r="BN369" s="79">
        <f t="shared" si="64"/>
        <v>0</v>
      </c>
      <c r="BO369" s="79">
        <f t="shared" si="65"/>
        <v>0</v>
      </c>
      <c r="BP369" s="79">
        <f t="shared" si="66"/>
        <v>0</v>
      </c>
    </row>
    <row r="370" spans="1:68" ht="27" customHeight="1" x14ac:dyDescent="0.25">
      <c r="A370" s="64" t="s">
        <v>484</v>
      </c>
      <c r="B370" s="64" t="s">
        <v>485</v>
      </c>
      <c r="C370" s="37">
        <v>4301011870</v>
      </c>
      <c r="D370" s="394">
        <v>4680115884854</v>
      </c>
      <c r="E370" s="394"/>
      <c r="F370" s="63">
        <v>2.5</v>
      </c>
      <c r="G370" s="38">
        <v>6</v>
      </c>
      <c r="H370" s="63">
        <v>15</v>
      </c>
      <c r="I370" s="63">
        <v>15.48</v>
      </c>
      <c r="J370" s="38">
        <v>48</v>
      </c>
      <c r="K370" s="38" t="s">
        <v>126</v>
      </c>
      <c r="L370" s="38"/>
      <c r="M370" s="39" t="s">
        <v>82</v>
      </c>
      <c r="N370" s="39"/>
      <c r="O370" s="38">
        <v>60</v>
      </c>
      <c r="P370" s="5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6"/>
      <c r="R370" s="396"/>
      <c r="S370" s="396"/>
      <c r="T370" s="397"/>
      <c r="U370" s="40" t="s">
        <v>48</v>
      </c>
      <c r="V370" s="40" t="s">
        <v>48</v>
      </c>
      <c r="W370" s="41" t="s">
        <v>0</v>
      </c>
      <c r="X370" s="59">
        <v>0</v>
      </c>
      <c r="Y370" s="56">
        <f t="shared" si="62"/>
        <v>0</v>
      </c>
      <c r="Z370" s="42" t="str">
        <f>IFERROR(IF(Y370=0,"",ROUNDUP(Y370/H370,0)*0.02175),"")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0" t="s">
        <v>69</v>
      </c>
      <c r="BM370" s="79">
        <f t="shared" si="63"/>
        <v>0</v>
      </c>
      <c r="BN370" s="79">
        <f t="shared" si="64"/>
        <v>0</v>
      </c>
      <c r="BO370" s="79">
        <f t="shared" si="65"/>
        <v>0</v>
      </c>
      <c r="BP370" s="79">
        <f t="shared" si="66"/>
        <v>0</v>
      </c>
    </row>
    <row r="371" spans="1:68" ht="27" customHeight="1" x14ac:dyDescent="0.25">
      <c r="A371" s="64" t="s">
        <v>484</v>
      </c>
      <c r="B371" s="64" t="s">
        <v>486</v>
      </c>
      <c r="C371" s="37">
        <v>4301011947</v>
      </c>
      <c r="D371" s="394">
        <v>4680115884854</v>
      </c>
      <c r="E371" s="394"/>
      <c r="F371" s="63">
        <v>2.5</v>
      </c>
      <c r="G371" s="38">
        <v>6</v>
      </c>
      <c r="H371" s="63">
        <v>15</v>
      </c>
      <c r="I371" s="63">
        <v>15.48</v>
      </c>
      <c r="J371" s="38">
        <v>48</v>
      </c>
      <c r="K371" s="38" t="s">
        <v>126</v>
      </c>
      <c r="L371" s="38"/>
      <c r="M371" s="39" t="s">
        <v>144</v>
      </c>
      <c r="N371" s="39"/>
      <c r="O371" s="38">
        <v>60</v>
      </c>
      <c r="P371" s="5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6"/>
      <c r="R371" s="396"/>
      <c r="S371" s="396"/>
      <c r="T371" s="397"/>
      <c r="U371" s="40" t="s">
        <v>48</v>
      </c>
      <c r="V371" s="40" t="s">
        <v>48</v>
      </c>
      <c r="W371" s="41" t="s">
        <v>0</v>
      </c>
      <c r="X371" s="59">
        <v>0</v>
      </c>
      <c r="Y371" s="56">
        <f t="shared" si="62"/>
        <v>0</v>
      </c>
      <c r="Z371" s="42" t="str">
        <f>IFERROR(IF(Y371=0,"",ROUNDUP(Y371/H371,0)*0.02039),"")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1" t="s">
        <v>69</v>
      </c>
      <c r="BM371" s="79">
        <f t="shared" si="63"/>
        <v>0</v>
      </c>
      <c r="BN371" s="79">
        <f t="shared" si="64"/>
        <v>0</v>
      </c>
      <c r="BO371" s="79">
        <f t="shared" si="65"/>
        <v>0</v>
      </c>
      <c r="BP371" s="79">
        <f t="shared" si="66"/>
        <v>0</v>
      </c>
    </row>
    <row r="372" spans="1:68" ht="27" customHeight="1" x14ac:dyDescent="0.25">
      <c r="A372" s="64" t="s">
        <v>487</v>
      </c>
      <c r="B372" s="64" t="s">
        <v>488</v>
      </c>
      <c r="C372" s="37">
        <v>4301011867</v>
      </c>
      <c r="D372" s="394">
        <v>4680115884830</v>
      </c>
      <c r="E372" s="394"/>
      <c r="F372" s="63">
        <v>2.5</v>
      </c>
      <c r="G372" s="38">
        <v>6</v>
      </c>
      <c r="H372" s="63">
        <v>15</v>
      </c>
      <c r="I372" s="63">
        <v>15.48</v>
      </c>
      <c r="J372" s="38">
        <v>48</v>
      </c>
      <c r="K372" s="38" t="s">
        <v>126</v>
      </c>
      <c r="L372" s="38"/>
      <c r="M372" s="39" t="s">
        <v>82</v>
      </c>
      <c r="N372" s="39"/>
      <c r="O372" s="38">
        <v>60</v>
      </c>
      <c r="P372" s="5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6"/>
      <c r="R372" s="396"/>
      <c r="S372" s="396"/>
      <c r="T372" s="397"/>
      <c r="U372" s="40" t="s">
        <v>48</v>
      </c>
      <c r="V372" s="40" t="s">
        <v>48</v>
      </c>
      <c r="W372" s="41" t="s">
        <v>0</v>
      </c>
      <c r="X372" s="59">
        <v>0</v>
      </c>
      <c r="Y372" s="56">
        <f t="shared" si="62"/>
        <v>0</v>
      </c>
      <c r="Z372" s="42" t="str">
        <f>IFERROR(IF(Y372=0,"",ROUNDUP(Y372/H372,0)*0.02175),"")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2" t="s">
        <v>69</v>
      </c>
      <c r="BM372" s="79">
        <f t="shared" si="63"/>
        <v>0</v>
      </c>
      <c r="BN372" s="79">
        <f t="shared" si="64"/>
        <v>0</v>
      </c>
      <c r="BO372" s="79">
        <f t="shared" si="65"/>
        <v>0</v>
      </c>
      <c r="BP372" s="79">
        <f t="shared" si="66"/>
        <v>0</v>
      </c>
    </row>
    <row r="373" spans="1:68" ht="27" customHeight="1" x14ac:dyDescent="0.25">
      <c r="A373" s="64" t="s">
        <v>487</v>
      </c>
      <c r="B373" s="64" t="s">
        <v>489</v>
      </c>
      <c r="C373" s="37">
        <v>4301011943</v>
      </c>
      <c r="D373" s="394">
        <v>4680115884830</v>
      </c>
      <c r="E373" s="394"/>
      <c r="F373" s="63">
        <v>2.5</v>
      </c>
      <c r="G373" s="38">
        <v>6</v>
      </c>
      <c r="H373" s="63">
        <v>15</v>
      </c>
      <c r="I373" s="63">
        <v>15.48</v>
      </c>
      <c r="J373" s="38">
        <v>48</v>
      </c>
      <c r="K373" s="38" t="s">
        <v>126</v>
      </c>
      <c r="L373" s="38"/>
      <c r="M373" s="39" t="s">
        <v>144</v>
      </c>
      <c r="N373" s="39"/>
      <c r="O373" s="38">
        <v>60</v>
      </c>
      <c r="P373" s="52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6"/>
      <c r="R373" s="396"/>
      <c r="S373" s="396"/>
      <c r="T373" s="397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si="62"/>
        <v>0</v>
      </c>
      <c r="Z373" s="42" t="str">
        <f>IFERROR(IF(Y373=0,"",ROUNDUP(Y373/H373,0)*0.02039),"")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si="63"/>
        <v>0</v>
      </c>
      <c r="BN373" s="79">
        <f t="shared" si="64"/>
        <v>0</v>
      </c>
      <c r="BO373" s="79">
        <f t="shared" si="65"/>
        <v>0</v>
      </c>
      <c r="BP373" s="79">
        <f t="shared" si="66"/>
        <v>0</v>
      </c>
    </row>
    <row r="374" spans="1:68" ht="27" customHeight="1" x14ac:dyDescent="0.25">
      <c r="A374" s="64" t="s">
        <v>490</v>
      </c>
      <c r="B374" s="64" t="s">
        <v>491</v>
      </c>
      <c r="C374" s="37">
        <v>4301011433</v>
      </c>
      <c r="D374" s="394">
        <v>4680115882638</v>
      </c>
      <c r="E374" s="394"/>
      <c r="F374" s="63">
        <v>0.4</v>
      </c>
      <c r="G374" s="38">
        <v>10</v>
      </c>
      <c r="H374" s="63">
        <v>4</v>
      </c>
      <c r="I374" s="63">
        <v>4.24</v>
      </c>
      <c r="J374" s="38">
        <v>120</v>
      </c>
      <c r="K374" s="38" t="s">
        <v>88</v>
      </c>
      <c r="L374" s="38"/>
      <c r="M374" s="39" t="s">
        <v>125</v>
      </c>
      <c r="N374" s="39"/>
      <c r="O374" s="38">
        <v>90</v>
      </c>
      <c r="P374" s="5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6"/>
      <c r="R374" s="396"/>
      <c r="S374" s="396"/>
      <c r="T374" s="397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2"/>
        <v>0</v>
      </c>
      <c r="Z374" s="42" t="str">
        <f>IFERROR(IF(Y374=0,"",ROUNDUP(Y374/H374,0)*0.00937),"")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3"/>
        <v>0</v>
      </c>
      <c r="BN374" s="79">
        <f t="shared" si="64"/>
        <v>0</v>
      </c>
      <c r="BO374" s="79">
        <f t="shared" si="65"/>
        <v>0</v>
      </c>
      <c r="BP374" s="79">
        <f t="shared" si="66"/>
        <v>0</v>
      </c>
    </row>
    <row r="375" spans="1:68" ht="27" customHeight="1" x14ac:dyDescent="0.25">
      <c r="A375" s="64" t="s">
        <v>492</v>
      </c>
      <c r="B375" s="64" t="s">
        <v>493</v>
      </c>
      <c r="C375" s="37">
        <v>4301011952</v>
      </c>
      <c r="D375" s="394">
        <v>4680115884922</v>
      </c>
      <c r="E375" s="394"/>
      <c r="F375" s="63">
        <v>0.5</v>
      </c>
      <c r="G375" s="38">
        <v>10</v>
      </c>
      <c r="H375" s="63">
        <v>5</v>
      </c>
      <c r="I375" s="63">
        <v>5.21</v>
      </c>
      <c r="J375" s="38">
        <v>120</v>
      </c>
      <c r="K375" s="38" t="s">
        <v>88</v>
      </c>
      <c r="L375" s="38"/>
      <c r="M375" s="39" t="s">
        <v>82</v>
      </c>
      <c r="N375" s="39"/>
      <c r="O375" s="38">
        <v>60</v>
      </c>
      <c r="P375" s="5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6"/>
      <c r="R375" s="396"/>
      <c r="S375" s="396"/>
      <c r="T375" s="397"/>
      <c r="U375" s="40" t="s">
        <v>48</v>
      </c>
      <c r="V375" s="40" t="s">
        <v>48</v>
      </c>
      <c r="W375" s="41" t="s">
        <v>0</v>
      </c>
      <c r="X375" s="59">
        <v>0</v>
      </c>
      <c r="Y375" s="56">
        <f t="shared" si="62"/>
        <v>0</v>
      </c>
      <c r="Z375" s="42" t="str">
        <f>IFERROR(IF(Y375=0,"",ROUNDUP(Y375/H375,0)*0.00937),"")</f>
        <v/>
      </c>
      <c r="AA375" s="69" t="s">
        <v>48</v>
      </c>
      <c r="AB375" s="70" t="s">
        <v>48</v>
      </c>
      <c r="AC375" s="82"/>
      <c r="AG375" s="79"/>
      <c r="AJ375" s="84"/>
      <c r="AK375" s="84"/>
      <c r="BB375" s="275" t="s">
        <v>69</v>
      </c>
      <c r="BM375" s="79">
        <f t="shared" si="63"/>
        <v>0</v>
      </c>
      <c r="BN375" s="79">
        <f t="shared" si="64"/>
        <v>0</v>
      </c>
      <c r="BO375" s="79">
        <f t="shared" si="65"/>
        <v>0</v>
      </c>
      <c r="BP375" s="79">
        <f t="shared" si="66"/>
        <v>0</v>
      </c>
    </row>
    <row r="376" spans="1:68" ht="27" customHeight="1" x14ac:dyDescent="0.25">
      <c r="A376" s="64" t="s">
        <v>494</v>
      </c>
      <c r="B376" s="64" t="s">
        <v>495</v>
      </c>
      <c r="C376" s="37">
        <v>4301011868</v>
      </c>
      <c r="D376" s="394">
        <v>4680115884861</v>
      </c>
      <c r="E376" s="394"/>
      <c r="F376" s="63">
        <v>0.5</v>
      </c>
      <c r="G376" s="38">
        <v>10</v>
      </c>
      <c r="H376" s="63">
        <v>5</v>
      </c>
      <c r="I376" s="63">
        <v>5.21</v>
      </c>
      <c r="J376" s="38">
        <v>120</v>
      </c>
      <c r="K376" s="38" t="s">
        <v>88</v>
      </c>
      <c r="L376" s="38"/>
      <c r="M376" s="39" t="s">
        <v>82</v>
      </c>
      <c r="N376" s="39"/>
      <c r="O376" s="38">
        <v>60</v>
      </c>
      <c r="P376" s="5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6"/>
      <c r="R376" s="396"/>
      <c r="S376" s="396"/>
      <c r="T376" s="397"/>
      <c r="U376" s="40" t="s">
        <v>48</v>
      </c>
      <c r="V376" s="40" t="s">
        <v>48</v>
      </c>
      <c r="W376" s="41" t="s">
        <v>0</v>
      </c>
      <c r="X376" s="59">
        <v>0</v>
      </c>
      <c r="Y376" s="56">
        <f t="shared" si="62"/>
        <v>0</v>
      </c>
      <c r="Z376" s="42" t="str">
        <f>IFERROR(IF(Y376=0,"",ROUNDUP(Y376/H376,0)*0.00937),"")</f>
        <v/>
      </c>
      <c r="AA376" s="69" t="s">
        <v>48</v>
      </c>
      <c r="AB376" s="70" t="s">
        <v>48</v>
      </c>
      <c r="AC376" s="82"/>
      <c r="AG376" s="79"/>
      <c r="AJ376" s="84"/>
      <c r="AK376" s="84"/>
      <c r="BB376" s="276" t="s">
        <v>69</v>
      </c>
      <c r="BM376" s="79">
        <f t="shared" si="63"/>
        <v>0</v>
      </c>
      <c r="BN376" s="79">
        <f t="shared" si="64"/>
        <v>0</v>
      </c>
      <c r="BO376" s="79">
        <f t="shared" si="65"/>
        <v>0</v>
      </c>
      <c r="BP376" s="79">
        <f t="shared" si="66"/>
        <v>0</v>
      </c>
    </row>
    <row r="377" spans="1:68" x14ac:dyDescent="0.2">
      <c r="A377" s="401"/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2"/>
      <c r="P377" s="398" t="s">
        <v>43</v>
      </c>
      <c r="Q377" s="399"/>
      <c r="R377" s="399"/>
      <c r="S377" s="399"/>
      <c r="T377" s="399"/>
      <c r="U377" s="399"/>
      <c r="V377" s="400"/>
      <c r="W377" s="43" t="s">
        <v>42</v>
      </c>
      <c r="X377" s="44">
        <f>IFERROR(X368/H368,"0")+IFERROR(X369/H369,"0")+IFERROR(X370/H370,"0")+IFERROR(X371/H371,"0")+IFERROR(X372/H372,"0")+IFERROR(X373/H373,"0")+IFERROR(X374/H374,"0")+IFERROR(X375/H375,"0")+IFERROR(X376/H376,"0")</f>
        <v>0</v>
      </c>
      <c r="Y377" s="44">
        <f>IFERROR(Y368/H368,"0")+IFERROR(Y369/H369,"0")+IFERROR(Y370/H370,"0")+IFERROR(Y371/H371,"0")+IFERROR(Y372/H372,"0")+IFERROR(Y373/H373,"0")+IFERROR(Y374/H374,"0")+IFERROR(Y375/H375,"0")+IFERROR(Y376/H376,"0")</f>
        <v>0</v>
      </c>
      <c r="Z377" s="44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0</v>
      </c>
      <c r="AA377" s="68"/>
      <c r="AB377" s="68"/>
      <c r="AC377" s="68"/>
    </row>
    <row r="378" spans="1:68" x14ac:dyDescent="0.2">
      <c r="A378" s="401"/>
      <c r="B378" s="401"/>
      <c r="C378" s="401"/>
      <c r="D378" s="401"/>
      <c r="E378" s="401"/>
      <c r="F378" s="401"/>
      <c r="G378" s="401"/>
      <c r="H378" s="401"/>
      <c r="I378" s="401"/>
      <c r="J378" s="401"/>
      <c r="K378" s="401"/>
      <c r="L378" s="401"/>
      <c r="M378" s="401"/>
      <c r="N378" s="401"/>
      <c r="O378" s="402"/>
      <c r="P378" s="398" t="s">
        <v>43</v>
      </c>
      <c r="Q378" s="399"/>
      <c r="R378" s="399"/>
      <c r="S378" s="399"/>
      <c r="T378" s="399"/>
      <c r="U378" s="399"/>
      <c r="V378" s="400"/>
      <c r="W378" s="43" t="s">
        <v>0</v>
      </c>
      <c r="X378" s="44">
        <f>IFERROR(SUM(X368:X376),"0")</f>
        <v>0</v>
      </c>
      <c r="Y378" s="44">
        <f>IFERROR(SUM(Y368:Y376),"0")</f>
        <v>0</v>
      </c>
      <c r="Z378" s="43"/>
      <c r="AA378" s="68"/>
      <c r="AB378" s="68"/>
      <c r="AC378" s="68"/>
    </row>
    <row r="379" spans="1:68" ht="14.25" customHeight="1" x14ac:dyDescent="0.25">
      <c r="A379" s="393" t="s">
        <v>155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93"/>
      <c r="AA379" s="67"/>
      <c r="AB379" s="67"/>
      <c r="AC379" s="81"/>
    </row>
    <row r="380" spans="1:68" ht="27" customHeight="1" x14ac:dyDescent="0.25">
      <c r="A380" s="64" t="s">
        <v>496</v>
      </c>
      <c r="B380" s="64" t="s">
        <v>497</v>
      </c>
      <c r="C380" s="37">
        <v>4301020178</v>
      </c>
      <c r="D380" s="394">
        <v>4607091383980</v>
      </c>
      <c r="E380" s="394"/>
      <c r="F380" s="63">
        <v>2.5</v>
      </c>
      <c r="G380" s="38">
        <v>6</v>
      </c>
      <c r="H380" s="63">
        <v>15</v>
      </c>
      <c r="I380" s="63">
        <v>15.48</v>
      </c>
      <c r="J380" s="38">
        <v>48</v>
      </c>
      <c r="K380" s="38" t="s">
        <v>126</v>
      </c>
      <c r="L380" s="38"/>
      <c r="M380" s="39" t="s">
        <v>125</v>
      </c>
      <c r="N380" s="39"/>
      <c r="O380" s="38">
        <v>50</v>
      </c>
      <c r="P380" s="5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6"/>
      <c r="R380" s="396"/>
      <c r="S380" s="396"/>
      <c r="T380" s="397"/>
      <c r="U380" s="40" t="s">
        <v>48</v>
      </c>
      <c r="V380" s="40" t="s">
        <v>48</v>
      </c>
      <c r="W380" s="41" t="s">
        <v>0</v>
      </c>
      <c r="X380" s="59">
        <v>0</v>
      </c>
      <c r="Y380" s="56">
        <f>IFERROR(IF(X380="",0,CEILING((X380/$H380),1)*$H380),"")</f>
        <v>0</v>
      </c>
      <c r="Z380" s="42" t="str">
        <f>IFERROR(IF(Y380=0,"",ROUNDUP(Y380/H380,0)*0.02175),"")</f>
        <v/>
      </c>
      <c r="AA380" s="69" t="s">
        <v>48</v>
      </c>
      <c r="AB380" s="70" t="s">
        <v>48</v>
      </c>
      <c r="AC380" s="82"/>
      <c r="AG380" s="79"/>
      <c r="AJ380" s="84"/>
      <c r="AK380" s="84"/>
      <c r="BB380" s="277" t="s">
        <v>69</v>
      </c>
      <c r="BM380" s="79">
        <f>IFERROR(X380*I380/H380,"0")</f>
        <v>0</v>
      </c>
      <c r="BN380" s="79">
        <f>IFERROR(Y380*I380/H380,"0")</f>
        <v>0</v>
      </c>
      <c r="BO380" s="79">
        <f>IFERROR(1/J380*(X380/H380),"0")</f>
        <v>0</v>
      </c>
      <c r="BP380" s="79">
        <f>IFERROR(1/J380*(Y380/H380),"0")</f>
        <v>0</v>
      </c>
    </row>
    <row r="381" spans="1:68" ht="27" customHeight="1" x14ac:dyDescent="0.25">
      <c r="A381" s="64" t="s">
        <v>498</v>
      </c>
      <c r="B381" s="64" t="s">
        <v>499</v>
      </c>
      <c r="C381" s="37">
        <v>4301020179</v>
      </c>
      <c r="D381" s="394">
        <v>4607091384178</v>
      </c>
      <c r="E381" s="394"/>
      <c r="F381" s="63">
        <v>0.4</v>
      </c>
      <c r="G381" s="38">
        <v>10</v>
      </c>
      <c r="H381" s="63">
        <v>4</v>
      </c>
      <c r="I381" s="63">
        <v>4.24</v>
      </c>
      <c r="J381" s="38">
        <v>120</v>
      </c>
      <c r="K381" s="38" t="s">
        <v>88</v>
      </c>
      <c r="L381" s="38"/>
      <c r="M381" s="39" t="s">
        <v>125</v>
      </c>
      <c r="N381" s="39"/>
      <c r="O381" s="38">
        <v>50</v>
      </c>
      <c r="P381" s="5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6"/>
      <c r="R381" s="396"/>
      <c r="S381" s="396"/>
      <c r="T381" s="397"/>
      <c r="U381" s="40" t="s">
        <v>48</v>
      </c>
      <c r="V381" s="40" t="s">
        <v>48</v>
      </c>
      <c r="W381" s="41" t="s">
        <v>0</v>
      </c>
      <c r="X381" s="59">
        <v>0</v>
      </c>
      <c r="Y381" s="56">
        <f>IFERROR(IF(X381="",0,CEILING((X381/$H381),1)*$H381),"")</f>
        <v>0</v>
      </c>
      <c r="Z381" s="42" t="str">
        <f>IFERROR(IF(Y381=0,"",ROUNDUP(Y381/H381,0)*0.00937),"")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78" t="s">
        <v>69</v>
      </c>
      <c r="BM381" s="79">
        <f>IFERROR(X381*I381/H381,"0")</f>
        <v>0</v>
      </c>
      <c r="BN381" s="79">
        <f>IFERROR(Y381*I381/H381,"0")</f>
        <v>0</v>
      </c>
      <c r="BO381" s="79">
        <f>IFERROR(1/J381*(X381/H381),"0")</f>
        <v>0</v>
      </c>
      <c r="BP381" s="79">
        <f>IFERROR(1/J381*(Y381/H381),"0")</f>
        <v>0</v>
      </c>
    </row>
    <row r="382" spans="1:68" x14ac:dyDescent="0.2">
      <c r="A382" s="401"/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2"/>
      <c r="P382" s="398" t="s">
        <v>43</v>
      </c>
      <c r="Q382" s="399"/>
      <c r="R382" s="399"/>
      <c r="S382" s="399"/>
      <c r="T382" s="399"/>
      <c r="U382" s="399"/>
      <c r="V382" s="400"/>
      <c r="W382" s="43" t="s">
        <v>42</v>
      </c>
      <c r="X382" s="44">
        <f>IFERROR(X380/H380,"0")+IFERROR(X381/H381,"0")</f>
        <v>0</v>
      </c>
      <c r="Y382" s="44">
        <f>IFERROR(Y380/H380,"0")+IFERROR(Y381/H381,"0")</f>
        <v>0</v>
      </c>
      <c r="Z382" s="44">
        <f>IFERROR(IF(Z380="",0,Z380),"0")+IFERROR(IF(Z381="",0,Z381),"0")</f>
        <v>0</v>
      </c>
      <c r="AA382" s="68"/>
      <c r="AB382" s="68"/>
      <c r="AC382" s="68"/>
    </row>
    <row r="383" spans="1:68" x14ac:dyDescent="0.2">
      <c r="A383" s="401"/>
      <c r="B383" s="401"/>
      <c r="C383" s="401"/>
      <c r="D383" s="401"/>
      <c r="E383" s="401"/>
      <c r="F383" s="401"/>
      <c r="G383" s="401"/>
      <c r="H383" s="401"/>
      <c r="I383" s="401"/>
      <c r="J383" s="401"/>
      <c r="K383" s="401"/>
      <c r="L383" s="401"/>
      <c r="M383" s="401"/>
      <c r="N383" s="401"/>
      <c r="O383" s="402"/>
      <c r="P383" s="398" t="s">
        <v>43</v>
      </c>
      <c r="Q383" s="399"/>
      <c r="R383" s="399"/>
      <c r="S383" s="399"/>
      <c r="T383" s="399"/>
      <c r="U383" s="399"/>
      <c r="V383" s="400"/>
      <c r="W383" s="43" t="s">
        <v>0</v>
      </c>
      <c r="X383" s="44">
        <f>IFERROR(SUM(X380:X381),"0")</f>
        <v>0</v>
      </c>
      <c r="Y383" s="44">
        <f>IFERROR(SUM(Y380:Y381),"0")</f>
        <v>0</v>
      </c>
      <c r="Z383" s="43"/>
      <c r="AA383" s="68"/>
      <c r="AB383" s="68"/>
      <c r="AC383" s="68"/>
    </row>
    <row r="384" spans="1:68" ht="14.25" customHeight="1" x14ac:dyDescent="0.25">
      <c r="A384" s="393" t="s">
        <v>84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67"/>
      <c r="AB384" s="67"/>
      <c r="AC384" s="81"/>
    </row>
    <row r="385" spans="1:68" ht="27" customHeight="1" x14ac:dyDescent="0.25">
      <c r="A385" s="64" t="s">
        <v>500</v>
      </c>
      <c r="B385" s="64" t="s">
        <v>501</v>
      </c>
      <c r="C385" s="37">
        <v>4301051560</v>
      </c>
      <c r="D385" s="394">
        <v>4607091383928</v>
      </c>
      <c r="E385" s="394"/>
      <c r="F385" s="63">
        <v>1.3</v>
      </c>
      <c r="G385" s="38">
        <v>6</v>
      </c>
      <c r="H385" s="63">
        <v>7.8</v>
      </c>
      <c r="I385" s="63">
        <v>8.3699999999999992</v>
      </c>
      <c r="J385" s="38">
        <v>56</v>
      </c>
      <c r="K385" s="38" t="s">
        <v>126</v>
      </c>
      <c r="L385" s="38"/>
      <c r="M385" s="39" t="s">
        <v>128</v>
      </c>
      <c r="N385" s="39"/>
      <c r="O385" s="38">
        <v>40</v>
      </c>
      <c r="P385" s="51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6"/>
      <c r="R385" s="396"/>
      <c r="S385" s="396"/>
      <c r="T385" s="397"/>
      <c r="U385" s="40" t="s">
        <v>48</v>
      </c>
      <c r="V385" s="40" t="s">
        <v>48</v>
      </c>
      <c r="W385" s="41" t="s">
        <v>0</v>
      </c>
      <c r="X385" s="59">
        <v>0</v>
      </c>
      <c r="Y385" s="56">
        <f>IFERROR(IF(X385="",0,CEILING((X385/$H385),1)*$H385),"")</f>
        <v>0</v>
      </c>
      <c r="Z385" s="42" t="str">
        <f>IFERROR(IF(Y385=0,"",ROUNDUP(Y385/H385,0)*0.02175),"")</f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79" t="s">
        <v>69</v>
      </c>
      <c r="BM385" s="79">
        <f>IFERROR(X385*I385/H385,"0")</f>
        <v>0</v>
      </c>
      <c r="BN385" s="79">
        <f>IFERROR(Y385*I385/H385,"0")</f>
        <v>0</v>
      </c>
      <c r="BO385" s="79">
        <f>IFERROR(1/J385*(X385/H385),"0")</f>
        <v>0</v>
      </c>
      <c r="BP385" s="79">
        <f>IFERROR(1/J385*(Y385/H385),"0")</f>
        <v>0</v>
      </c>
    </row>
    <row r="386" spans="1:68" ht="27" customHeight="1" x14ac:dyDescent="0.25">
      <c r="A386" s="64" t="s">
        <v>500</v>
      </c>
      <c r="B386" s="64" t="s">
        <v>502</v>
      </c>
      <c r="C386" s="37">
        <v>4301051639</v>
      </c>
      <c r="D386" s="394">
        <v>4607091383928</v>
      </c>
      <c r="E386" s="394"/>
      <c r="F386" s="63">
        <v>1.3</v>
      </c>
      <c r="G386" s="38">
        <v>6</v>
      </c>
      <c r="H386" s="63">
        <v>7.8</v>
      </c>
      <c r="I386" s="63">
        <v>8.3699999999999992</v>
      </c>
      <c r="J386" s="38">
        <v>56</v>
      </c>
      <c r="K386" s="38" t="s">
        <v>126</v>
      </c>
      <c r="L386" s="38"/>
      <c r="M386" s="39" t="s">
        <v>82</v>
      </c>
      <c r="N386" s="39"/>
      <c r="O386" s="38">
        <v>40</v>
      </c>
      <c r="P386" s="51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6"/>
      <c r="R386" s="396"/>
      <c r="S386" s="396"/>
      <c r="T386" s="397"/>
      <c r="U386" s="40" t="s">
        <v>48</v>
      </c>
      <c r="V386" s="40" t="s">
        <v>48</v>
      </c>
      <c r="W386" s="41" t="s">
        <v>0</v>
      </c>
      <c r="X386" s="59">
        <v>0</v>
      </c>
      <c r="Y386" s="56">
        <f>IFERROR(IF(X386="",0,CEILING((X386/$H386),1)*$H386),"")</f>
        <v>0</v>
      </c>
      <c r="Z386" s="42" t="str">
        <f>IFERROR(IF(Y386=0,"",ROUNDUP(Y386/H386,0)*0.02175),"")</f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280" t="s">
        <v>69</v>
      </c>
      <c r="BM386" s="79">
        <f>IFERROR(X386*I386/H386,"0")</f>
        <v>0</v>
      </c>
      <c r="BN386" s="79">
        <f>IFERROR(Y386*I386/H386,"0")</f>
        <v>0</v>
      </c>
      <c r="BO386" s="79">
        <f>IFERROR(1/J386*(X386/H386),"0")</f>
        <v>0</v>
      </c>
      <c r="BP386" s="79">
        <f>IFERROR(1/J386*(Y386/H386),"0")</f>
        <v>0</v>
      </c>
    </row>
    <row r="387" spans="1:68" ht="27" customHeight="1" x14ac:dyDescent="0.25">
      <c r="A387" s="64" t="s">
        <v>503</v>
      </c>
      <c r="B387" s="64" t="s">
        <v>504</v>
      </c>
      <c r="C387" s="37">
        <v>4301051636</v>
      </c>
      <c r="D387" s="394">
        <v>4607091384260</v>
      </c>
      <c r="E387" s="394"/>
      <c r="F387" s="63">
        <v>1.3</v>
      </c>
      <c r="G387" s="38">
        <v>6</v>
      </c>
      <c r="H387" s="63">
        <v>7.8</v>
      </c>
      <c r="I387" s="63">
        <v>8.3640000000000008</v>
      </c>
      <c r="J387" s="38">
        <v>56</v>
      </c>
      <c r="K387" s="38" t="s">
        <v>126</v>
      </c>
      <c r="L387" s="38"/>
      <c r="M387" s="39" t="s">
        <v>82</v>
      </c>
      <c r="N387" s="39"/>
      <c r="O387" s="38">
        <v>40</v>
      </c>
      <c r="P387" s="51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6"/>
      <c r="R387" s="396"/>
      <c r="S387" s="396"/>
      <c r="T387" s="397"/>
      <c r="U387" s="40" t="s">
        <v>48</v>
      </c>
      <c r="V387" s="40" t="s">
        <v>48</v>
      </c>
      <c r="W387" s="41" t="s">
        <v>0</v>
      </c>
      <c r="X387" s="59">
        <v>0</v>
      </c>
      <c r="Y387" s="56">
        <f>IFERROR(IF(X387="",0,CEILING((X387/$H387),1)*$H387),"")</f>
        <v>0</v>
      </c>
      <c r="Z387" s="42" t="str">
        <f>IFERROR(IF(Y387=0,"",ROUNDUP(Y387/H387,0)*0.02175),"")</f>
        <v/>
      </c>
      <c r="AA387" s="69" t="s">
        <v>48</v>
      </c>
      <c r="AB387" s="70" t="s">
        <v>48</v>
      </c>
      <c r="AC387" s="82"/>
      <c r="AG387" s="79"/>
      <c r="AJ387" s="84"/>
      <c r="AK387" s="84"/>
      <c r="BB387" s="281" t="s">
        <v>69</v>
      </c>
      <c r="BM387" s="79">
        <f>IFERROR(X387*I387/H387,"0")</f>
        <v>0</v>
      </c>
      <c r="BN387" s="79">
        <f>IFERROR(Y387*I387/H387,"0")</f>
        <v>0</v>
      </c>
      <c r="BO387" s="79">
        <f>IFERROR(1/J387*(X387/H387),"0")</f>
        <v>0</v>
      </c>
      <c r="BP387" s="79">
        <f>IFERROR(1/J387*(Y387/H387),"0")</f>
        <v>0</v>
      </c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2"/>
      <c r="P388" s="398" t="s">
        <v>43</v>
      </c>
      <c r="Q388" s="399"/>
      <c r="R388" s="399"/>
      <c r="S388" s="399"/>
      <c r="T388" s="399"/>
      <c r="U388" s="399"/>
      <c r="V388" s="400"/>
      <c r="W388" s="43" t="s">
        <v>42</v>
      </c>
      <c r="X388" s="44">
        <f>IFERROR(X385/H385,"0")+IFERROR(X386/H386,"0")+IFERROR(X387/H387,"0")</f>
        <v>0</v>
      </c>
      <c r="Y388" s="44">
        <f>IFERROR(Y385/H385,"0")+IFERROR(Y386/H386,"0")+IFERROR(Y387/H387,"0")</f>
        <v>0</v>
      </c>
      <c r="Z388" s="44">
        <f>IFERROR(IF(Z385="",0,Z385),"0")+IFERROR(IF(Z386="",0,Z386),"0")+IFERROR(IF(Z387="",0,Z387),"0")</f>
        <v>0</v>
      </c>
      <c r="AA388" s="68"/>
      <c r="AB388" s="68"/>
      <c r="AC388" s="68"/>
    </row>
    <row r="389" spans="1:68" x14ac:dyDescent="0.2">
      <c r="A389" s="401"/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2"/>
      <c r="P389" s="398" t="s">
        <v>43</v>
      </c>
      <c r="Q389" s="399"/>
      <c r="R389" s="399"/>
      <c r="S389" s="399"/>
      <c r="T389" s="399"/>
      <c r="U389" s="399"/>
      <c r="V389" s="400"/>
      <c r="W389" s="43" t="s">
        <v>0</v>
      </c>
      <c r="X389" s="44">
        <f>IFERROR(SUM(X385:X387),"0")</f>
        <v>0</v>
      </c>
      <c r="Y389" s="44">
        <f>IFERROR(SUM(Y385:Y387),"0")</f>
        <v>0</v>
      </c>
      <c r="Z389" s="43"/>
      <c r="AA389" s="68"/>
      <c r="AB389" s="68"/>
      <c r="AC389" s="68"/>
    </row>
    <row r="390" spans="1:68" ht="14.25" customHeight="1" x14ac:dyDescent="0.25">
      <c r="A390" s="393" t="s">
        <v>177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93"/>
      <c r="AA390" s="67"/>
      <c r="AB390" s="67"/>
      <c r="AC390" s="81"/>
    </row>
    <row r="391" spans="1:68" ht="16.5" customHeight="1" x14ac:dyDescent="0.25">
      <c r="A391" s="64" t="s">
        <v>505</v>
      </c>
      <c r="B391" s="64" t="s">
        <v>506</v>
      </c>
      <c r="C391" s="37">
        <v>4301060314</v>
      </c>
      <c r="D391" s="394">
        <v>4607091384673</v>
      </c>
      <c r="E391" s="394"/>
      <c r="F391" s="63">
        <v>1.3</v>
      </c>
      <c r="G391" s="38">
        <v>6</v>
      </c>
      <c r="H391" s="63">
        <v>7.8</v>
      </c>
      <c r="I391" s="63">
        <v>8.3640000000000008</v>
      </c>
      <c r="J391" s="38">
        <v>56</v>
      </c>
      <c r="K391" s="38" t="s">
        <v>126</v>
      </c>
      <c r="L391" s="38"/>
      <c r="M391" s="39" t="s">
        <v>82</v>
      </c>
      <c r="N391" s="39"/>
      <c r="O391" s="38">
        <v>30</v>
      </c>
      <c r="P391" s="5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6"/>
      <c r="R391" s="396"/>
      <c r="S391" s="396"/>
      <c r="T391" s="397"/>
      <c r="U391" s="40" t="s">
        <v>48</v>
      </c>
      <c r="V391" s="40" t="s">
        <v>48</v>
      </c>
      <c r="W391" s="41" t="s">
        <v>0</v>
      </c>
      <c r="X391" s="59">
        <v>0</v>
      </c>
      <c r="Y391" s="56">
        <f>IFERROR(IF(X391="",0,CEILING((X391/$H391),1)*$H391),"")</f>
        <v>0</v>
      </c>
      <c r="Z391" s="42" t="str">
        <f>IFERROR(IF(Y391=0,"",ROUNDUP(Y391/H391,0)*0.02175),"")</f>
        <v/>
      </c>
      <c r="AA391" s="69" t="s">
        <v>48</v>
      </c>
      <c r="AB391" s="70" t="s">
        <v>48</v>
      </c>
      <c r="AC391" s="82"/>
      <c r="AG391" s="79"/>
      <c r="AJ391" s="84"/>
      <c r="AK391" s="84"/>
      <c r="BB391" s="282" t="s">
        <v>69</v>
      </c>
      <c r="BM391" s="79">
        <f>IFERROR(X391*I391/H391,"0")</f>
        <v>0</v>
      </c>
      <c r="BN391" s="79">
        <f>IFERROR(Y391*I391/H391,"0")</f>
        <v>0</v>
      </c>
      <c r="BO391" s="79">
        <f>IFERROR(1/J391*(X391/H391),"0")</f>
        <v>0</v>
      </c>
      <c r="BP391" s="79">
        <f>IFERROR(1/J391*(Y391/H391),"0")</f>
        <v>0</v>
      </c>
    </row>
    <row r="392" spans="1:68" ht="16.5" customHeight="1" x14ac:dyDescent="0.25">
      <c r="A392" s="64" t="s">
        <v>505</v>
      </c>
      <c r="B392" s="64" t="s">
        <v>507</v>
      </c>
      <c r="C392" s="37">
        <v>4301060345</v>
      </c>
      <c r="D392" s="394">
        <v>4607091384673</v>
      </c>
      <c r="E392" s="394"/>
      <c r="F392" s="63">
        <v>1.3</v>
      </c>
      <c r="G392" s="38">
        <v>6</v>
      </c>
      <c r="H392" s="63">
        <v>7.8</v>
      </c>
      <c r="I392" s="63">
        <v>8.3640000000000008</v>
      </c>
      <c r="J392" s="38">
        <v>56</v>
      </c>
      <c r="K392" s="38" t="s">
        <v>126</v>
      </c>
      <c r="L392" s="38"/>
      <c r="M392" s="39" t="s">
        <v>82</v>
      </c>
      <c r="N392" s="39"/>
      <c r="O392" s="38">
        <v>30</v>
      </c>
      <c r="P392" s="51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6"/>
      <c r="R392" s="396"/>
      <c r="S392" s="396"/>
      <c r="T392" s="397"/>
      <c r="U392" s="40" t="s">
        <v>48</v>
      </c>
      <c r="V392" s="40" t="s">
        <v>48</v>
      </c>
      <c r="W392" s="41" t="s">
        <v>0</v>
      </c>
      <c r="X392" s="59">
        <v>0</v>
      </c>
      <c r="Y392" s="56">
        <f>IFERROR(IF(X392="",0,CEILING((X392/$H392),1)*$H392),"")</f>
        <v>0</v>
      </c>
      <c r="Z392" s="42" t="str">
        <f>IFERROR(IF(Y392=0,"",ROUNDUP(Y392/H392,0)*0.02175),"")</f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283" t="s">
        <v>69</v>
      </c>
      <c r="BM392" s="79">
        <f>IFERROR(X392*I392/H392,"0")</f>
        <v>0</v>
      </c>
      <c r="BN392" s="79">
        <f>IFERROR(Y392*I392/H392,"0")</f>
        <v>0</v>
      </c>
      <c r="BO392" s="79">
        <f>IFERROR(1/J392*(X392/H392),"0")</f>
        <v>0</v>
      </c>
      <c r="BP392" s="79">
        <f>IFERROR(1/J392*(Y392/H392),"0")</f>
        <v>0</v>
      </c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02"/>
      <c r="P393" s="398" t="s">
        <v>43</v>
      </c>
      <c r="Q393" s="399"/>
      <c r="R393" s="399"/>
      <c r="S393" s="399"/>
      <c r="T393" s="399"/>
      <c r="U393" s="399"/>
      <c r="V393" s="400"/>
      <c r="W393" s="43" t="s">
        <v>42</v>
      </c>
      <c r="X393" s="44">
        <f>IFERROR(X391/H391,"0")+IFERROR(X392/H392,"0")</f>
        <v>0</v>
      </c>
      <c r="Y393" s="44">
        <f>IFERROR(Y391/H391,"0")+IFERROR(Y392/H392,"0")</f>
        <v>0</v>
      </c>
      <c r="Z393" s="44">
        <f>IFERROR(IF(Z391="",0,Z391),"0")+IFERROR(IF(Z392="",0,Z392),"0")</f>
        <v>0</v>
      </c>
      <c r="AA393" s="68"/>
      <c r="AB393" s="68"/>
      <c r="AC393" s="68"/>
    </row>
    <row r="394" spans="1:68" x14ac:dyDescent="0.2">
      <c r="A394" s="401"/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2"/>
      <c r="P394" s="398" t="s">
        <v>43</v>
      </c>
      <c r="Q394" s="399"/>
      <c r="R394" s="399"/>
      <c r="S394" s="399"/>
      <c r="T394" s="399"/>
      <c r="U394" s="399"/>
      <c r="V394" s="400"/>
      <c r="W394" s="43" t="s">
        <v>0</v>
      </c>
      <c r="X394" s="44">
        <f>IFERROR(SUM(X391:X392),"0")</f>
        <v>0</v>
      </c>
      <c r="Y394" s="44">
        <f>IFERROR(SUM(Y391:Y392),"0")</f>
        <v>0</v>
      </c>
      <c r="Z394" s="43"/>
      <c r="AA394" s="68"/>
      <c r="AB394" s="68"/>
      <c r="AC394" s="68"/>
    </row>
    <row r="395" spans="1:68" ht="16.5" customHeight="1" x14ac:dyDescent="0.25">
      <c r="A395" s="416" t="s">
        <v>508</v>
      </c>
      <c r="B395" s="416"/>
      <c r="C395" s="416"/>
      <c r="D395" s="416"/>
      <c r="E395" s="416"/>
      <c r="F395" s="416"/>
      <c r="G395" s="416"/>
      <c r="H395" s="416"/>
      <c r="I395" s="416"/>
      <c r="J395" s="416"/>
      <c r="K395" s="416"/>
      <c r="L395" s="416"/>
      <c r="M395" s="416"/>
      <c r="N395" s="416"/>
      <c r="O395" s="416"/>
      <c r="P395" s="416"/>
      <c r="Q395" s="416"/>
      <c r="R395" s="416"/>
      <c r="S395" s="416"/>
      <c r="T395" s="416"/>
      <c r="U395" s="416"/>
      <c r="V395" s="416"/>
      <c r="W395" s="416"/>
      <c r="X395" s="416"/>
      <c r="Y395" s="416"/>
      <c r="Z395" s="416"/>
      <c r="AA395" s="66"/>
      <c r="AB395" s="66"/>
      <c r="AC395" s="80"/>
    </row>
    <row r="396" spans="1:68" ht="14.25" customHeight="1" x14ac:dyDescent="0.25">
      <c r="A396" s="393" t="s">
        <v>122</v>
      </c>
      <c r="B396" s="393"/>
      <c r="C396" s="393"/>
      <c r="D396" s="393"/>
      <c r="E396" s="393"/>
      <c r="F396" s="393"/>
      <c r="G396" s="393"/>
      <c r="H396" s="393"/>
      <c r="I396" s="393"/>
      <c r="J396" s="393"/>
      <c r="K396" s="393"/>
      <c r="L396" s="393"/>
      <c r="M396" s="393"/>
      <c r="N396" s="393"/>
      <c r="O396" s="393"/>
      <c r="P396" s="393"/>
      <c r="Q396" s="393"/>
      <c r="R396" s="393"/>
      <c r="S396" s="393"/>
      <c r="T396" s="393"/>
      <c r="U396" s="393"/>
      <c r="V396" s="393"/>
      <c r="W396" s="393"/>
      <c r="X396" s="393"/>
      <c r="Y396" s="393"/>
      <c r="Z396" s="393"/>
      <c r="AA396" s="67"/>
      <c r="AB396" s="67"/>
      <c r="AC396" s="81"/>
    </row>
    <row r="397" spans="1:68" ht="27" customHeight="1" x14ac:dyDescent="0.25">
      <c r="A397" s="64" t="s">
        <v>509</v>
      </c>
      <c r="B397" s="64" t="s">
        <v>510</v>
      </c>
      <c r="C397" s="37">
        <v>4301011873</v>
      </c>
      <c r="D397" s="394">
        <v>4680115881907</v>
      </c>
      <c r="E397" s="394"/>
      <c r="F397" s="63">
        <v>1.8</v>
      </c>
      <c r="G397" s="38">
        <v>6</v>
      </c>
      <c r="H397" s="63">
        <v>10.8</v>
      </c>
      <c r="I397" s="63">
        <v>11.28</v>
      </c>
      <c r="J397" s="38">
        <v>56</v>
      </c>
      <c r="K397" s="38" t="s">
        <v>126</v>
      </c>
      <c r="L397" s="38"/>
      <c r="M397" s="39" t="s">
        <v>82</v>
      </c>
      <c r="N397" s="39"/>
      <c r="O397" s="38">
        <v>60</v>
      </c>
      <c r="P397" s="511" t="s">
        <v>511</v>
      </c>
      <c r="Q397" s="396"/>
      <c r="R397" s="396"/>
      <c r="S397" s="396"/>
      <c r="T397" s="397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84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ht="37.5" customHeight="1" x14ac:dyDescent="0.25">
      <c r="A398" s="64" t="s">
        <v>512</v>
      </c>
      <c r="B398" s="64" t="s">
        <v>513</v>
      </c>
      <c r="C398" s="37">
        <v>4301011874</v>
      </c>
      <c r="D398" s="394">
        <v>4680115884892</v>
      </c>
      <c r="E398" s="394"/>
      <c r="F398" s="63">
        <v>1.8</v>
      </c>
      <c r="G398" s="38">
        <v>6</v>
      </c>
      <c r="H398" s="63">
        <v>10.8</v>
      </c>
      <c r="I398" s="63">
        <v>11.28</v>
      </c>
      <c r="J398" s="38">
        <v>56</v>
      </c>
      <c r="K398" s="38" t="s">
        <v>126</v>
      </c>
      <c r="L398" s="38"/>
      <c r="M398" s="39" t="s">
        <v>82</v>
      </c>
      <c r="N398" s="39"/>
      <c r="O398" s="38">
        <v>60</v>
      </c>
      <c r="P398" s="51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6"/>
      <c r="R398" s="396"/>
      <c r="S398" s="396"/>
      <c r="T398" s="397"/>
      <c r="U398" s="40" t="s">
        <v>48</v>
      </c>
      <c r="V398" s="40" t="s">
        <v>48</v>
      </c>
      <c r="W398" s="41" t="s">
        <v>0</v>
      </c>
      <c r="X398" s="59">
        <v>0</v>
      </c>
      <c r="Y398" s="56">
        <f>IFERROR(IF(X398="",0,CEILING((X398/$H398),1)*$H398),"")</f>
        <v>0</v>
      </c>
      <c r="Z398" s="42" t="str">
        <f>IFERROR(IF(Y398=0,"",ROUNDUP(Y398/H398,0)*0.02175),"")</f>
        <v/>
      </c>
      <c r="AA398" s="69" t="s">
        <v>48</v>
      </c>
      <c r="AB398" s="70" t="s">
        <v>48</v>
      </c>
      <c r="AC398" s="82"/>
      <c r="AG398" s="79"/>
      <c r="AJ398" s="84"/>
      <c r="AK398" s="84"/>
      <c r="BB398" s="285" t="s">
        <v>69</v>
      </c>
      <c r="BM398" s="79">
        <f>IFERROR(X398*I398/H398,"0")</f>
        <v>0</v>
      </c>
      <c r="BN398" s="79">
        <f>IFERROR(Y398*I398/H398,"0")</f>
        <v>0</v>
      </c>
      <c r="BO398" s="79">
        <f>IFERROR(1/J398*(X398/H398),"0")</f>
        <v>0</v>
      </c>
      <c r="BP398" s="79">
        <f>IFERROR(1/J398*(Y398/H398),"0")</f>
        <v>0</v>
      </c>
    </row>
    <row r="399" spans="1:68" ht="27" customHeight="1" x14ac:dyDescent="0.25">
      <c r="A399" s="64" t="s">
        <v>514</v>
      </c>
      <c r="B399" s="64" t="s">
        <v>515</v>
      </c>
      <c r="C399" s="37">
        <v>4301011875</v>
      </c>
      <c r="D399" s="394">
        <v>4680115884885</v>
      </c>
      <c r="E399" s="394"/>
      <c r="F399" s="63">
        <v>0.8</v>
      </c>
      <c r="G399" s="38">
        <v>15</v>
      </c>
      <c r="H399" s="63">
        <v>12</v>
      </c>
      <c r="I399" s="63">
        <v>12.48</v>
      </c>
      <c r="J399" s="38">
        <v>56</v>
      </c>
      <c r="K399" s="38" t="s">
        <v>126</v>
      </c>
      <c r="L399" s="38"/>
      <c r="M399" s="39" t="s">
        <v>82</v>
      </c>
      <c r="N399" s="39"/>
      <c r="O399" s="38">
        <v>60</v>
      </c>
      <c r="P399" s="51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6"/>
      <c r="R399" s="396"/>
      <c r="S399" s="396"/>
      <c r="T399" s="397"/>
      <c r="U399" s="40" t="s">
        <v>48</v>
      </c>
      <c r="V399" s="40" t="s">
        <v>48</v>
      </c>
      <c r="W399" s="41" t="s">
        <v>0</v>
      </c>
      <c r="X399" s="59">
        <v>0</v>
      </c>
      <c r="Y399" s="56">
        <f>IFERROR(IF(X399="",0,CEILING((X399/$H399),1)*$H399),"")</f>
        <v>0</v>
      </c>
      <c r="Z399" s="42" t="str">
        <f>IFERROR(IF(Y399=0,"",ROUNDUP(Y399/H399,0)*0.02175),"")</f>
        <v/>
      </c>
      <c r="AA399" s="69" t="s">
        <v>48</v>
      </c>
      <c r="AB399" s="70" t="s">
        <v>48</v>
      </c>
      <c r="AC399" s="82"/>
      <c r="AG399" s="79"/>
      <c r="AJ399" s="84"/>
      <c r="AK399" s="84"/>
      <c r="BB399" s="286" t="s">
        <v>69</v>
      </c>
      <c r="BM399" s="79">
        <f>IFERROR(X399*I399/H399,"0")</f>
        <v>0</v>
      </c>
      <c r="BN399" s="79">
        <f>IFERROR(Y399*I399/H399,"0")</f>
        <v>0</v>
      </c>
      <c r="BO399" s="79">
        <f>IFERROR(1/J399*(X399/H399),"0")</f>
        <v>0</v>
      </c>
      <c r="BP399" s="79">
        <f>IFERROR(1/J399*(Y399/H399),"0")</f>
        <v>0</v>
      </c>
    </row>
    <row r="400" spans="1:68" ht="37.5" customHeight="1" x14ac:dyDescent="0.25">
      <c r="A400" s="64" t="s">
        <v>516</v>
      </c>
      <c r="B400" s="64" t="s">
        <v>517</v>
      </c>
      <c r="C400" s="37">
        <v>4301011871</v>
      </c>
      <c r="D400" s="394">
        <v>4680115884908</v>
      </c>
      <c r="E400" s="394"/>
      <c r="F400" s="63">
        <v>0.4</v>
      </c>
      <c r="G400" s="38">
        <v>10</v>
      </c>
      <c r="H400" s="63">
        <v>4</v>
      </c>
      <c r="I400" s="63">
        <v>4.21</v>
      </c>
      <c r="J400" s="38">
        <v>120</v>
      </c>
      <c r="K400" s="38" t="s">
        <v>88</v>
      </c>
      <c r="L400" s="38"/>
      <c r="M400" s="39" t="s">
        <v>82</v>
      </c>
      <c r="N400" s="39"/>
      <c r="O400" s="38">
        <v>60</v>
      </c>
      <c r="P400" s="51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6"/>
      <c r="R400" s="396"/>
      <c r="S400" s="396"/>
      <c r="T400" s="397"/>
      <c r="U400" s="40" t="s">
        <v>48</v>
      </c>
      <c r="V400" s="40" t="s">
        <v>48</v>
      </c>
      <c r="W400" s="41" t="s">
        <v>0</v>
      </c>
      <c r="X400" s="59">
        <v>0</v>
      </c>
      <c r="Y400" s="56">
        <f>IFERROR(IF(X400="",0,CEILING((X400/$H400),1)*$H400),"")</f>
        <v>0</v>
      </c>
      <c r="Z400" s="42" t="str">
        <f>IFERROR(IF(Y400=0,"",ROUNDUP(Y400/H400,0)*0.00937),"")</f>
        <v/>
      </c>
      <c r="AA400" s="69" t="s">
        <v>48</v>
      </c>
      <c r="AB400" s="70" t="s">
        <v>48</v>
      </c>
      <c r="AC400" s="82"/>
      <c r="AG400" s="79"/>
      <c r="AJ400" s="84"/>
      <c r="AK400" s="84"/>
      <c r="BB400" s="287" t="s">
        <v>69</v>
      </c>
      <c r="BM400" s="79">
        <f>IFERROR(X400*I400/H400,"0")</f>
        <v>0</v>
      </c>
      <c r="BN400" s="79">
        <f>IFERROR(Y400*I400/H400,"0")</f>
        <v>0</v>
      </c>
      <c r="BO400" s="79">
        <f>IFERROR(1/J400*(X400/H400),"0")</f>
        <v>0</v>
      </c>
      <c r="BP400" s="79">
        <f>IFERROR(1/J400*(Y400/H400),"0")</f>
        <v>0</v>
      </c>
    </row>
    <row r="401" spans="1:68" x14ac:dyDescent="0.2">
      <c r="A401" s="401"/>
      <c r="B401" s="401"/>
      <c r="C401" s="401"/>
      <c r="D401" s="401"/>
      <c r="E401" s="401"/>
      <c r="F401" s="401"/>
      <c r="G401" s="401"/>
      <c r="H401" s="401"/>
      <c r="I401" s="401"/>
      <c r="J401" s="401"/>
      <c r="K401" s="401"/>
      <c r="L401" s="401"/>
      <c r="M401" s="401"/>
      <c r="N401" s="401"/>
      <c r="O401" s="402"/>
      <c r="P401" s="398" t="s">
        <v>43</v>
      </c>
      <c r="Q401" s="399"/>
      <c r="R401" s="399"/>
      <c r="S401" s="399"/>
      <c r="T401" s="399"/>
      <c r="U401" s="399"/>
      <c r="V401" s="400"/>
      <c r="W401" s="43" t="s">
        <v>42</v>
      </c>
      <c r="X401" s="44">
        <f>IFERROR(X397/H397,"0")+IFERROR(X398/H398,"0")+IFERROR(X399/H399,"0")+IFERROR(X400/H400,"0")</f>
        <v>0</v>
      </c>
      <c r="Y401" s="44">
        <f>IFERROR(Y397/H397,"0")+IFERROR(Y398/H398,"0")+IFERROR(Y399/H399,"0")+IFERROR(Y400/H400,"0")</f>
        <v>0</v>
      </c>
      <c r="Z401" s="44">
        <f>IFERROR(IF(Z397="",0,Z397),"0")+IFERROR(IF(Z398="",0,Z398),"0")+IFERROR(IF(Z399="",0,Z399),"0")+IFERROR(IF(Z400="",0,Z400),"0")</f>
        <v>0</v>
      </c>
      <c r="AA401" s="68"/>
      <c r="AB401" s="68"/>
      <c r="AC401" s="68"/>
    </row>
    <row r="402" spans="1:68" x14ac:dyDescent="0.2">
      <c r="A402" s="401"/>
      <c r="B402" s="401"/>
      <c r="C402" s="401"/>
      <c r="D402" s="401"/>
      <c r="E402" s="401"/>
      <c r="F402" s="401"/>
      <c r="G402" s="401"/>
      <c r="H402" s="401"/>
      <c r="I402" s="401"/>
      <c r="J402" s="401"/>
      <c r="K402" s="401"/>
      <c r="L402" s="401"/>
      <c r="M402" s="401"/>
      <c r="N402" s="401"/>
      <c r="O402" s="402"/>
      <c r="P402" s="398" t="s">
        <v>43</v>
      </c>
      <c r="Q402" s="399"/>
      <c r="R402" s="399"/>
      <c r="S402" s="399"/>
      <c r="T402" s="399"/>
      <c r="U402" s="399"/>
      <c r="V402" s="400"/>
      <c r="W402" s="43" t="s">
        <v>0</v>
      </c>
      <c r="X402" s="44">
        <f>IFERROR(SUM(X397:X400),"0")</f>
        <v>0</v>
      </c>
      <c r="Y402" s="44">
        <f>IFERROR(SUM(Y397:Y400),"0")</f>
        <v>0</v>
      </c>
      <c r="Z402" s="43"/>
      <c r="AA402" s="68"/>
      <c r="AB402" s="68"/>
      <c r="AC402" s="68"/>
    </row>
    <row r="403" spans="1:68" ht="14.25" customHeight="1" x14ac:dyDescent="0.25">
      <c r="A403" s="393" t="s">
        <v>79</v>
      </c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393"/>
      <c r="P403" s="393"/>
      <c r="Q403" s="393"/>
      <c r="R403" s="393"/>
      <c r="S403" s="393"/>
      <c r="T403" s="393"/>
      <c r="U403" s="393"/>
      <c r="V403" s="393"/>
      <c r="W403" s="393"/>
      <c r="X403" s="393"/>
      <c r="Y403" s="393"/>
      <c r="Z403" s="393"/>
      <c r="AA403" s="67"/>
      <c r="AB403" s="67"/>
      <c r="AC403" s="81"/>
    </row>
    <row r="404" spans="1:68" ht="27" customHeight="1" x14ac:dyDescent="0.25">
      <c r="A404" s="64" t="s">
        <v>518</v>
      </c>
      <c r="B404" s="64" t="s">
        <v>519</v>
      </c>
      <c r="C404" s="37">
        <v>4301031303</v>
      </c>
      <c r="D404" s="394">
        <v>4607091384802</v>
      </c>
      <c r="E404" s="394"/>
      <c r="F404" s="63">
        <v>0.73</v>
      </c>
      <c r="G404" s="38">
        <v>6</v>
      </c>
      <c r="H404" s="63">
        <v>4.38</v>
      </c>
      <c r="I404" s="63">
        <v>4.6399999999999997</v>
      </c>
      <c r="J404" s="38">
        <v>156</v>
      </c>
      <c r="K404" s="38" t="s">
        <v>88</v>
      </c>
      <c r="L404" s="38"/>
      <c r="M404" s="39" t="s">
        <v>82</v>
      </c>
      <c r="N404" s="39"/>
      <c r="O404" s="38">
        <v>35</v>
      </c>
      <c r="P404" s="5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6"/>
      <c r="R404" s="396"/>
      <c r="S404" s="396"/>
      <c r="T404" s="397"/>
      <c r="U404" s="40" t="s">
        <v>48</v>
      </c>
      <c r="V404" s="40" t="s">
        <v>48</v>
      </c>
      <c r="W404" s="41" t="s">
        <v>0</v>
      </c>
      <c r="X404" s="59">
        <v>0</v>
      </c>
      <c r="Y404" s="56">
        <f>IFERROR(IF(X404="",0,CEILING((X404/$H404),1)*$H404),"")</f>
        <v>0</v>
      </c>
      <c r="Z404" s="42" t="str">
        <f>IFERROR(IF(Y404=0,"",ROUNDUP(Y404/H404,0)*0.00753),"")</f>
        <v/>
      </c>
      <c r="AA404" s="69" t="s">
        <v>48</v>
      </c>
      <c r="AB404" s="70" t="s">
        <v>48</v>
      </c>
      <c r="AC404" s="82"/>
      <c r="AG404" s="79"/>
      <c r="AJ404" s="84"/>
      <c r="AK404" s="84"/>
      <c r="BB404" s="288" t="s">
        <v>69</v>
      </c>
      <c r="BM404" s="79">
        <f>IFERROR(X404*I404/H404,"0")</f>
        <v>0</v>
      </c>
      <c r="BN404" s="79">
        <f>IFERROR(Y404*I404/H404,"0")</f>
        <v>0</v>
      </c>
      <c r="BO404" s="79">
        <f>IFERROR(1/J404*(X404/H404),"0")</f>
        <v>0</v>
      </c>
      <c r="BP404" s="79">
        <f>IFERROR(1/J404*(Y404/H404),"0")</f>
        <v>0</v>
      </c>
    </row>
    <row r="405" spans="1:68" ht="27" customHeight="1" x14ac:dyDescent="0.25">
      <c r="A405" s="64" t="s">
        <v>518</v>
      </c>
      <c r="B405" s="64" t="s">
        <v>520</v>
      </c>
      <c r="C405" s="37">
        <v>4301031139</v>
      </c>
      <c r="D405" s="394">
        <v>4607091384802</v>
      </c>
      <c r="E405" s="394"/>
      <c r="F405" s="63">
        <v>0.73</v>
      </c>
      <c r="G405" s="38">
        <v>6</v>
      </c>
      <c r="H405" s="63">
        <v>4.38</v>
      </c>
      <c r="I405" s="63">
        <v>4.58</v>
      </c>
      <c r="J405" s="38">
        <v>156</v>
      </c>
      <c r="K405" s="38" t="s">
        <v>88</v>
      </c>
      <c r="L405" s="38"/>
      <c r="M405" s="39" t="s">
        <v>82</v>
      </c>
      <c r="N405" s="39"/>
      <c r="O405" s="38">
        <v>35</v>
      </c>
      <c r="P405" s="5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6"/>
      <c r="R405" s="396"/>
      <c r="S405" s="396"/>
      <c r="T405" s="397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IFERROR(IF(Y405=0,"",ROUNDUP(Y405/H405,0)*0.00753),"")</f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289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ht="27" customHeight="1" x14ac:dyDescent="0.25">
      <c r="A406" s="64" t="s">
        <v>521</v>
      </c>
      <c r="B406" s="64" t="s">
        <v>522</v>
      </c>
      <c r="C406" s="37">
        <v>4301031304</v>
      </c>
      <c r="D406" s="394">
        <v>4607091384826</v>
      </c>
      <c r="E406" s="394"/>
      <c r="F406" s="63">
        <v>0.35</v>
      </c>
      <c r="G406" s="38">
        <v>8</v>
      </c>
      <c r="H406" s="63">
        <v>2.8</v>
      </c>
      <c r="I406" s="63">
        <v>2.98</v>
      </c>
      <c r="J406" s="38">
        <v>234</v>
      </c>
      <c r="K406" s="38" t="s">
        <v>83</v>
      </c>
      <c r="L406" s="38"/>
      <c r="M406" s="39" t="s">
        <v>82</v>
      </c>
      <c r="N406" s="39"/>
      <c r="O406" s="38">
        <v>35</v>
      </c>
      <c r="P406" s="5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6"/>
      <c r="R406" s="396"/>
      <c r="S406" s="396"/>
      <c r="T406" s="397"/>
      <c r="U406" s="40" t="s">
        <v>48</v>
      </c>
      <c r="V406" s="40" t="s">
        <v>48</v>
      </c>
      <c r="W406" s="41" t="s">
        <v>0</v>
      </c>
      <c r="X406" s="59">
        <v>0</v>
      </c>
      <c r="Y406" s="56">
        <f>IFERROR(IF(X406="",0,CEILING((X406/$H406),1)*$H406),"")</f>
        <v>0</v>
      </c>
      <c r="Z406" s="42" t="str">
        <f>IFERROR(IF(Y406=0,"",ROUNDUP(Y406/H406,0)*0.00502),"")</f>
        <v/>
      </c>
      <c r="AA406" s="69" t="s">
        <v>48</v>
      </c>
      <c r="AB406" s="70" t="s">
        <v>48</v>
      </c>
      <c r="AC406" s="82"/>
      <c r="AG406" s="79"/>
      <c r="AJ406" s="84"/>
      <c r="AK406" s="84"/>
      <c r="BB406" s="290" t="s">
        <v>69</v>
      </c>
      <c r="BM406" s="79">
        <f>IFERROR(X406*I406/H406,"0")</f>
        <v>0</v>
      </c>
      <c r="BN406" s="79">
        <f>IFERROR(Y406*I406/H406,"0")</f>
        <v>0</v>
      </c>
      <c r="BO406" s="79">
        <f>IFERROR(1/J406*(X406/H406),"0")</f>
        <v>0</v>
      </c>
      <c r="BP406" s="79">
        <f>IFERROR(1/J406*(Y406/H406),"0")</f>
        <v>0</v>
      </c>
    </row>
    <row r="407" spans="1:68" x14ac:dyDescent="0.2">
      <c r="A407" s="401"/>
      <c r="B407" s="401"/>
      <c r="C407" s="401"/>
      <c r="D407" s="401"/>
      <c r="E407" s="401"/>
      <c r="F407" s="401"/>
      <c r="G407" s="401"/>
      <c r="H407" s="401"/>
      <c r="I407" s="401"/>
      <c r="J407" s="401"/>
      <c r="K407" s="401"/>
      <c r="L407" s="401"/>
      <c r="M407" s="401"/>
      <c r="N407" s="401"/>
      <c r="O407" s="402"/>
      <c r="P407" s="398" t="s">
        <v>43</v>
      </c>
      <c r="Q407" s="399"/>
      <c r="R407" s="399"/>
      <c r="S407" s="399"/>
      <c r="T407" s="399"/>
      <c r="U407" s="399"/>
      <c r="V407" s="400"/>
      <c r="W407" s="43" t="s">
        <v>42</v>
      </c>
      <c r="X407" s="44">
        <f>IFERROR(X404/H404,"0")+IFERROR(X405/H405,"0")+IFERROR(X406/H406,"0")</f>
        <v>0</v>
      </c>
      <c r="Y407" s="44">
        <f>IFERROR(Y404/H404,"0")+IFERROR(Y405/H405,"0")+IFERROR(Y406/H406,"0")</f>
        <v>0</v>
      </c>
      <c r="Z407" s="44">
        <f>IFERROR(IF(Z404="",0,Z404),"0")+IFERROR(IF(Z405="",0,Z405),"0")+IFERROR(IF(Z406="",0,Z406),"0")</f>
        <v>0</v>
      </c>
      <c r="AA407" s="68"/>
      <c r="AB407" s="68"/>
      <c r="AC407" s="68"/>
    </row>
    <row r="408" spans="1:68" x14ac:dyDescent="0.2">
      <c r="A408" s="401"/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01"/>
      <c r="O408" s="402"/>
      <c r="P408" s="398" t="s">
        <v>43</v>
      </c>
      <c r="Q408" s="399"/>
      <c r="R408" s="399"/>
      <c r="S408" s="399"/>
      <c r="T408" s="399"/>
      <c r="U408" s="399"/>
      <c r="V408" s="400"/>
      <c r="W408" s="43" t="s">
        <v>0</v>
      </c>
      <c r="X408" s="44">
        <f>IFERROR(SUM(X404:X406),"0")</f>
        <v>0</v>
      </c>
      <c r="Y408" s="44">
        <f>IFERROR(SUM(Y404:Y406),"0")</f>
        <v>0</v>
      </c>
      <c r="Z408" s="43"/>
      <c r="AA408" s="68"/>
      <c r="AB408" s="68"/>
      <c r="AC408" s="68"/>
    </row>
    <row r="409" spans="1:68" ht="14.25" customHeight="1" x14ac:dyDescent="0.25">
      <c r="A409" s="393" t="s">
        <v>84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93"/>
      <c r="AA409" s="67"/>
      <c r="AB409" s="67"/>
      <c r="AC409" s="81"/>
    </row>
    <row r="410" spans="1:68" ht="27" customHeight="1" x14ac:dyDescent="0.25">
      <c r="A410" s="64" t="s">
        <v>523</v>
      </c>
      <c r="B410" s="64" t="s">
        <v>524</v>
      </c>
      <c r="C410" s="37">
        <v>4301051635</v>
      </c>
      <c r="D410" s="394">
        <v>4607091384246</v>
      </c>
      <c r="E410" s="394"/>
      <c r="F410" s="63">
        <v>1.3</v>
      </c>
      <c r="G410" s="38">
        <v>6</v>
      </c>
      <c r="H410" s="63">
        <v>7.8</v>
      </c>
      <c r="I410" s="63">
        <v>8.3640000000000008</v>
      </c>
      <c r="J410" s="38">
        <v>56</v>
      </c>
      <c r="K410" s="38" t="s">
        <v>126</v>
      </c>
      <c r="L410" s="38"/>
      <c r="M410" s="39" t="s">
        <v>82</v>
      </c>
      <c r="N410" s="39"/>
      <c r="O410" s="38">
        <v>40</v>
      </c>
      <c r="P410" s="50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6"/>
      <c r="R410" s="396"/>
      <c r="S410" s="396"/>
      <c r="T410" s="397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IFERROR(IF(Y410=0,"",ROUNDUP(Y410/H410,0)*0.02175),"")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1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ht="27" customHeight="1" x14ac:dyDescent="0.25">
      <c r="A411" s="64" t="s">
        <v>525</v>
      </c>
      <c r="B411" s="64" t="s">
        <v>526</v>
      </c>
      <c r="C411" s="37">
        <v>4301051445</v>
      </c>
      <c r="D411" s="394">
        <v>4680115881976</v>
      </c>
      <c r="E411" s="394"/>
      <c r="F411" s="63">
        <v>1.3</v>
      </c>
      <c r="G411" s="38">
        <v>6</v>
      </c>
      <c r="H411" s="63">
        <v>7.8</v>
      </c>
      <c r="I411" s="63">
        <v>8.2799999999999994</v>
      </c>
      <c r="J411" s="38">
        <v>56</v>
      </c>
      <c r="K411" s="38" t="s">
        <v>126</v>
      </c>
      <c r="L411" s="38"/>
      <c r="M411" s="39" t="s">
        <v>82</v>
      </c>
      <c r="N411" s="39"/>
      <c r="O411" s="38">
        <v>40</v>
      </c>
      <c r="P411" s="5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6"/>
      <c r="R411" s="396"/>
      <c r="S411" s="396"/>
      <c r="T411" s="397"/>
      <c r="U411" s="40" t="s">
        <v>48</v>
      </c>
      <c r="V411" s="40" t="s">
        <v>48</v>
      </c>
      <c r="W411" s="41" t="s">
        <v>0</v>
      </c>
      <c r="X411" s="59">
        <v>0</v>
      </c>
      <c r="Y411" s="56">
        <f>IFERROR(IF(X411="",0,CEILING((X411/$H411),1)*$H411),"")</f>
        <v>0</v>
      </c>
      <c r="Z411" s="42" t="str">
        <f>IFERROR(IF(Y411=0,"",ROUNDUP(Y411/H411,0)*0.02175),"")</f>
        <v/>
      </c>
      <c r="AA411" s="69" t="s">
        <v>48</v>
      </c>
      <c r="AB411" s="70" t="s">
        <v>48</v>
      </c>
      <c r="AC411" s="82"/>
      <c r="AG411" s="79"/>
      <c r="AJ411" s="84"/>
      <c r="AK411" s="84"/>
      <c r="BB411" s="292" t="s">
        <v>69</v>
      </c>
      <c r="BM411" s="79">
        <f>IFERROR(X411*I411/H411,"0")</f>
        <v>0</v>
      </c>
      <c r="BN411" s="79">
        <f>IFERROR(Y411*I411/H411,"0")</f>
        <v>0</v>
      </c>
      <c r="BO411" s="79">
        <f>IFERROR(1/J411*(X411/H411),"0")</f>
        <v>0</v>
      </c>
      <c r="BP411" s="79">
        <f>IFERROR(1/J411*(Y411/H411),"0")</f>
        <v>0</v>
      </c>
    </row>
    <row r="412" spans="1:68" ht="27" customHeight="1" x14ac:dyDescent="0.25">
      <c r="A412" s="64" t="s">
        <v>527</v>
      </c>
      <c r="B412" s="64" t="s">
        <v>528</v>
      </c>
      <c r="C412" s="37">
        <v>4301051297</v>
      </c>
      <c r="D412" s="394">
        <v>4607091384253</v>
      </c>
      <c r="E412" s="394"/>
      <c r="F412" s="63">
        <v>0.4</v>
      </c>
      <c r="G412" s="38">
        <v>6</v>
      </c>
      <c r="H412" s="63">
        <v>2.4</v>
      </c>
      <c r="I412" s="63">
        <v>2.6840000000000002</v>
      </c>
      <c r="J412" s="38">
        <v>156</v>
      </c>
      <c r="K412" s="38" t="s">
        <v>88</v>
      </c>
      <c r="L412" s="38"/>
      <c r="M412" s="39" t="s">
        <v>82</v>
      </c>
      <c r="N412" s="39"/>
      <c r="O412" s="38">
        <v>40</v>
      </c>
      <c r="P412" s="5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6"/>
      <c r="R412" s="396"/>
      <c r="S412" s="396"/>
      <c r="T412" s="397"/>
      <c r="U412" s="40" t="s">
        <v>48</v>
      </c>
      <c r="V412" s="40" t="s">
        <v>48</v>
      </c>
      <c r="W412" s="41" t="s">
        <v>0</v>
      </c>
      <c r="X412" s="59">
        <v>0</v>
      </c>
      <c r="Y412" s="56">
        <f>IFERROR(IF(X412="",0,CEILING((X412/$H412),1)*$H412),"")</f>
        <v>0</v>
      </c>
      <c r="Z412" s="42" t="str">
        <f>IFERROR(IF(Y412=0,"",ROUNDUP(Y412/H412,0)*0.00753),"")</f>
        <v/>
      </c>
      <c r="AA412" s="69" t="s">
        <v>48</v>
      </c>
      <c r="AB412" s="70" t="s">
        <v>48</v>
      </c>
      <c r="AC412" s="82"/>
      <c r="AG412" s="79"/>
      <c r="AJ412" s="84"/>
      <c r="AK412" s="84"/>
      <c r="BB412" s="293" t="s">
        <v>69</v>
      </c>
      <c r="BM412" s="79">
        <f>IFERROR(X412*I412/H412,"0")</f>
        <v>0</v>
      </c>
      <c r="BN412" s="79">
        <f>IFERROR(Y412*I412/H412,"0")</f>
        <v>0</v>
      </c>
      <c r="BO412" s="79">
        <f>IFERROR(1/J412*(X412/H412),"0")</f>
        <v>0</v>
      </c>
      <c r="BP412" s="79">
        <f>IFERROR(1/J412*(Y412/H412),"0")</f>
        <v>0</v>
      </c>
    </row>
    <row r="413" spans="1:68" ht="27" customHeight="1" x14ac:dyDescent="0.25">
      <c r="A413" s="64" t="s">
        <v>527</v>
      </c>
      <c r="B413" s="64" t="s">
        <v>529</v>
      </c>
      <c r="C413" s="37">
        <v>4301051634</v>
      </c>
      <c r="D413" s="394">
        <v>4607091384253</v>
      </c>
      <c r="E413" s="394"/>
      <c r="F413" s="63">
        <v>0.4</v>
      </c>
      <c r="G413" s="38">
        <v>6</v>
      </c>
      <c r="H413" s="63">
        <v>2.4</v>
      </c>
      <c r="I413" s="63">
        <v>2.6840000000000002</v>
      </c>
      <c r="J413" s="38">
        <v>156</v>
      </c>
      <c r="K413" s="38" t="s">
        <v>88</v>
      </c>
      <c r="L413" s="38"/>
      <c r="M413" s="39" t="s">
        <v>82</v>
      </c>
      <c r="N413" s="39"/>
      <c r="O413" s="38">
        <v>40</v>
      </c>
      <c r="P413" s="51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6"/>
      <c r="R413" s="396"/>
      <c r="S413" s="396"/>
      <c r="T413" s="397"/>
      <c r="U413" s="40" t="s">
        <v>48</v>
      </c>
      <c r="V413" s="40" t="s">
        <v>48</v>
      </c>
      <c r="W413" s="41" t="s">
        <v>0</v>
      </c>
      <c r="X413" s="59">
        <v>0</v>
      </c>
      <c r="Y413" s="56">
        <f>IFERROR(IF(X413="",0,CEILING((X413/$H413),1)*$H413),"")</f>
        <v>0</v>
      </c>
      <c r="Z413" s="42" t="str">
        <f>IFERROR(IF(Y413=0,"",ROUNDUP(Y413/H413,0)*0.00753),"")</f>
        <v/>
      </c>
      <c r="AA413" s="69" t="s">
        <v>48</v>
      </c>
      <c r="AB413" s="70" t="s">
        <v>48</v>
      </c>
      <c r="AC413" s="82"/>
      <c r="AG413" s="79"/>
      <c r="AJ413" s="84"/>
      <c r="AK413" s="84"/>
      <c r="BB413" s="294" t="s">
        <v>69</v>
      </c>
      <c r="BM413" s="79">
        <f>IFERROR(X413*I413/H413,"0")</f>
        <v>0</v>
      </c>
      <c r="BN413" s="79">
        <f>IFERROR(Y413*I413/H413,"0")</f>
        <v>0</v>
      </c>
      <c r="BO413" s="79">
        <f>IFERROR(1/J413*(X413/H413),"0")</f>
        <v>0</v>
      </c>
      <c r="BP413" s="79">
        <f>IFERROR(1/J413*(Y413/H413),"0")</f>
        <v>0</v>
      </c>
    </row>
    <row r="414" spans="1:68" ht="27" customHeight="1" x14ac:dyDescent="0.25">
      <c r="A414" s="64" t="s">
        <v>530</v>
      </c>
      <c r="B414" s="64" t="s">
        <v>531</v>
      </c>
      <c r="C414" s="37">
        <v>4301051444</v>
      </c>
      <c r="D414" s="394">
        <v>4680115881969</v>
      </c>
      <c r="E414" s="394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8" t="s">
        <v>88</v>
      </c>
      <c r="L414" s="38"/>
      <c r="M414" s="39" t="s">
        <v>82</v>
      </c>
      <c r="N414" s="39"/>
      <c r="O414" s="38">
        <v>40</v>
      </c>
      <c r="P414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6"/>
      <c r="R414" s="396"/>
      <c r="S414" s="396"/>
      <c r="T414" s="397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IFERROR(IF(Y414=0,"",ROUNDUP(Y414/H414,0)*0.00753),"")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5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x14ac:dyDescent="0.2">
      <c r="A415" s="401"/>
      <c r="B415" s="401"/>
      <c r="C415" s="401"/>
      <c r="D415" s="401"/>
      <c r="E415" s="401"/>
      <c r="F415" s="401"/>
      <c r="G415" s="401"/>
      <c r="H415" s="401"/>
      <c r="I415" s="401"/>
      <c r="J415" s="401"/>
      <c r="K415" s="401"/>
      <c r="L415" s="401"/>
      <c r="M415" s="401"/>
      <c r="N415" s="401"/>
      <c r="O415" s="402"/>
      <c r="P415" s="398" t="s">
        <v>43</v>
      </c>
      <c r="Q415" s="399"/>
      <c r="R415" s="399"/>
      <c r="S415" s="399"/>
      <c r="T415" s="399"/>
      <c r="U415" s="399"/>
      <c r="V415" s="400"/>
      <c r="W415" s="43" t="s">
        <v>42</v>
      </c>
      <c r="X415" s="44">
        <f>IFERROR(X410/H410,"0")+IFERROR(X411/H411,"0")+IFERROR(X412/H412,"0")+IFERROR(X413/H413,"0")+IFERROR(X414/H414,"0")</f>
        <v>0</v>
      </c>
      <c r="Y415" s="44">
        <f>IFERROR(Y410/H410,"0")+IFERROR(Y411/H411,"0")+IFERROR(Y412/H412,"0")+IFERROR(Y413/H413,"0")+IFERROR(Y414/H414,"0")</f>
        <v>0</v>
      </c>
      <c r="Z415" s="44">
        <f>IFERROR(IF(Z410="",0,Z410),"0")+IFERROR(IF(Z411="",0,Z411),"0")+IFERROR(IF(Z412="",0,Z412),"0")+IFERROR(IF(Z413="",0,Z413),"0")+IFERROR(IF(Z414="",0,Z414),"0")</f>
        <v>0</v>
      </c>
      <c r="AA415" s="68"/>
      <c r="AB415" s="68"/>
      <c r="AC415" s="68"/>
    </row>
    <row r="416" spans="1:68" x14ac:dyDescent="0.2">
      <c r="A416" s="401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02"/>
      <c r="P416" s="398" t="s">
        <v>43</v>
      </c>
      <c r="Q416" s="399"/>
      <c r="R416" s="399"/>
      <c r="S416" s="399"/>
      <c r="T416" s="399"/>
      <c r="U416" s="399"/>
      <c r="V416" s="400"/>
      <c r="W416" s="43" t="s">
        <v>0</v>
      </c>
      <c r="X416" s="44">
        <f>IFERROR(SUM(X410:X414),"0")</f>
        <v>0</v>
      </c>
      <c r="Y416" s="44">
        <f>IFERROR(SUM(Y410:Y414),"0")</f>
        <v>0</v>
      </c>
      <c r="Z416" s="43"/>
      <c r="AA416" s="68"/>
      <c r="AB416" s="68"/>
      <c r="AC416" s="68"/>
    </row>
    <row r="417" spans="1:68" ht="14.25" customHeight="1" x14ac:dyDescent="0.25">
      <c r="A417" s="393" t="s">
        <v>177</v>
      </c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3"/>
      <c r="P417" s="393"/>
      <c r="Q417" s="393"/>
      <c r="R417" s="393"/>
      <c r="S417" s="393"/>
      <c r="T417" s="393"/>
      <c r="U417" s="393"/>
      <c r="V417" s="393"/>
      <c r="W417" s="393"/>
      <c r="X417" s="393"/>
      <c r="Y417" s="393"/>
      <c r="Z417" s="393"/>
      <c r="AA417" s="67"/>
      <c r="AB417" s="67"/>
      <c r="AC417" s="81"/>
    </row>
    <row r="418" spans="1:68" ht="27" customHeight="1" x14ac:dyDescent="0.25">
      <c r="A418" s="64" t="s">
        <v>532</v>
      </c>
      <c r="B418" s="64" t="s">
        <v>533</v>
      </c>
      <c r="C418" s="37">
        <v>4301060377</v>
      </c>
      <c r="D418" s="394">
        <v>4607091389357</v>
      </c>
      <c r="E418" s="394"/>
      <c r="F418" s="63">
        <v>1.3</v>
      </c>
      <c r="G418" s="38">
        <v>6</v>
      </c>
      <c r="H418" s="63">
        <v>7.8</v>
      </c>
      <c r="I418" s="63">
        <v>8.2799999999999994</v>
      </c>
      <c r="J418" s="38">
        <v>56</v>
      </c>
      <c r="K418" s="38" t="s">
        <v>126</v>
      </c>
      <c r="L418" s="38"/>
      <c r="M418" s="39" t="s">
        <v>82</v>
      </c>
      <c r="N418" s="39"/>
      <c r="O418" s="38">
        <v>40</v>
      </c>
      <c r="P418" s="50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6"/>
      <c r="R418" s="396"/>
      <c r="S418" s="396"/>
      <c r="T418" s="397"/>
      <c r="U418" s="40" t="s">
        <v>48</v>
      </c>
      <c r="V418" s="40" t="s">
        <v>48</v>
      </c>
      <c r="W418" s="41" t="s">
        <v>0</v>
      </c>
      <c r="X418" s="59">
        <v>0</v>
      </c>
      <c r="Y418" s="56">
        <f>IFERROR(IF(X418="",0,CEILING((X418/$H418),1)*$H418),"")</f>
        <v>0</v>
      </c>
      <c r="Z418" s="42" t="str">
        <f>IFERROR(IF(Y418=0,"",ROUNDUP(Y418/H418,0)*0.02175),"")</f>
        <v/>
      </c>
      <c r="AA418" s="69" t="s">
        <v>48</v>
      </c>
      <c r="AB418" s="70" t="s">
        <v>48</v>
      </c>
      <c r="AC418" s="82"/>
      <c r="AG418" s="79"/>
      <c r="AJ418" s="84"/>
      <c r="AK418" s="84"/>
      <c r="BB418" s="296" t="s">
        <v>69</v>
      </c>
      <c r="BM418" s="79">
        <f>IFERROR(X418*I418/H418,"0")</f>
        <v>0</v>
      </c>
      <c r="BN418" s="79">
        <f>IFERROR(Y418*I418/H418,"0")</f>
        <v>0</v>
      </c>
      <c r="BO418" s="79">
        <f>IFERROR(1/J418*(X418/H418),"0")</f>
        <v>0</v>
      </c>
      <c r="BP418" s="79">
        <f>IFERROR(1/J418*(Y418/H418),"0")</f>
        <v>0</v>
      </c>
    </row>
    <row r="419" spans="1:68" x14ac:dyDescent="0.2">
      <c r="A419" s="401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01"/>
      <c r="O419" s="402"/>
      <c r="P419" s="398" t="s">
        <v>43</v>
      </c>
      <c r="Q419" s="399"/>
      <c r="R419" s="399"/>
      <c r="S419" s="399"/>
      <c r="T419" s="399"/>
      <c r="U419" s="399"/>
      <c r="V419" s="400"/>
      <c r="W419" s="43" t="s">
        <v>42</v>
      </c>
      <c r="X419" s="44">
        <f>IFERROR(X418/H418,"0")</f>
        <v>0</v>
      </c>
      <c r="Y419" s="44">
        <f>IFERROR(Y418/H418,"0")</f>
        <v>0</v>
      </c>
      <c r="Z419" s="44">
        <f>IFERROR(IF(Z418="",0,Z418),"0")</f>
        <v>0</v>
      </c>
      <c r="AA419" s="68"/>
      <c r="AB419" s="68"/>
      <c r="AC419" s="68"/>
    </row>
    <row r="420" spans="1:68" x14ac:dyDescent="0.2">
      <c r="A420" s="401"/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2"/>
      <c r="P420" s="398" t="s">
        <v>43</v>
      </c>
      <c r="Q420" s="399"/>
      <c r="R420" s="399"/>
      <c r="S420" s="399"/>
      <c r="T420" s="399"/>
      <c r="U420" s="399"/>
      <c r="V420" s="400"/>
      <c r="W420" s="43" t="s">
        <v>0</v>
      </c>
      <c r="X420" s="44">
        <f>IFERROR(SUM(X418:X418),"0")</f>
        <v>0</v>
      </c>
      <c r="Y420" s="44">
        <f>IFERROR(SUM(Y418:Y418),"0")</f>
        <v>0</v>
      </c>
      <c r="Z420" s="43"/>
      <c r="AA420" s="68"/>
      <c r="AB420" s="68"/>
      <c r="AC420" s="68"/>
    </row>
    <row r="421" spans="1:68" ht="27.75" customHeight="1" x14ac:dyDescent="0.2">
      <c r="A421" s="429" t="s">
        <v>534</v>
      </c>
      <c r="B421" s="429"/>
      <c r="C421" s="429"/>
      <c r="D421" s="429"/>
      <c r="E421" s="429"/>
      <c r="F421" s="429"/>
      <c r="G421" s="429"/>
      <c r="H421" s="429"/>
      <c r="I421" s="429"/>
      <c r="J421" s="429"/>
      <c r="K421" s="429"/>
      <c r="L421" s="429"/>
      <c r="M421" s="429"/>
      <c r="N421" s="429"/>
      <c r="O421" s="429"/>
      <c r="P421" s="429"/>
      <c r="Q421" s="429"/>
      <c r="R421" s="429"/>
      <c r="S421" s="429"/>
      <c r="T421" s="429"/>
      <c r="U421" s="429"/>
      <c r="V421" s="429"/>
      <c r="W421" s="429"/>
      <c r="X421" s="429"/>
      <c r="Y421" s="429"/>
      <c r="Z421" s="429"/>
      <c r="AA421" s="55"/>
      <c r="AB421" s="55"/>
      <c r="AC421" s="55"/>
    </row>
    <row r="422" spans="1:68" ht="16.5" customHeight="1" x14ac:dyDescent="0.25">
      <c r="A422" s="416" t="s">
        <v>535</v>
      </c>
      <c r="B422" s="416"/>
      <c r="C422" s="416"/>
      <c r="D422" s="416"/>
      <c r="E422" s="416"/>
      <c r="F422" s="416"/>
      <c r="G422" s="416"/>
      <c r="H422" s="416"/>
      <c r="I422" s="416"/>
      <c r="J422" s="416"/>
      <c r="K422" s="416"/>
      <c r="L422" s="416"/>
      <c r="M422" s="416"/>
      <c r="N422" s="416"/>
      <c r="O422" s="416"/>
      <c r="P422" s="416"/>
      <c r="Q422" s="416"/>
      <c r="R422" s="416"/>
      <c r="S422" s="416"/>
      <c r="T422" s="416"/>
      <c r="U422" s="416"/>
      <c r="V422" s="416"/>
      <c r="W422" s="416"/>
      <c r="X422" s="416"/>
      <c r="Y422" s="416"/>
      <c r="Z422" s="416"/>
      <c r="AA422" s="66"/>
      <c r="AB422" s="66"/>
      <c r="AC422" s="80"/>
    </row>
    <row r="423" spans="1:68" ht="14.25" customHeight="1" x14ac:dyDescent="0.25">
      <c r="A423" s="393" t="s">
        <v>122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93"/>
      <c r="AA423" s="67"/>
      <c r="AB423" s="67"/>
      <c r="AC423" s="81"/>
    </row>
    <row r="424" spans="1:68" ht="27" customHeight="1" x14ac:dyDescent="0.25">
      <c r="A424" s="64" t="s">
        <v>536</v>
      </c>
      <c r="B424" s="64" t="s">
        <v>537</v>
      </c>
      <c r="C424" s="37">
        <v>4301011428</v>
      </c>
      <c r="D424" s="394">
        <v>4607091389708</v>
      </c>
      <c r="E424" s="394"/>
      <c r="F424" s="63">
        <v>0.45</v>
      </c>
      <c r="G424" s="38">
        <v>6</v>
      </c>
      <c r="H424" s="63">
        <v>2.7</v>
      </c>
      <c r="I424" s="63">
        <v>2.9</v>
      </c>
      <c r="J424" s="38">
        <v>156</v>
      </c>
      <c r="K424" s="38" t="s">
        <v>88</v>
      </c>
      <c r="L424" s="38"/>
      <c r="M424" s="39" t="s">
        <v>125</v>
      </c>
      <c r="N424" s="39"/>
      <c r="O424" s="38">
        <v>50</v>
      </c>
      <c r="P424" s="50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6"/>
      <c r="R424" s="396"/>
      <c r="S424" s="396"/>
      <c r="T424" s="397"/>
      <c r="U424" s="40" t="s">
        <v>48</v>
      </c>
      <c r="V424" s="40" t="s">
        <v>48</v>
      </c>
      <c r="W424" s="41" t="s">
        <v>0</v>
      </c>
      <c r="X424" s="59">
        <v>0</v>
      </c>
      <c r="Y424" s="56">
        <f>IFERROR(IF(X424="",0,CEILING((X424/$H424),1)*$H424),"")</f>
        <v>0</v>
      </c>
      <c r="Z424" s="42" t="str">
        <f>IFERROR(IF(Y424=0,"",ROUNDUP(Y424/H424,0)*0.00753),"")</f>
        <v/>
      </c>
      <c r="AA424" s="69" t="s">
        <v>48</v>
      </c>
      <c r="AB424" s="70" t="s">
        <v>48</v>
      </c>
      <c r="AC424" s="82"/>
      <c r="AG424" s="79"/>
      <c r="AJ424" s="84"/>
      <c r="AK424" s="84"/>
      <c r="BB424" s="297" t="s">
        <v>69</v>
      </c>
      <c r="BM424" s="79">
        <f>IFERROR(X424*I424/H424,"0")</f>
        <v>0</v>
      </c>
      <c r="BN424" s="79">
        <f>IFERROR(Y424*I424/H424,"0")</f>
        <v>0</v>
      </c>
      <c r="BO424" s="79">
        <f>IFERROR(1/J424*(X424/H424),"0")</f>
        <v>0</v>
      </c>
      <c r="BP424" s="79">
        <f>IFERROR(1/J424*(Y424/H424),"0")</f>
        <v>0</v>
      </c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02"/>
      <c r="P425" s="398" t="s">
        <v>43</v>
      </c>
      <c r="Q425" s="399"/>
      <c r="R425" s="399"/>
      <c r="S425" s="399"/>
      <c r="T425" s="399"/>
      <c r="U425" s="399"/>
      <c r="V425" s="400"/>
      <c r="W425" s="43" t="s">
        <v>42</v>
      </c>
      <c r="X425" s="44">
        <f>IFERROR(X424/H424,"0")</f>
        <v>0</v>
      </c>
      <c r="Y425" s="44">
        <f>IFERROR(Y424/H424,"0")</f>
        <v>0</v>
      </c>
      <c r="Z425" s="44">
        <f>IFERROR(IF(Z424="",0,Z424),"0")</f>
        <v>0</v>
      </c>
      <c r="AA425" s="68"/>
      <c r="AB425" s="68"/>
      <c r="AC425" s="68"/>
    </row>
    <row r="426" spans="1:68" x14ac:dyDescent="0.2">
      <c r="A426" s="401"/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2"/>
      <c r="P426" s="398" t="s">
        <v>43</v>
      </c>
      <c r="Q426" s="399"/>
      <c r="R426" s="399"/>
      <c r="S426" s="399"/>
      <c r="T426" s="399"/>
      <c r="U426" s="399"/>
      <c r="V426" s="400"/>
      <c r="W426" s="43" t="s">
        <v>0</v>
      </c>
      <c r="X426" s="44">
        <f>IFERROR(SUM(X424:X424),"0")</f>
        <v>0</v>
      </c>
      <c r="Y426" s="44">
        <f>IFERROR(SUM(Y424:Y424),"0")</f>
        <v>0</v>
      </c>
      <c r="Z426" s="43"/>
      <c r="AA426" s="68"/>
      <c r="AB426" s="68"/>
      <c r="AC426" s="68"/>
    </row>
    <row r="427" spans="1:68" ht="14.25" customHeight="1" x14ac:dyDescent="0.25">
      <c r="A427" s="393" t="s">
        <v>79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67"/>
      <c r="AB427" s="67"/>
      <c r="AC427" s="81"/>
    </row>
    <row r="428" spans="1:68" ht="27" customHeight="1" x14ac:dyDescent="0.25">
      <c r="A428" s="64" t="s">
        <v>538</v>
      </c>
      <c r="B428" s="64" t="s">
        <v>539</v>
      </c>
      <c r="C428" s="37">
        <v>4301031322</v>
      </c>
      <c r="D428" s="394">
        <v>4607091389753</v>
      </c>
      <c r="E428" s="394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88</v>
      </c>
      <c r="L428" s="38"/>
      <c r="M428" s="39" t="s">
        <v>82</v>
      </c>
      <c r="N428" s="39"/>
      <c r="O428" s="38">
        <v>50</v>
      </c>
      <c r="P428" s="4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6"/>
      <c r="R428" s="396"/>
      <c r="S428" s="396"/>
      <c r="T428" s="397"/>
      <c r="U428" s="40" t="s">
        <v>48</v>
      </c>
      <c r="V428" s="40" t="s">
        <v>48</v>
      </c>
      <c r="W428" s="41" t="s">
        <v>0</v>
      </c>
      <c r="X428" s="59">
        <v>0</v>
      </c>
      <c r="Y428" s="56">
        <f t="shared" ref="Y428:Y448" si="67">IFERROR(IF(X428="",0,CEILING((X428/$H428),1)*$H428),"")</f>
        <v>0</v>
      </c>
      <c r="Z428" s="42" t="str">
        <f>IFERROR(IF(Y428=0,"",ROUNDUP(Y428/H428,0)*0.00753),"")</f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298" t="s">
        <v>69</v>
      </c>
      <c r="BM428" s="79">
        <f t="shared" ref="BM428:BM448" si="68">IFERROR(X428*I428/H428,"0")</f>
        <v>0</v>
      </c>
      <c r="BN428" s="79">
        <f t="shared" ref="BN428:BN448" si="69">IFERROR(Y428*I428/H428,"0")</f>
        <v>0</v>
      </c>
      <c r="BO428" s="79">
        <f t="shared" ref="BO428:BO448" si="70">IFERROR(1/J428*(X428/H428),"0")</f>
        <v>0</v>
      </c>
      <c r="BP428" s="79">
        <f t="shared" ref="BP428:BP448" si="71">IFERROR(1/J428*(Y428/H428),"0")</f>
        <v>0</v>
      </c>
    </row>
    <row r="429" spans="1:68" ht="27" customHeight="1" x14ac:dyDescent="0.25">
      <c r="A429" s="64" t="s">
        <v>538</v>
      </c>
      <c r="B429" s="64" t="s">
        <v>540</v>
      </c>
      <c r="C429" s="37">
        <v>4301031355</v>
      </c>
      <c r="D429" s="394">
        <v>4607091389753</v>
      </c>
      <c r="E429" s="394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88</v>
      </c>
      <c r="L429" s="38"/>
      <c r="M429" s="39" t="s">
        <v>82</v>
      </c>
      <c r="N429" s="39"/>
      <c r="O429" s="38">
        <v>50</v>
      </c>
      <c r="P429" s="49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6"/>
      <c r="R429" s="396"/>
      <c r="S429" s="396"/>
      <c r="T429" s="397"/>
      <c r="U429" s="40" t="s">
        <v>48</v>
      </c>
      <c r="V429" s="40" t="s">
        <v>48</v>
      </c>
      <c r="W429" s="41" t="s">
        <v>0</v>
      </c>
      <c r="X429" s="59">
        <v>0</v>
      </c>
      <c r="Y429" s="56">
        <f t="shared" si="67"/>
        <v>0</v>
      </c>
      <c r="Z429" s="42" t="str">
        <f>IFERROR(IF(Y429=0,"",ROUNDUP(Y429/H429,0)*0.00753),"")</f>
        <v/>
      </c>
      <c r="AA429" s="69" t="s">
        <v>48</v>
      </c>
      <c r="AB429" s="70" t="s">
        <v>48</v>
      </c>
      <c r="AC429" s="82"/>
      <c r="AG429" s="79"/>
      <c r="AJ429" s="84"/>
      <c r="AK429" s="84"/>
      <c r="BB429" s="299" t="s">
        <v>69</v>
      </c>
      <c r="BM429" s="79">
        <f t="shared" si="68"/>
        <v>0</v>
      </c>
      <c r="BN429" s="79">
        <f t="shared" si="69"/>
        <v>0</v>
      </c>
      <c r="BO429" s="79">
        <f t="shared" si="70"/>
        <v>0</v>
      </c>
      <c r="BP429" s="79">
        <f t="shared" si="71"/>
        <v>0</v>
      </c>
    </row>
    <row r="430" spans="1:68" ht="27" customHeight="1" x14ac:dyDescent="0.25">
      <c r="A430" s="64" t="s">
        <v>541</v>
      </c>
      <c r="B430" s="64" t="s">
        <v>542</v>
      </c>
      <c r="C430" s="37">
        <v>4301031323</v>
      </c>
      <c r="D430" s="394">
        <v>4607091389760</v>
      </c>
      <c r="E430" s="394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88</v>
      </c>
      <c r="L430" s="38"/>
      <c r="M430" s="39" t="s">
        <v>82</v>
      </c>
      <c r="N430" s="39"/>
      <c r="O430" s="38">
        <v>50</v>
      </c>
      <c r="P430" s="49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6"/>
      <c r="R430" s="396"/>
      <c r="S430" s="396"/>
      <c r="T430" s="397"/>
      <c r="U430" s="40" t="s">
        <v>48</v>
      </c>
      <c r="V430" s="40" t="s">
        <v>48</v>
      </c>
      <c r="W430" s="41" t="s">
        <v>0</v>
      </c>
      <c r="X430" s="59">
        <v>0</v>
      </c>
      <c r="Y430" s="56">
        <f t="shared" si="67"/>
        <v>0</v>
      </c>
      <c r="Z430" s="42" t="str">
        <f>IFERROR(IF(Y430=0,"",ROUNDUP(Y430/H430,0)*0.00753),"")</f>
        <v/>
      </c>
      <c r="AA430" s="69" t="s">
        <v>48</v>
      </c>
      <c r="AB430" s="70" t="s">
        <v>48</v>
      </c>
      <c r="AC430" s="82"/>
      <c r="AG430" s="79"/>
      <c r="AJ430" s="84"/>
      <c r="AK430" s="84"/>
      <c r="BB430" s="300" t="s">
        <v>69</v>
      </c>
      <c r="BM430" s="79">
        <f t="shared" si="68"/>
        <v>0</v>
      </c>
      <c r="BN430" s="79">
        <f t="shared" si="69"/>
        <v>0</v>
      </c>
      <c r="BO430" s="79">
        <f t="shared" si="70"/>
        <v>0</v>
      </c>
      <c r="BP430" s="79">
        <f t="shared" si="71"/>
        <v>0</v>
      </c>
    </row>
    <row r="431" spans="1:68" ht="27" customHeight="1" x14ac:dyDescent="0.25">
      <c r="A431" s="64" t="s">
        <v>543</v>
      </c>
      <c r="B431" s="64" t="s">
        <v>544</v>
      </c>
      <c r="C431" s="37">
        <v>4301031325</v>
      </c>
      <c r="D431" s="394">
        <v>4607091389746</v>
      </c>
      <c r="E431" s="394"/>
      <c r="F431" s="63">
        <v>0.7</v>
      </c>
      <c r="G431" s="38">
        <v>6</v>
      </c>
      <c r="H431" s="63">
        <v>4.2</v>
      </c>
      <c r="I431" s="63">
        <v>4.43</v>
      </c>
      <c r="J431" s="38">
        <v>156</v>
      </c>
      <c r="K431" s="38" t="s">
        <v>88</v>
      </c>
      <c r="L431" s="38"/>
      <c r="M431" s="39" t="s">
        <v>82</v>
      </c>
      <c r="N431" s="39"/>
      <c r="O431" s="38">
        <v>50</v>
      </c>
      <c r="P431" s="4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6"/>
      <c r="R431" s="396"/>
      <c r="S431" s="396"/>
      <c r="T431" s="397"/>
      <c r="U431" s="40" t="s">
        <v>48</v>
      </c>
      <c r="V431" s="40" t="s">
        <v>48</v>
      </c>
      <c r="W431" s="41" t="s">
        <v>0</v>
      </c>
      <c r="X431" s="59">
        <v>0</v>
      </c>
      <c r="Y431" s="56">
        <f t="shared" si="67"/>
        <v>0</v>
      </c>
      <c r="Z431" s="42" t="str">
        <f>IFERROR(IF(Y431=0,"",ROUNDUP(Y431/H431,0)*0.00753),"")</f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01" t="s">
        <v>69</v>
      </c>
      <c r="BM431" s="79">
        <f t="shared" si="68"/>
        <v>0</v>
      </c>
      <c r="BN431" s="79">
        <f t="shared" si="69"/>
        <v>0</v>
      </c>
      <c r="BO431" s="79">
        <f t="shared" si="70"/>
        <v>0</v>
      </c>
      <c r="BP431" s="79">
        <f t="shared" si="71"/>
        <v>0</v>
      </c>
    </row>
    <row r="432" spans="1:68" ht="27" customHeight="1" x14ac:dyDescent="0.25">
      <c r="A432" s="64" t="s">
        <v>543</v>
      </c>
      <c r="B432" s="64" t="s">
        <v>545</v>
      </c>
      <c r="C432" s="37">
        <v>4301031356</v>
      </c>
      <c r="D432" s="394">
        <v>4607091389746</v>
      </c>
      <c r="E432" s="394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88</v>
      </c>
      <c r="L432" s="38"/>
      <c r="M432" s="39" t="s">
        <v>82</v>
      </c>
      <c r="N432" s="39"/>
      <c r="O432" s="38">
        <v>50</v>
      </c>
      <c r="P432" s="49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6"/>
      <c r="R432" s="396"/>
      <c r="S432" s="396"/>
      <c r="T432" s="397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si="67"/>
        <v>0</v>
      </c>
      <c r="Z432" s="42" t="str">
        <f>IFERROR(IF(Y432=0,"",ROUNDUP(Y432/H432,0)*0.00753),"")</f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si="68"/>
        <v>0</v>
      </c>
      <c r="BN432" s="79">
        <f t="shared" si="69"/>
        <v>0</v>
      </c>
      <c r="BO432" s="79">
        <f t="shared" si="70"/>
        <v>0</v>
      </c>
      <c r="BP432" s="79">
        <f t="shared" si="71"/>
        <v>0</v>
      </c>
    </row>
    <row r="433" spans="1:68" ht="27" customHeight="1" x14ac:dyDescent="0.25">
      <c r="A433" s="64" t="s">
        <v>546</v>
      </c>
      <c r="B433" s="64" t="s">
        <v>547</v>
      </c>
      <c r="C433" s="37">
        <v>4301031335</v>
      </c>
      <c r="D433" s="394">
        <v>4680115883147</v>
      </c>
      <c r="E433" s="394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83</v>
      </c>
      <c r="L433" s="38"/>
      <c r="M433" s="39" t="s">
        <v>82</v>
      </c>
      <c r="N433" s="39"/>
      <c r="O433" s="38">
        <v>50</v>
      </c>
      <c r="P433" s="49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6"/>
      <c r="R433" s="396"/>
      <c r="S433" s="396"/>
      <c r="T433" s="397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67"/>
        <v>0</v>
      </c>
      <c r="Z433" s="42" t="str">
        <f t="shared" ref="Z433:Z447" si="72">IFERROR(IF(Y433=0,"",ROUNDUP(Y433/H433,0)*0.00502),"")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68"/>
        <v>0</v>
      </c>
      <c r="BN433" s="79">
        <f t="shared" si="69"/>
        <v>0</v>
      </c>
      <c r="BO433" s="79">
        <f t="shared" si="70"/>
        <v>0</v>
      </c>
      <c r="BP433" s="79">
        <f t="shared" si="71"/>
        <v>0</v>
      </c>
    </row>
    <row r="434" spans="1:68" ht="27" customHeight="1" x14ac:dyDescent="0.25">
      <c r="A434" s="64" t="s">
        <v>546</v>
      </c>
      <c r="B434" s="64" t="s">
        <v>548</v>
      </c>
      <c r="C434" s="37">
        <v>4301031257</v>
      </c>
      <c r="D434" s="394">
        <v>4680115883147</v>
      </c>
      <c r="E434" s="394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83</v>
      </c>
      <c r="L434" s="38"/>
      <c r="M434" s="39" t="s">
        <v>82</v>
      </c>
      <c r="N434" s="39"/>
      <c r="O434" s="38">
        <v>45</v>
      </c>
      <c r="P434" s="4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6"/>
      <c r="R434" s="396"/>
      <c r="S434" s="396"/>
      <c r="T434" s="397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67"/>
        <v>0</v>
      </c>
      <c r="Z434" s="42" t="str">
        <f t="shared" si="72"/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68"/>
        <v>0</v>
      </c>
      <c r="BN434" s="79">
        <f t="shared" si="69"/>
        <v>0</v>
      </c>
      <c r="BO434" s="79">
        <f t="shared" si="70"/>
        <v>0</v>
      </c>
      <c r="BP434" s="79">
        <f t="shared" si="71"/>
        <v>0</v>
      </c>
    </row>
    <row r="435" spans="1:68" ht="27" customHeight="1" x14ac:dyDescent="0.25">
      <c r="A435" s="64" t="s">
        <v>549</v>
      </c>
      <c r="B435" s="64" t="s">
        <v>550</v>
      </c>
      <c r="C435" s="37">
        <v>4301031330</v>
      </c>
      <c r="D435" s="394">
        <v>4607091384338</v>
      </c>
      <c r="E435" s="394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83</v>
      </c>
      <c r="L435" s="38"/>
      <c r="M435" s="39" t="s">
        <v>82</v>
      </c>
      <c r="N435" s="39"/>
      <c r="O435" s="38">
        <v>50</v>
      </c>
      <c r="P435" s="50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96"/>
      <c r="R435" s="396"/>
      <c r="S435" s="396"/>
      <c r="T435" s="397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67"/>
        <v>0</v>
      </c>
      <c r="Z435" s="42" t="str">
        <f t="shared" si="72"/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68"/>
        <v>0</v>
      </c>
      <c r="BN435" s="79">
        <f t="shared" si="69"/>
        <v>0</v>
      </c>
      <c r="BO435" s="79">
        <f t="shared" si="70"/>
        <v>0</v>
      </c>
      <c r="BP435" s="79">
        <f t="shared" si="71"/>
        <v>0</v>
      </c>
    </row>
    <row r="436" spans="1:68" ht="27" customHeight="1" x14ac:dyDescent="0.25">
      <c r="A436" s="64" t="s">
        <v>549</v>
      </c>
      <c r="B436" s="64" t="s">
        <v>551</v>
      </c>
      <c r="C436" s="37">
        <v>4301031178</v>
      </c>
      <c r="D436" s="394">
        <v>4607091384338</v>
      </c>
      <c r="E436" s="394"/>
      <c r="F436" s="63">
        <v>0.35</v>
      </c>
      <c r="G436" s="38">
        <v>6</v>
      </c>
      <c r="H436" s="63">
        <v>2.1</v>
      </c>
      <c r="I436" s="63">
        <v>2.23</v>
      </c>
      <c r="J436" s="38">
        <v>234</v>
      </c>
      <c r="K436" s="38" t="s">
        <v>83</v>
      </c>
      <c r="L436" s="38"/>
      <c r="M436" s="39" t="s">
        <v>82</v>
      </c>
      <c r="N436" s="39"/>
      <c r="O436" s="38">
        <v>45</v>
      </c>
      <c r="P436" s="4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96"/>
      <c r="R436" s="396"/>
      <c r="S436" s="396"/>
      <c r="T436" s="397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67"/>
        <v>0</v>
      </c>
      <c r="Z436" s="42" t="str">
        <f t="shared" si="72"/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68"/>
        <v>0</v>
      </c>
      <c r="BN436" s="79">
        <f t="shared" si="69"/>
        <v>0</v>
      </c>
      <c r="BO436" s="79">
        <f t="shared" si="70"/>
        <v>0</v>
      </c>
      <c r="BP436" s="79">
        <f t="shared" si="71"/>
        <v>0</v>
      </c>
    </row>
    <row r="437" spans="1:68" ht="37.5" customHeight="1" x14ac:dyDescent="0.25">
      <c r="A437" s="64" t="s">
        <v>552</v>
      </c>
      <c r="B437" s="64" t="s">
        <v>553</v>
      </c>
      <c r="C437" s="37">
        <v>4301031336</v>
      </c>
      <c r="D437" s="394">
        <v>4680115883154</v>
      </c>
      <c r="E437" s="394"/>
      <c r="F437" s="63">
        <v>0.28000000000000003</v>
      </c>
      <c r="G437" s="38">
        <v>6</v>
      </c>
      <c r="H437" s="63">
        <v>1.68</v>
      </c>
      <c r="I437" s="63">
        <v>1.81</v>
      </c>
      <c r="J437" s="38">
        <v>234</v>
      </c>
      <c r="K437" s="38" t="s">
        <v>83</v>
      </c>
      <c r="L437" s="38"/>
      <c r="M437" s="39" t="s">
        <v>82</v>
      </c>
      <c r="N437" s="39"/>
      <c r="O437" s="38">
        <v>50</v>
      </c>
      <c r="P437" s="4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6"/>
      <c r="R437" s="396"/>
      <c r="S437" s="396"/>
      <c r="T437" s="397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67"/>
        <v>0</v>
      </c>
      <c r="Z437" s="42" t="str">
        <f t="shared" si="72"/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68"/>
        <v>0</v>
      </c>
      <c r="BN437" s="79">
        <f t="shared" si="69"/>
        <v>0</v>
      </c>
      <c r="BO437" s="79">
        <f t="shared" si="70"/>
        <v>0</v>
      </c>
      <c r="BP437" s="79">
        <f t="shared" si="71"/>
        <v>0</v>
      </c>
    </row>
    <row r="438" spans="1:68" ht="37.5" customHeight="1" x14ac:dyDescent="0.25">
      <c r="A438" s="64" t="s">
        <v>552</v>
      </c>
      <c r="B438" s="64" t="s">
        <v>554</v>
      </c>
      <c r="C438" s="37">
        <v>4301031254</v>
      </c>
      <c r="D438" s="394">
        <v>4680115883154</v>
      </c>
      <c r="E438" s="394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83</v>
      </c>
      <c r="L438" s="38"/>
      <c r="M438" s="39" t="s">
        <v>82</v>
      </c>
      <c r="N438" s="39"/>
      <c r="O438" s="38">
        <v>45</v>
      </c>
      <c r="P438" s="4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6"/>
      <c r="R438" s="396"/>
      <c r="S438" s="396"/>
      <c r="T438" s="397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67"/>
        <v>0</v>
      </c>
      <c r="Z438" s="42" t="str">
        <f t="shared" si="72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68"/>
        <v>0</v>
      </c>
      <c r="BN438" s="79">
        <f t="shared" si="69"/>
        <v>0</v>
      </c>
      <c r="BO438" s="79">
        <f t="shared" si="70"/>
        <v>0</v>
      </c>
      <c r="BP438" s="79">
        <f t="shared" si="71"/>
        <v>0</v>
      </c>
    </row>
    <row r="439" spans="1:68" ht="37.5" customHeight="1" x14ac:dyDescent="0.25">
      <c r="A439" s="64" t="s">
        <v>555</v>
      </c>
      <c r="B439" s="64" t="s">
        <v>556</v>
      </c>
      <c r="C439" s="37">
        <v>4301031331</v>
      </c>
      <c r="D439" s="394">
        <v>4607091389524</v>
      </c>
      <c r="E439" s="394"/>
      <c r="F439" s="63">
        <v>0.35</v>
      </c>
      <c r="G439" s="38">
        <v>6</v>
      </c>
      <c r="H439" s="63">
        <v>2.1</v>
      </c>
      <c r="I439" s="63">
        <v>2.23</v>
      </c>
      <c r="J439" s="38">
        <v>234</v>
      </c>
      <c r="K439" s="38" t="s">
        <v>83</v>
      </c>
      <c r="L439" s="38"/>
      <c r="M439" s="39" t="s">
        <v>82</v>
      </c>
      <c r="N439" s="39"/>
      <c r="O439" s="38">
        <v>50</v>
      </c>
      <c r="P439" s="48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6"/>
      <c r="R439" s="396"/>
      <c r="S439" s="396"/>
      <c r="T439" s="397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67"/>
        <v>0</v>
      </c>
      <c r="Z439" s="42" t="str">
        <f t="shared" si="72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68"/>
        <v>0</v>
      </c>
      <c r="BN439" s="79">
        <f t="shared" si="69"/>
        <v>0</v>
      </c>
      <c r="BO439" s="79">
        <f t="shared" si="70"/>
        <v>0</v>
      </c>
      <c r="BP439" s="79">
        <f t="shared" si="71"/>
        <v>0</v>
      </c>
    </row>
    <row r="440" spans="1:68" ht="37.5" customHeight="1" x14ac:dyDescent="0.25">
      <c r="A440" s="64" t="s">
        <v>555</v>
      </c>
      <c r="B440" s="64" t="s">
        <v>557</v>
      </c>
      <c r="C440" s="37">
        <v>4301031171</v>
      </c>
      <c r="D440" s="394">
        <v>4607091389524</v>
      </c>
      <c r="E440" s="394"/>
      <c r="F440" s="63">
        <v>0.35</v>
      </c>
      <c r="G440" s="38">
        <v>6</v>
      </c>
      <c r="H440" s="63">
        <v>2.1</v>
      </c>
      <c r="I440" s="63">
        <v>2.23</v>
      </c>
      <c r="J440" s="38">
        <v>234</v>
      </c>
      <c r="K440" s="38" t="s">
        <v>83</v>
      </c>
      <c r="L440" s="38"/>
      <c r="M440" s="39" t="s">
        <v>82</v>
      </c>
      <c r="N440" s="39"/>
      <c r="O440" s="38">
        <v>45</v>
      </c>
      <c r="P440" s="4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6"/>
      <c r="R440" s="396"/>
      <c r="S440" s="396"/>
      <c r="T440" s="397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67"/>
        <v>0</v>
      </c>
      <c r="Z440" s="42" t="str">
        <f t="shared" si="72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68"/>
        <v>0</v>
      </c>
      <c r="BN440" s="79">
        <f t="shared" si="69"/>
        <v>0</v>
      </c>
      <c r="BO440" s="79">
        <f t="shared" si="70"/>
        <v>0</v>
      </c>
      <c r="BP440" s="79">
        <f t="shared" si="71"/>
        <v>0</v>
      </c>
    </row>
    <row r="441" spans="1:68" ht="27" customHeight="1" x14ac:dyDescent="0.25">
      <c r="A441" s="64" t="s">
        <v>558</v>
      </c>
      <c r="B441" s="64" t="s">
        <v>559</v>
      </c>
      <c r="C441" s="37">
        <v>4301031337</v>
      </c>
      <c r="D441" s="394">
        <v>4680115883161</v>
      </c>
      <c r="E441" s="394"/>
      <c r="F441" s="63">
        <v>0.28000000000000003</v>
      </c>
      <c r="G441" s="38">
        <v>6</v>
      </c>
      <c r="H441" s="63">
        <v>1.68</v>
      </c>
      <c r="I441" s="63">
        <v>1.81</v>
      </c>
      <c r="J441" s="38">
        <v>234</v>
      </c>
      <c r="K441" s="38" t="s">
        <v>83</v>
      </c>
      <c r="L441" s="38"/>
      <c r="M441" s="39" t="s">
        <v>82</v>
      </c>
      <c r="N441" s="39"/>
      <c r="O441" s="38">
        <v>50</v>
      </c>
      <c r="P441" s="48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6"/>
      <c r="R441" s="396"/>
      <c r="S441" s="396"/>
      <c r="T441" s="397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67"/>
        <v>0</v>
      </c>
      <c r="Z441" s="42" t="str">
        <f t="shared" si="72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68"/>
        <v>0</v>
      </c>
      <c r="BN441" s="79">
        <f t="shared" si="69"/>
        <v>0</v>
      </c>
      <c r="BO441" s="79">
        <f t="shared" si="70"/>
        <v>0</v>
      </c>
      <c r="BP441" s="79">
        <f t="shared" si="71"/>
        <v>0</v>
      </c>
    </row>
    <row r="442" spans="1:68" ht="27" customHeight="1" x14ac:dyDescent="0.25">
      <c r="A442" s="64" t="s">
        <v>558</v>
      </c>
      <c r="B442" s="64" t="s">
        <v>560</v>
      </c>
      <c r="C442" s="37">
        <v>4301031258</v>
      </c>
      <c r="D442" s="394">
        <v>4680115883161</v>
      </c>
      <c r="E442" s="394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45</v>
      </c>
      <c r="P442" s="4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6"/>
      <c r="R442" s="396"/>
      <c r="S442" s="396"/>
      <c r="T442" s="397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67"/>
        <v>0</v>
      </c>
      <c r="Z442" s="42" t="str">
        <f t="shared" si="72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68"/>
        <v>0</v>
      </c>
      <c r="BN442" s="79">
        <f t="shared" si="69"/>
        <v>0</v>
      </c>
      <c r="BO442" s="79">
        <f t="shared" si="70"/>
        <v>0</v>
      </c>
      <c r="BP442" s="79">
        <f t="shared" si="71"/>
        <v>0</v>
      </c>
    </row>
    <row r="443" spans="1:68" ht="27" customHeight="1" x14ac:dyDescent="0.25">
      <c r="A443" s="64" t="s">
        <v>561</v>
      </c>
      <c r="B443" s="64" t="s">
        <v>562</v>
      </c>
      <c r="C443" s="37">
        <v>4301031333</v>
      </c>
      <c r="D443" s="394">
        <v>4607091389531</v>
      </c>
      <c r="E443" s="394"/>
      <c r="F443" s="63">
        <v>0.35</v>
      </c>
      <c r="G443" s="38">
        <v>6</v>
      </c>
      <c r="H443" s="63">
        <v>2.1</v>
      </c>
      <c r="I443" s="63">
        <v>2.23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50</v>
      </c>
      <c r="P443" s="4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6"/>
      <c r="R443" s="396"/>
      <c r="S443" s="396"/>
      <c r="T443" s="397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67"/>
        <v>0</v>
      </c>
      <c r="Z443" s="42" t="str">
        <f t="shared" si="72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68"/>
        <v>0</v>
      </c>
      <c r="BN443" s="79">
        <f t="shared" si="69"/>
        <v>0</v>
      </c>
      <c r="BO443" s="79">
        <f t="shared" si="70"/>
        <v>0</v>
      </c>
      <c r="BP443" s="79">
        <f t="shared" si="71"/>
        <v>0</v>
      </c>
    </row>
    <row r="444" spans="1:68" ht="27" customHeight="1" x14ac:dyDescent="0.25">
      <c r="A444" s="64" t="s">
        <v>561</v>
      </c>
      <c r="B444" s="64" t="s">
        <v>563</v>
      </c>
      <c r="C444" s="37">
        <v>4301031358</v>
      </c>
      <c r="D444" s="394">
        <v>4607091389531</v>
      </c>
      <c r="E444" s="394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4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6"/>
      <c r="R444" s="396"/>
      <c r="S444" s="396"/>
      <c r="T444" s="397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67"/>
        <v>0</v>
      </c>
      <c r="Z444" s="42" t="str">
        <f t="shared" si="72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68"/>
        <v>0</v>
      </c>
      <c r="BN444" s="79">
        <f t="shared" si="69"/>
        <v>0</v>
      </c>
      <c r="BO444" s="79">
        <f t="shared" si="70"/>
        <v>0</v>
      </c>
      <c r="BP444" s="79">
        <f t="shared" si="71"/>
        <v>0</v>
      </c>
    </row>
    <row r="445" spans="1:68" ht="37.5" customHeight="1" x14ac:dyDescent="0.25">
      <c r="A445" s="64" t="s">
        <v>564</v>
      </c>
      <c r="B445" s="64" t="s">
        <v>565</v>
      </c>
      <c r="C445" s="37">
        <v>4301031360</v>
      </c>
      <c r="D445" s="394">
        <v>4607091384345</v>
      </c>
      <c r="E445" s="394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50</v>
      </c>
      <c r="P445" s="4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6"/>
      <c r="R445" s="396"/>
      <c r="S445" s="396"/>
      <c r="T445" s="397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67"/>
        <v>0</v>
      </c>
      <c r="Z445" s="42" t="str">
        <f t="shared" si="72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68"/>
        <v>0</v>
      </c>
      <c r="BN445" s="79">
        <f t="shared" si="69"/>
        <v>0</v>
      </c>
      <c r="BO445" s="79">
        <f t="shared" si="70"/>
        <v>0</v>
      </c>
      <c r="BP445" s="79">
        <f t="shared" si="71"/>
        <v>0</v>
      </c>
    </row>
    <row r="446" spans="1:68" ht="27" customHeight="1" x14ac:dyDescent="0.25">
      <c r="A446" s="64" t="s">
        <v>566</v>
      </c>
      <c r="B446" s="64" t="s">
        <v>567</v>
      </c>
      <c r="C446" s="37">
        <v>4301031338</v>
      </c>
      <c r="D446" s="394">
        <v>4680115883185</v>
      </c>
      <c r="E446" s="394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50</v>
      </c>
      <c r="P446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6"/>
      <c r="R446" s="396"/>
      <c r="S446" s="396"/>
      <c r="T446" s="397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67"/>
        <v>0</v>
      </c>
      <c r="Z446" s="42" t="str">
        <f t="shared" si="72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68"/>
        <v>0</v>
      </c>
      <c r="BN446" s="79">
        <f t="shared" si="69"/>
        <v>0</v>
      </c>
      <c r="BO446" s="79">
        <f t="shared" si="70"/>
        <v>0</v>
      </c>
      <c r="BP446" s="79">
        <f t="shared" si="71"/>
        <v>0</v>
      </c>
    </row>
    <row r="447" spans="1:68" ht="27" customHeight="1" x14ac:dyDescent="0.25">
      <c r="A447" s="64" t="s">
        <v>566</v>
      </c>
      <c r="B447" s="64" t="s">
        <v>568</v>
      </c>
      <c r="C447" s="37">
        <v>4301031255</v>
      </c>
      <c r="D447" s="394">
        <v>4680115883185</v>
      </c>
      <c r="E447" s="394"/>
      <c r="F447" s="63">
        <v>0.28000000000000003</v>
      </c>
      <c r="G447" s="38">
        <v>6</v>
      </c>
      <c r="H447" s="63">
        <v>1.68</v>
      </c>
      <c r="I447" s="63">
        <v>1.81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45</v>
      </c>
      <c r="P447" s="48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6"/>
      <c r="R447" s="396"/>
      <c r="S447" s="396"/>
      <c r="T447" s="397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67"/>
        <v>0</v>
      </c>
      <c r="Z447" s="42" t="str">
        <f t="shared" si="72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68"/>
        <v>0</v>
      </c>
      <c r="BN447" s="79">
        <f t="shared" si="69"/>
        <v>0</v>
      </c>
      <c r="BO447" s="79">
        <f t="shared" si="70"/>
        <v>0</v>
      </c>
      <c r="BP447" s="79">
        <f t="shared" si="71"/>
        <v>0</v>
      </c>
    </row>
    <row r="448" spans="1:68" ht="37.5" customHeight="1" x14ac:dyDescent="0.25">
      <c r="A448" s="64" t="s">
        <v>569</v>
      </c>
      <c r="B448" s="64" t="s">
        <v>570</v>
      </c>
      <c r="C448" s="37">
        <v>4301031236</v>
      </c>
      <c r="D448" s="394">
        <v>4680115882928</v>
      </c>
      <c r="E448" s="394"/>
      <c r="F448" s="63">
        <v>0.28000000000000003</v>
      </c>
      <c r="G448" s="38">
        <v>6</v>
      </c>
      <c r="H448" s="63">
        <v>1.68</v>
      </c>
      <c r="I448" s="63">
        <v>2.6</v>
      </c>
      <c r="J448" s="38">
        <v>156</v>
      </c>
      <c r="K448" s="38" t="s">
        <v>88</v>
      </c>
      <c r="L448" s="38"/>
      <c r="M448" s="39" t="s">
        <v>82</v>
      </c>
      <c r="N448" s="39"/>
      <c r="O448" s="38">
        <v>35</v>
      </c>
      <c r="P448" s="4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6"/>
      <c r="R448" s="396"/>
      <c r="S448" s="396"/>
      <c r="T448" s="397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67"/>
        <v>0</v>
      </c>
      <c r="Z448" s="42" t="str">
        <f>IFERROR(IF(Y448=0,"",ROUNDUP(Y448/H448,0)*0.00753),"")</f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68"/>
        <v>0</v>
      </c>
      <c r="BN448" s="79">
        <f t="shared" si="69"/>
        <v>0</v>
      </c>
      <c r="BO448" s="79">
        <f t="shared" si="70"/>
        <v>0</v>
      </c>
      <c r="BP448" s="79">
        <f t="shared" si="71"/>
        <v>0</v>
      </c>
    </row>
    <row r="449" spans="1:68" x14ac:dyDescent="0.2">
      <c r="A449" s="401"/>
      <c r="B449" s="401"/>
      <c r="C449" s="401"/>
      <c r="D449" s="401"/>
      <c r="E449" s="401"/>
      <c r="F449" s="401"/>
      <c r="G449" s="401"/>
      <c r="H449" s="401"/>
      <c r="I449" s="401"/>
      <c r="J449" s="401"/>
      <c r="K449" s="401"/>
      <c r="L449" s="401"/>
      <c r="M449" s="401"/>
      <c r="N449" s="401"/>
      <c r="O449" s="402"/>
      <c r="P449" s="398" t="s">
        <v>43</v>
      </c>
      <c r="Q449" s="399"/>
      <c r="R449" s="399"/>
      <c r="S449" s="399"/>
      <c r="T449" s="399"/>
      <c r="U449" s="399"/>
      <c r="V449" s="400"/>
      <c r="W449" s="43" t="s">
        <v>42</v>
      </c>
      <c r="X449" s="44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44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44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68"/>
      <c r="AB449" s="68"/>
      <c r="AC449" s="68"/>
    </row>
    <row r="450" spans="1:68" x14ac:dyDescent="0.2">
      <c r="A450" s="401"/>
      <c r="B450" s="401"/>
      <c r="C450" s="401"/>
      <c r="D450" s="401"/>
      <c r="E450" s="401"/>
      <c r="F450" s="401"/>
      <c r="G450" s="401"/>
      <c r="H450" s="401"/>
      <c r="I450" s="401"/>
      <c r="J450" s="401"/>
      <c r="K450" s="401"/>
      <c r="L450" s="401"/>
      <c r="M450" s="401"/>
      <c r="N450" s="401"/>
      <c r="O450" s="402"/>
      <c r="P450" s="398" t="s">
        <v>43</v>
      </c>
      <c r="Q450" s="399"/>
      <c r="R450" s="399"/>
      <c r="S450" s="399"/>
      <c r="T450" s="399"/>
      <c r="U450" s="399"/>
      <c r="V450" s="400"/>
      <c r="W450" s="43" t="s">
        <v>0</v>
      </c>
      <c r="X450" s="44">
        <f>IFERROR(SUM(X428:X448),"0")</f>
        <v>0</v>
      </c>
      <c r="Y450" s="44">
        <f>IFERROR(SUM(Y428:Y448),"0")</f>
        <v>0</v>
      </c>
      <c r="Z450" s="43"/>
      <c r="AA450" s="68"/>
      <c r="AB450" s="68"/>
      <c r="AC450" s="68"/>
    </row>
    <row r="451" spans="1:68" ht="14.25" customHeight="1" x14ac:dyDescent="0.25">
      <c r="A451" s="393" t="s">
        <v>84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67"/>
      <c r="AB451" s="67"/>
      <c r="AC451" s="81"/>
    </row>
    <row r="452" spans="1:68" ht="27" customHeight="1" x14ac:dyDescent="0.25">
      <c r="A452" s="64" t="s">
        <v>571</v>
      </c>
      <c r="B452" s="64" t="s">
        <v>572</v>
      </c>
      <c r="C452" s="37">
        <v>4301051284</v>
      </c>
      <c r="D452" s="394">
        <v>4607091384352</v>
      </c>
      <c r="E452" s="394"/>
      <c r="F452" s="63">
        <v>0.6</v>
      </c>
      <c r="G452" s="38">
        <v>4</v>
      </c>
      <c r="H452" s="63">
        <v>2.4</v>
      </c>
      <c r="I452" s="63">
        <v>2.6459999999999999</v>
      </c>
      <c r="J452" s="38">
        <v>120</v>
      </c>
      <c r="K452" s="38" t="s">
        <v>88</v>
      </c>
      <c r="L452" s="38"/>
      <c r="M452" s="39" t="s">
        <v>128</v>
      </c>
      <c r="N452" s="39"/>
      <c r="O452" s="38">
        <v>45</v>
      </c>
      <c r="P452" s="4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6"/>
      <c r="R452" s="396"/>
      <c r="S452" s="396"/>
      <c r="T452" s="397"/>
      <c r="U452" s="40" t="s">
        <v>48</v>
      </c>
      <c r="V452" s="40" t="s">
        <v>48</v>
      </c>
      <c r="W452" s="41" t="s">
        <v>0</v>
      </c>
      <c r="X452" s="59">
        <v>0</v>
      </c>
      <c r="Y452" s="56">
        <f>IFERROR(IF(X452="",0,CEILING((X452/$H452),1)*$H452),"")</f>
        <v>0</v>
      </c>
      <c r="Z452" s="42" t="str">
        <f>IFERROR(IF(Y452=0,"",ROUNDUP(Y452/H452,0)*0.00937),"")</f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19" t="s">
        <v>69</v>
      </c>
      <c r="BM452" s="79">
        <f>IFERROR(X452*I452/H452,"0")</f>
        <v>0</v>
      </c>
      <c r="BN452" s="79">
        <f>IFERROR(Y452*I452/H452,"0")</f>
        <v>0</v>
      </c>
      <c r="BO452" s="79">
        <f>IFERROR(1/J452*(X452/H452),"0")</f>
        <v>0</v>
      </c>
      <c r="BP452" s="79">
        <f>IFERROR(1/J452*(Y452/H452),"0")</f>
        <v>0</v>
      </c>
    </row>
    <row r="453" spans="1:68" ht="27" customHeight="1" x14ac:dyDescent="0.25">
      <c r="A453" s="64" t="s">
        <v>573</v>
      </c>
      <c r="B453" s="64" t="s">
        <v>574</v>
      </c>
      <c r="C453" s="37">
        <v>4301051431</v>
      </c>
      <c r="D453" s="394">
        <v>4607091389654</v>
      </c>
      <c r="E453" s="394"/>
      <c r="F453" s="63">
        <v>0.33</v>
      </c>
      <c r="G453" s="38">
        <v>6</v>
      </c>
      <c r="H453" s="63">
        <v>1.98</v>
      </c>
      <c r="I453" s="63">
        <v>2.258</v>
      </c>
      <c r="J453" s="38">
        <v>156</v>
      </c>
      <c r="K453" s="38" t="s">
        <v>88</v>
      </c>
      <c r="L453" s="38"/>
      <c r="M453" s="39" t="s">
        <v>128</v>
      </c>
      <c r="N453" s="39"/>
      <c r="O453" s="38">
        <v>45</v>
      </c>
      <c r="P453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6"/>
      <c r="R453" s="396"/>
      <c r="S453" s="396"/>
      <c r="T453" s="397"/>
      <c r="U453" s="40" t="s">
        <v>48</v>
      </c>
      <c r="V453" s="40" t="s">
        <v>48</v>
      </c>
      <c r="W453" s="41" t="s">
        <v>0</v>
      </c>
      <c r="X453" s="59">
        <v>0</v>
      </c>
      <c r="Y453" s="56">
        <f>IFERROR(IF(X453="",0,CEILING((X453/$H453),1)*$H453),"")</f>
        <v>0</v>
      </c>
      <c r="Z453" s="42" t="str">
        <f>IFERROR(IF(Y453=0,"",ROUNDUP(Y453/H453,0)*0.00753),"")</f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0" t="s">
        <v>69</v>
      </c>
      <c r="BM453" s="79">
        <f>IFERROR(X453*I453/H453,"0")</f>
        <v>0</v>
      </c>
      <c r="BN453" s="79">
        <f>IFERROR(Y453*I453/H453,"0")</f>
        <v>0</v>
      </c>
      <c r="BO453" s="79">
        <f>IFERROR(1/J453*(X453/H453),"0")</f>
        <v>0</v>
      </c>
      <c r="BP453" s="79">
        <f>IFERROR(1/J453*(Y453/H453),"0")</f>
        <v>0</v>
      </c>
    </row>
    <row r="454" spans="1:68" x14ac:dyDescent="0.2">
      <c r="A454" s="401"/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2"/>
      <c r="P454" s="398" t="s">
        <v>43</v>
      </c>
      <c r="Q454" s="399"/>
      <c r="R454" s="399"/>
      <c r="S454" s="399"/>
      <c r="T454" s="399"/>
      <c r="U454" s="399"/>
      <c r="V454" s="400"/>
      <c r="W454" s="43" t="s">
        <v>42</v>
      </c>
      <c r="X454" s="44">
        <f>IFERROR(X452/H452,"0")+IFERROR(X453/H453,"0")</f>
        <v>0</v>
      </c>
      <c r="Y454" s="44">
        <f>IFERROR(Y452/H452,"0")+IFERROR(Y453/H453,"0")</f>
        <v>0</v>
      </c>
      <c r="Z454" s="44">
        <f>IFERROR(IF(Z452="",0,Z452),"0")+IFERROR(IF(Z453="",0,Z453),"0")</f>
        <v>0</v>
      </c>
      <c r="AA454" s="68"/>
      <c r="AB454" s="68"/>
      <c r="AC454" s="68"/>
    </row>
    <row r="455" spans="1:68" x14ac:dyDescent="0.2">
      <c r="A455" s="401"/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2"/>
      <c r="P455" s="398" t="s">
        <v>43</v>
      </c>
      <c r="Q455" s="399"/>
      <c r="R455" s="399"/>
      <c r="S455" s="399"/>
      <c r="T455" s="399"/>
      <c r="U455" s="399"/>
      <c r="V455" s="400"/>
      <c r="W455" s="43" t="s">
        <v>0</v>
      </c>
      <c r="X455" s="44">
        <f>IFERROR(SUM(X452:X453),"0")</f>
        <v>0</v>
      </c>
      <c r="Y455" s="44">
        <f>IFERROR(SUM(Y452:Y453),"0")</f>
        <v>0</v>
      </c>
      <c r="Z455" s="43"/>
      <c r="AA455" s="68"/>
      <c r="AB455" s="68"/>
      <c r="AC455" s="68"/>
    </row>
    <row r="456" spans="1:68" ht="14.25" customHeight="1" x14ac:dyDescent="0.25">
      <c r="A456" s="393" t="s">
        <v>108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67"/>
      <c r="AB456" s="67"/>
      <c r="AC456" s="81"/>
    </row>
    <row r="457" spans="1:68" ht="27" customHeight="1" x14ac:dyDescent="0.25">
      <c r="A457" s="64" t="s">
        <v>575</v>
      </c>
      <c r="B457" s="64" t="s">
        <v>576</v>
      </c>
      <c r="C457" s="37">
        <v>4301032045</v>
      </c>
      <c r="D457" s="394">
        <v>4680115884335</v>
      </c>
      <c r="E457" s="394"/>
      <c r="F457" s="63">
        <v>0.06</v>
      </c>
      <c r="G457" s="38">
        <v>20</v>
      </c>
      <c r="H457" s="63">
        <v>1.2</v>
      </c>
      <c r="I457" s="63">
        <v>1.8</v>
      </c>
      <c r="J457" s="38">
        <v>200</v>
      </c>
      <c r="K457" s="38" t="s">
        <v>578</v>
      </c>
      <c r="L457" s="38"/>
      <c r="M457" s="39" t="s">
        <v>577</v>
      </c>
      <c r="N457" s="39"/>
      <c r="O457" s="38">
        <v>60</v>
      </c>
      <c r="P457" s="47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6"/>
      <c r="R457" s="396"/>
      <c r="S457" s="396"/>
      <c r="T457" s="397"/>
      <c r="U457" s="40" t="s">
        <v>48</v>
      </c>
      <c r="V457" s="40" t="s">
        <v>48</v>
      </c>
      <c r="W457" s="41" t="s">
        <v>0</v>
      </c>
      <c r="X457" s="59">
        <v>0</v>
      </c>
      <c r="Y457" s="56">
        <f>IFERROR(IF(X457="",0,CEILING((X457/$H457),1)*$H457),"")</f>
        <v>0</v>
      </c>
      <c r="Z457" s="42" t="str">
        <f>IFERROR(IF(Y457=0,"",ROUNDUP(Y457/H457,0)*0.00627),"")</f>
        <v/>
      </c>
      <c r="AA457" s="69" t="s">
        <v>48</v>
      </c>
      <c r="AB457" s="70" t="s">
        <v>48</v>
      </c>
      <c r="AC457" s="82"/>
      <c r="AG457" s="79"/>
      <c r="AJ457" s="84"/>
      <c r="AK457" s="84"/>
      <c r="BB457" s="321" t="s">
        <v>69</v>
      </c>
      <c r="BM457" s="79">
        <f>IFERROR(X457*I457/H457,"0")</f>
        <v>0</v>
      </c>
      <c r="BN457" s="79">
        <f>IFERROR(Y457*I457/H457,"0")</f>
        <v>0</v>
      </c>
      <c r="BO457" s="79">
        <f>IFERROR(1/J457*(X457/H457),"0")</f>
        <v>0</v>
      </c>
      <c r="BP457" s="79">
        <f>IFERROR(1/J457*(Y457/H457),"0")</f>
        <v>0</v>
      </c>
    </row>
    <row r="458" spans="1:68" ht="27" customHeight="1" x14ac:dyDescent="0.25">
      <c r="A458" s="64" t="s">
        <v>579</v>
      </c>
      <c r="B458" s="64" t="s">
        <v>580</v>
      </c>
      <c r="C458" s="37">
        <v>4301032047</v>
      </c>
      <c r="D458" s="394">
        <v>4680115884342</v>
      </c>
      <c r="E458" s="394"/>
      <c r="F458" s="63">
        <v>0.06</v>
      </c>
      <c r="G458" s="38">
        <v>20</v>
      </c>
      <c r="H458" s="63">
        <v>1.2</v>
      </c>
      <c r="I458" s="63">
        <v>1.8</v>
      </c>
      <c r="J458" s="38">
        <v>200</v>
      </c>
      <c r="K458" s="38" t="s">
        <v>578</v>
      </c>
      <c r="L458" s="38"/>
      <c r="M458" s="39" t="s">
        <v>577</v>
      </c>
      <c r="N458" s="39"/>
      <c r="O458" s="38">
        <v>60</v>
      </c>
      <c r="P458" s="47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6"/>
      <c r="R458" s="396"/>
      <c r="S458" s="396"/>
      <c r="T458" s="397"/>
      <c r="U458" s="40" t="s">
        <v>48</v>
      </c>
      <c r="V458" s="40" t="s">
        <v>48</v>
      </c>
      <c r="W458" s="41" t="s">
        <v>0</v>
      </c>
      <c r="X458" s="59">
        <v>0</v>
      </c>
      <c r="Y458" s="56">
        <f>IFERROR(IF(X458="",0,CEILING((X458/$H458),1)*$H458),"")</f>
        <v>0</v>
      </c>
      <c r="Z458" s="42" t="str">
        <f>IFERROR(IF(Y458=0,"",ROUNDUP(Y458/H458,0)*0.00627),"")</f>
        <v/>
      </c>
      <c r="AA458" s="69" t="s">
        <v>48</v>
      </c>
      <c r="AB458" s="70" t="s">
        <v>48</v>
      </c>
      <c r="AC458" s="82"/>
      <c r="AG458" s="79"/>
      <c r="AJ458" s="84"/>
      <c r="AK458" s="84"/>
      <c r="BB458" s="322" t="s">
        <v>69</v>
      </c>
      <c r="BM458" s="79">
        <f>IFERROR(X458*I458/H458,"0")</f>
        <v>0</v>
      </c>
      <c r="BN458" s="79">
        <f>IFERROR(Y458*I458/H458,"0")</f>
        <v>0</v>
      </c>
      <c r="BO458" s="79">
        <f>IFERROR(1/J458*(X458/H458),"0")</f>
        <v>0</v>
      </c>
      <c r="BP458" s="79">
        <f>IFERROR(1/J458*(Y458/H458),"0")</f>
        <v>0</v>
      </c>
    </row>
    <row r="459" spans="1:68" ht="27" customHeight="1" x14ac:dyDescent="0.25">
      <c r="A459" s="64" t="s">
        <v>581</v>
      </c>
      <c r="B459" s="64" t="s">
        <v>582</v>
      </c>
      <c r="C459" s="37">
        <v>4301170011</v>
      </c>
      <c r="D459" s="394">
        <v>4680115884113</v>
      </c>
      <c r="E459" s="394"/>
      <c r="F459" s="63">
        <v>0.11</v>
      </c>
      <c r="G459" s="38">
        <v>12</v>
      </c>
      <c r="H459" s="63">
        <v>1.32</v>
      </c>
      <c r="I459" s="63">
        <v>1.88</v>
      </c>
      <c r="J459" s="38">
        <v>200</v>
      </c>
      <c r="K459" s="38" t="s">
        <v>578</v>
      </c>
      <c r="L459" s="38"/>
      <c r="M459" s="39" t="s">
        <v>577</v>
      </c>
      <c r="N459" s="39"/>
      <c r="O459" s="38">
        <v>150</v>
      </c>
      <c r="P459" s="4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6"/>
      <c r="R459" s="396"/>
      <c r="S459" s="396"/>
      <c r="T459" s="397"/>
      <c r="U459" s="40" t="s">
        <v>48</v>
      </c>
      <c r="V459" s="40" t="s">
        <v>48</v>
      </c>
      <c r="W459" s="41" t="s">
        <v>0</v>
      </c>
      <c r="X459" s="59">
        <v>0</v>
      </c>
      <c r="Y459" s="56">
        <f>IFERROR(IF(X459="",0,CEILING((X459/$H459),1)*$H459),"")</f>
        <v>0</v>
      </c>
      <c r="Z459" s="42" t="str">
        <f>IFERROR(IF(Y459=0,"",ROUNDUP(Y459/H459,0)*0.00627),"")</f>
        <v/>
      </c>
      <c r="AA459" s="69" t="s">
        <v>48</v>
      </c>
      <c r="AB459" s="70" t="s">
        <v>48</v>
      </c>
      <c r="AC459" s="82"/>
      <c r="AG459" s="79"/>
      <c r="AJ459" s="84"/>
      <c r="AK459" s="84"/>
      <c r="BB459" s="323" t="s">
        <v>69</v>
      </c>
      <c r="BM459" s="79">
        <f>IFERROR(X459*I459/H459,"0")</f>
        <v>0</v>
      </c>
      <c r="BN459" s="79">
        <f>IFERROR(Y459*I459/H459,"0")</f>
        <v>0</v>
      </c>
      <c r="BO459" s="79">
        <f>IFERROR(1/J459*(X459/H459),"0")</f>
        <v>0</v>
      </c>
      <c r="BP459" s="79">
        <f>IFERROR(1/J459*(Y459/H459),"0")</f>
        <v>0</v>
      </c>
    </row>
    <row r="460" spans="1:68" x14ac:dyDescent="0.2">
      <c r="A460" s="401"/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2"/>
      <c r="P460" s="398" t="s">
        <v>43</v>
      </c>
      <c r="Q460" s="399"/>
      <c r="R460" s="399"/>
      <c r="S460" s="399"/>
      <c r="T460" s="399"/>
      <c r="U460" s="399"/>
      <c r="V460" s="400"/>
      <c r="W460" s="43" t="s">
        <v>42</v>
      </c>
      <c r="X460" s="44">
        <f>IFERROR(X457/H457,"0")+IFERROR(X458/H458,"0")+IFERROR(X459/H459,"0")</f>
        <v>0</v>
      </c>
      <c r="Y460" s="44">
        <f>IFERROR(Y457/H457,"0")+IFERROR(Y458/H458,"0")+IFERROR(Y459/H459,"0")</f>
        <v>0</v>
      </c>
      <c r="Z460" s="44">
        <f>IFERROR(IF(Z457="",0,Z457),"0")+IFERROR(IF(Z458="",0,Z458),"0")+IFERROR(IF(Z459="",0,Z459),"0")</f>
        <v>0</v>
      </c>
      <c r="AA460" s="68"/>
      <c r="AB460" s="68"/>
      <c r="AC460" s="68"/>
    </row>
    <row r="461" spans="1:68" x14ac:dyDescent="0.2">
      <c r="A461" s="401"/>
      <c r="B461" s="401"/>
      <c r="C461" s="401"/>
      <c r="D461" s="401"/>
      <c r="E461" s="401"/>
      <c r="F461" s="401"/>
      <c r="G461" s="401"/>
      <c r="H461" s="401"/>
      <c r="I461" s="401"/>
      <c r="J461" s="401"/>
      <c r="K461" s="401"/>
      <c r="L461" s="401"/>
      <c r="M461" s="401"/>
      <c r="N461" s="401"/>
      <c r="O461" s="402"/>
      <c r="P461" s="398" t="s">
        <v>43</v>
      </c>
      <c r="Q461" s="399"/>
      <c r="R461" s="399"/>
      <c r="S461" s="399"/>
      <c r="T461" s="399"/>
      <c r="U461" s="399"/>
      <c r="V461" s="400"/>
      <c r="W461" s="43" t="s">
        <v>0</v>
      </c>
      <c r="X461" s="44">
        <f>IFERROR(SUM(X457:X459),"0")</f>
        <v>0</v>
      </c>
      <c r="Y461" s="44">
        <f>IFERROR(SUM(Y457:Y459),"0")</f>
        <v>0</v>
      </c>
      <c r="Z461" s="43"/>
      <c r="AA461" s="68"/>
      <c r="AB461" s="68"/>
      <c r="AC461" s="68"/>
    </row>
    <row r="462" spans="1:68" ht="16.5" customHeight="1" x14ac:dyDescent="0.25">
      <c r="A462" s="416" t="s">
        <v>583</v>
      </c>
      <c r="B462" s="416"/>
      <c r="C462" s="416"/>
      <c r="D462" s="416"/>
      <c r="E462" s="416"/>
      <c r="F462" s="416"/>
      <c r="G462" s="416"/>
      <c r="H462" s="416"/>
      <c r="I462" s="416"/>
      <c r="J462" s="416"/>
      <c r="K462" s="416"/>
      <c r="L462" s="416"/>
      <c r="M462" s="416"/>
      <c r="N462" s="416"/>
      <c r="O462" s="416"/>
      <c r="P462" s="416"/>
      <c r="Q462" s="416"/>
      <c r="R462" s="416"/>
      <c r="S462" s="416"/>
      <c r="T462" s="416"/>
      <c r="U462" s="416"/>
      <c r="V462" s="416"/>
      <c r="W462" s="416"/>
      <c r="X462" s="416"/>
      <c r="Y462" s="416"/>
      <c r="Z462" s="416"/>
      <c r="AA462" s="66"/>
      <c r="AB462" s="66"/>
      <c r="AC462" s="80"/>
    </row>
    <row r="463" spans="1:68" ht="14.25" customHeight="1" x14ac:dyDescent="0.25">
      <c r="A463" s="393" t="s">
        <v>155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93"/>
      <c r="AA463" s="67"/>
      <c r="AB463" s="67"/>
      <c r="AC463" s="81"/>
    </row>
    <row r="464" spans="1:68" ht="27" customHeight="1" x14ac:dyDescent="0.25">
      <c r="A464" s="64" t="s">
        <v>584</v>
      </c>
      <c r="B464" s="64" t="s">
        <v>585</v>
      </c>
      <c r="C464" s="37">
        <v>4301020315</v>
      </c>
      <c r="D464" s="394">
        <v>4607091389364</v>
      </c>
      <c r="E464" s="394"/>
      <c r="F464" s="63">
        <v>0.42</v>
      </c>
      <c r="G464" s="38">
        <v>6</v>
      </c>
      <c r="H464" s="63">
        <v>2.52</v>
      </c>
      <c r="I464" s="63">
        <v>2.75</v>
      </c>
      <c r="J464" s="38">
        <v>156</v>
      </c>
      <c r="K464" s="38" t="s">
        <v>88</v>
      </c>
      <c r="L464" s="38"/>
      <c r="M464" s="39" t="s">
        <v>82</v>
      </c>
      <c r="N464" s="39"/>
      <c r="O464" s="38">
        <v>40</v>
      </c>
      <c r="P464" s="4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6"/>
      <c r="R464" s="396"/>
      <c r="S464" s="396"/>
      <c r="T464" s="397"/>
      <c r="U464" s="40" t="s">
        <v>48</v>
      </c>
      <c r="V464" s="40" t="s">
        <v>48</v>
      </c>
      <c r="W464" s="41" t="s">
        <v>0</v>
      </c>
      <c r="X464" s="59">
        <v>0</v>
      </c>
      <c r="Y464" s="56">
        <f>IFERROR(IF(X464="",0,CEILING((X464/$H464),1)*$H464),"")</f>
        <v>0</v>
      </c>
      <c r="Z464" s="42" t="str">
        <f>IFERROR(IF(Y464=0,"",ROUNDUP(Y464/H464,0)*0.00753),"")</f>
        <v/>
      </c>
      <c r="AA464" s="69" t="s">
        <v>48</v>
      </c>
      <c r="AB464" s="70" t="s">
        <v>48</v>
      </c>
      <c r="AC464" s="82"/>
      <c r="AG464" s="79"/>
      <c r="AJ464" s="84"/>
      <c r="AK464" s="84"/>
      <c r="BB464" s="324" t="s">
        <v>69</v>
      </c>
      <c r="BM464" s="79">
        <f>IFERROR(X464*I464/H464,"0")</f>
        <v>0</v>
      </c>
      <c r="BN464" s="79">
        <f>IFERROR(Y464*I464/H464,"0")</f>
        <v>0</v>
      </c>
      <c r="BO464" s="79">
        <f>IFERROR(1/J464*(X464/H464),"0")</f>
        <v>0</v>
      </c>
      <c r="BP464" s="79">
        <f>IFERROR(1/J464*(Y464/H464),"0")</f>
        <v>0</v>
      </c>
    </row>
    <row r="465" spans="1:68" x14ac:dyDescent="0.2">
      <c r="A465" s="401"/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2"/>
      <c r="P465" s="398" t="s">
        <v>43</v>
      </c>
      <c r="Q465" s="399"/>
      <c r="R465" s="399"/>
      <c r="S465" s="399"/>
      <c r="T465" s="399"/>
      <c r="U465" s="399"/>
      <c r="V465" s="400"/>
      <c r="W465" s="43" t="s">
        <v>42</v>
      </c>
      <c r="X465" s="44">
        <f>IFERROR(X464/H464,"0")</f>
        <v>0</v>
      </c>
      <c r="Y465" s="44">
        <f>IFERROR(Y464/H464,"0")</f>
        <v>0</v>
      </c>
      <c r="Z465" s="44">
        <f>IFERROR(IF(Z464="",0,Z464),"0")</f>
        <v>0</v>
      </c>
      <c r="AA465" s="68"/>
      <c r="AB465" s="68"/>
      <c r="AC465" s="68"/>
    </row>
    <row r="466" spans="1:68" x14ac:dyDescent="0.2">
      <c r="A466" s="401"/>
      <c r="B466" s="401"/>
      <c r="C466" s="401"/>
      <c r="D466" s="401"/>
      <c r="E466" s="401"/>
      <c r="F466" s="401"/>
      <c r="G466" s="401"/>
      <c r="H466" s="401"/>
      <c r="I466" s="401"/>
      <c r="J466" s="401"/>
      <c r="K466" s="401"/>
      <c r="L466" s="401"/>
      <c r="M466" s="401"/>
      <c r="N466" s="401"/>
      <c r="O466" s="402"/>
      <c r="P466" s="398" t="s">
        <v>43</v>
      </c>
      <c r="Q466" s="399"/>
      <c r="R466" s="399"/>
      <c r="S466" s="399"/>
      <c r="T466" s="399"/>
      <c r="U466" s="399"/>
      <c r="V466" s="400"/>
      <c r="W466" s="43" t="s">
        <v>0</v>
      </c>
      <c r="X466" s="44">
        <f>IFERROR(SUM(X464:X464),"0")</f>
        <v>0</v>
      </c>
      <c r="Y466" s="44">
        <f>IFERROR(SUM(Y464:Y464),"0")</f>
        <v>0</v>
      </c>
      <c r="Z466" s="43"/>
      <c r="AA466" s="68"/>
      <c r="AB466" s="68"/>
      <c r="AC466" s="68"/>
    </row>
    <row r="467" spans="1:68" ht="14.25" customHeight="1" x14ac:dyDescent="0.25">
      <c r="A467" s="393" t="s">
        <v>79</v>
      </c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393"/>
      <c r="P467" s="393"/>
      <c r="Q467" s="393"/>
      <c r="R467" s="393"/>
      <c r="S467" s="393"/>
      <c r="T467" s="393"/>
      <c r="U467" s="393"/>
      <c r="V467" s="393"/>
      <c r="W467" s="393"/>
      <c r="X467" s="393"/>
      <c r="Y467" s="393"/>
      <c r="Z467" s="393"/>
      <c r="AA467" s="67"/>
      <c r="AB467" s="67"/>
      <c r="AC467" s="81"/>
    </row>
    <row r="468" spans="1:68" ht="27" customHeight="1" x14ac:dyDescent="0.25">
      <c r="A468" s="64" t="s">
        <v>586</v>
      </c>
      <c r="B468" s="64" t="s">
        <v>587</v>
      </c>
      <c r="C468" s="37">
        <v>4301031324</v>
      </c>
      <c r="D468" s="394">
        <v>4607091389739</v>
      </c>
      <c r="E468" s="394"/>
      <c r="F468" s="63">
        <v>0.7</v>
      </c>
      <c r="G468" s="38">
        <v>6</v>
      </c>
      <c r="H468" s="63">
        <v>4.2</v>
      </c>
      <c r="I468" s="63">
        <v>4.43</v>
      </c>
      <c r="J468" s="38">
        <v>156</v>
      </c>
      <c r="K468" s="38" t="s">
        <v>88</v>
      </c>
      <c r="L468" s="38"/>
      <c r="M468" s="39" t="s">
        <v>82</v>
      </c>
      <c r="N468" s="39"/>
      <c r="O468" s="38">
        <v>50</v>
      </c>
      <c r="P468" s="468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6"/>
      <c r="R468" s="396"/>
      <c r="S468" s="396"/>
      <c r="T468" s="397"/>
      <c r="U468" s="40" t="s">
        <v>48</v>
      </c>
      <c r="V468" s="40" t="s">
        <v>48</v>
      </c>
      <c r="W468" s="41" t="s">
        <v>0</v>
      </c>
      <c r="X468" s="59">
        <v>0</v>
      </c>
      <c r="Y468" s="56">
        <f t="shared" ref="Y468:Y473" si="73">IFERROR(IF(X468="",0,CEILING((X468/$H468),1)*$H468),"")</f>
        <v>0</v>
      </c>
      <c r="Z468" s="42" t="str">
        <f>IFERROR(IF(Y468=0,"",ROUNDUP(Y468/H468,0)*0.00753),"")</f>
        <v/>
      </c>
      <c r="AA468" s="69" t="s">
        <v>48</v>
      </c>
      <c r="AB468" s="70" t="s">
        <v>48</v>
      </c>
      <c r="AC468" s="82"/>
      <c r="AG468" s="79"/>
      <c r="AJ468" s="84"/>
      <c r="AK468" s="84"/>
      <c r="BB468" s="325" t="s">
        <v>69</v>
      </c>
      <c r="BM468" s="79">
        <f t="shared" ref="BM468:BM473" si="74">IFERROR(X468*I468/H468,"0")</f>
        <v>0</v>
      </c>
      <c r="BN468" s="79">
        <f t="shared" ref="BN468:BN473" si="75">IFERROR(Y468*I468/H468,"0")</f>
        <v>0</v>
      </c>
      <c r="BO468" s="79">
        <f t="shared" ref="BO468:BO473" si="76">IFERROR(1/J468*(X468/H468),"0")</f>
        <v>0</v>
      </c>
      <c r="BP468" s="79">
        <f t="shared" ref="BP468:BP473" si="77">IFERROR(1/J468*(Y468/H468),"0")</f>
        <v>0</v>
      </c>
    </row>
    <row r="469" spans="1:68" ht="27" customHeight="1" x14ac:dyDescent="0.25">
      <c r="A469" s="64" t="s">
        <v>586</v>
      </c>
      <c r="B469" s="64" t="s">
        <v>588</v>
      </c>
      <c r="C469" s="37">
        <v>4301031212</v>
      </c>
      <c r="D469" s="394">
        <v>4607091389739</v>
      </c>
      <c r="E469" s="394"/>
      <c r="F469" s="63">
        <v>0.7</v>
      </c>
      <c r="G469" s="38">
        <v>6</v>
      </c>
      <c r="H469" s="63">
        <v>4.2</v>
      </c>
      <c r="I469" s="63">
        <v>4.43</v>
      </c>
      <c r="J469" s="38">
        <v>156</v>
      </c>
      <c r="K469" s="38" t="s">
        <v>88</v>
      </c>
      <c r="L469" s="38"/>
      <c r="M469" s="39" t="s">
        <v>125</v>
      </c>
      <c r="N469" s="39"/>
      <c r="O469" s="38">
        <v>45</v>
      </c>
      <c r="P469" s="4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6"/>
      <c r="R469" s="396"/>
      <c r="S469" s="396"/>
      <c r="T469" s="397"/>
      <c r="U469" s="40" t="s">
        <v>48</v>
      </c>
      <c r="V469" s="40" t="s">
        <v>48</v>
      </c>
      <c r="W469" s="41" t="s">
        <v>0</v>
      </c>
      <c r="X469" s="59">
        <v>0</v>
      </c>
      <c r="Y469" s="56">
        <f t="shared" si="73"/>
        <v>0</v>
      </c>
      <c r="Z469" s="42" t="str">
        <f>IFERROR(IF(Y469=0,"",ROUNDUP(Y469/H469,0)*0.00753),"")</f>
        <v/>
      </c>
      <c r="AA469" s="69" t="s">
        <v>48</v>
      </c>
      <c r="AB469" s="70" t="s">
        <v>48</v>
      </c>
      <c r="AC469" s="82"/>
      <c r="AG469" s="79"/>
      <c r="AJ469" s="84"/>
      <c r="AK469" s="84"/>
      <c r="BB469" s="326" t="s">
        <v>69</v>
      </c>
      <c r="BM469" s="79">
        <f t="shared" si="74"/>
        <v>0</v>
      </c>
      <c r="BN469" s="79">
        <f t="shared" si="75"/>
        <v>0</v>
      </c>
      <c r="BO469" s="79">
        <f t="shared" si="76"/>
        <v>0</v>
      </c>
      <c r="BP469" s="79">
        <f t="shared" si="77"/>
        <v>0</v>
      </c>
    </row>
    <row r="470" spans="1:68" ht="27" customHeight="1" x14ac:dyDescent="0.25">
      <c r="A470" s="64" t="s">
        <v>589</v>
      </c>
      <c r="B470" s="64" t="s">
        <v>590</v>
      </c>
      <c r="C470" s="37">
        <v>4301031363</v>
      </c>
      <c r="D470" s="394">
        <v>4607091389425</v>
      </c>
      <c r="E470" s="394"/>
      <c r="F470" s="63">
        <v>0.35</v>
      </c>
      <c r="G470" s="38">
        <v>6</v>
      </c>
      <c r="H470" s="63">
        <v>2.1</v>
      </c>
      <c r="I470" s="63">
        <v>2.23</v>
      </c>
      <c r="J470" s="38">
        <v>234</v>
      </c>
      <c r="K470" s="38" t="s">
        <v>83</v>
      </c>
      <c r="L470" s="38"/>
      <c r="M470" s="39" t="s">
        <v>82</v>
      </c>
      <c r="N470" s="39"/>
      <c r="O470" s="38">
        <v>50</v>
      </c>
      <c r="P470" s="47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6"/>
      <c r="R470" s="396"/>
      <c r="S470" s="396"/>
      <c r="T470" s="397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si="73"/>
        <v>0</v>
      </c>
      <c r="Z470" s="42" t="str">
        <f>IFERROR(IF(Y470=0,"",ROUNDUP(Y470/H470,0)*0.00502),"")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si="74"/>
        <v>0</v>
      </c>
      <c r="BN470" s="79">
        <f t="shared" si="75"/>
        <v>0</v>
      </c>
      <c r="BO470" s="79">
        <f t="shared" si="76"/>
        <v>0</v>
      </c>
      <c r="BP470" s="79">
        <f t="shared" si="77"/>
        <v>0</v>
      </c>
    </row>
    <row r="471" spans="1:68" ht="27" customHeight="1" x14ac:dyDescent="0.25">
      <c r="A471" s="64" t="s">
        <v>591</v>
      </c>
      <c r="B471" s="64" t="s">
        <v>592</v>
      </c>
      <c r="C471" s="37">
        <v>4301031334</v>
      </c>
      <c r="D471" s="394">
        <v>4680115880771</v>
      </c>
      <c r="E471" s="394"/>
      <c r="F471" s="63">
        <v>0.28000000000000003</v>
      </c>
      <c r="G471" s="38">
        <v>6</v>
      </c>
      <c r="H471" s="63">
        <v>1.68</v>
      </c>
      <c r="I471" s="63">
        <v>1.81</v>
      </c>
      <c r="J471" s="38">
        <v>234</v>
      </c>
      <c r="K471" s="38" t="s">
        <v>83</v>
      </c>
      <c r="L471" s="38"/>
      <c r="M471" s="39" t="s">
        <v>82</v>
      </c>
      <c r="N471" s="39"/>
      <c r="O471" s="38">
        <v>50</v>
      </c>
      <c r="P471" s="47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6"/>
      <c r="R471" s="396"/>
      <c r="S471" s="396"/>
      <c r="T471" s="397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3"/>
        <v>0</v>
      </c>
      <c r="Z471" s="42" t="str">
        <f>IFERROR(IF(Y471=0,"",ROUNDUP(Y471/H471,0)*0.00502),"")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4"/>
        <v>0</v>
      </c>
      <c r="BN471" s="79">
        <f t="shared" si="75"/>
        <v>0</v>
      </c>
      <c r="BO471" s="79">
        <f t="shared" si="76"/>
        <v>0</v>
      </c>
      <c r="BP471" s="79">
        <f t="shared" si="77"/>
        <v>0</v>
      </c>
    </row>
    <row r="472" spans="1:68" ht="27" customHeight="1" x14ac:dyDescent="0.25">
      <c r="A472" s="64" t="s">
        <v>593</v>
      </c>
      <c r="B472" s="64" t="s">
        <v>594</v>
      </c>
      <c r="C472" s="37">
        <v>4301031327</v>
      </c>
      <c r="D472" s="394">
        <v>4607091389500</v>
      </c>
      <c r="E472" s="394"/>
      <c r="F472" s="63">
        <v>0.35</v>
      </c>
      <c r="G472" s="38">
        <v>6</v>
      </c>
      <c r="H472" s="63">
        <v>2.1</v>
      </c>
      <c r="I472" s="63">
        <v>2.23</v>
      </c>
      <c r="J472" s="38">
        <v>234</v>
      </c>
      <c r="K472" s="38" t="s">
        <v>83</v>
      </c>
      <c r="L472" s="38"/>
      <c r="M472" s="39" t="s">
        <v>82</v>
      </c>
      <c r="N472" s="39"/>
      <c r="O472" s="38">
        <v>50</v>
      </c>
      <c r="P472" s="47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6"/>
      <c r="R472" s="396"/>
      <c r="S472" s="396"/>
      <c r="T472" s="397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3"/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29" t="s">
        <v>69</v>
      </c>
      <c r="BM472" s="79">
        <f t="shared" si="74"/>
        <v>0</v>
      </c>
      <c r="BN472" s="79">
        <f t="shared" si="75"/>
        <v>0</v>
      </c>
      <c r="BO472" s="79">
        <f t="shared" si="76"/>
        <v>0</v>
      </c>
      <c r="BP472" s="79">
        <f t="shared" si="77"/>
        <v>0</v>
      </c>
    </row>
    <row r="473" spans="1:68" ht="27" customHeight="1" x14ac:dyDescent="0.25">
      <c r="A473" s="64" t="s">
        <v>593</v>
      </c>
      <c r="B473" s="64" t="s">
        <v>595</v>
      </c>
      <c r="C473" s="37">
        <v>4301031173</v>
      </c>
      <c r="D473" s="394">
        <v>4607091389500</v>
      </c>
      <c r="E473" s="394"/>
      <c r="F473" s="63">
        <v>0.35</v>
      </c>
      <c r="G473" s="38">
        <v>6</v>
      </c>
      <c r="H473" s="63">
        <v>2.1</v>
      </c>
      <c r="I473" s="63">
        <v>2.23</v>
      </c>
      <c r="J473" s="38">
        <v>234</v>
      </c>
      <c r="K473" s="38" t="s">
        <v>83</v>
      </c>
      <c r="L473" s="38"/>
      <c r="M473" s="39" t="s">
        <v>82</v>
      </c>
      <c r="N473" s="39"/>
      <c r="O473" s="38">
        <v>45</v>
      </c>
      <c r="P473" s="47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6"/>
      <c r="R473" s="396"/>
      <c r="S473" s="396"/>
      <c r="T473" s="397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3"/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 t="shared" si="74"/>
        <v>0</v>
      </c>
      <c r="BN473" s="79">
        <f t="shared" si="75"/>
        <v>0</v>
      </c>
      <c r="BO473" s="79">
        <f t="shared" si="76"/>
        <v>0</v>
      </c>
      <c r="BP473" s="79">
        <f t="shared" si="77"/>
        <v>0</v>
      </c>
    </row>
    <row r="474" spans="1:68" x14ac:dyDescent="0.2">
      <c r="A474" s="401"/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2"/>
      <c r="P474" s="398" t="s">
        <v>43</v>
      </c>
      <c r="Q474" s="399"/>
      <c r="R474" s="399"/>
      <c r="S474" s="399"/>
      <c r="T474" s="399"/>
      <c r="U474" s="399"/>
      <c r="V474" s="400"/>
      <c r="W474" s="43" t="s">
        <v>42</v>
      </c>
      <c r="X474" s="44">
        <f>IFERROR(X468/H468,"0")+IFERROR(X469/H469,"0")+IFERROR(X470/H470,"0")+IFERROR(X471/H471,"0")+IFERROR(X472/H472,"0")+IFERROR(X473/H473,"0")</f>
        <v>0</v>
      </c>
      <c r="Y474" s="44">
        <f>IFERROR(Y468/H468,"0")+IFERROR(Y469/H469,"0")+IFERROR(Y470/H470,"0")+IFERROR(Y471/H471,"0")+IFERROR(Y472/H472,"0")+IFERROR(Y473/H473,"0")</f>
        <v>0</v>
      </c>
      <c r="Z474" s="44">
        <f>IFERROR(IF(Z468="",0,Z468),"0")+IFERROR(IF(Z469="",0,Z469),"0")+IFERROR(IF(Z470="",0,Z470),"0")+IFERROR(IF(Z471="",0,Z471),"0")+IFERROR(IF(Z472="",0,Z472),"0")+IFERROR(IF(Z473="",0,Z473),"0")</f>
        <v>0</v>
      </c>
      <c r="AA474" s="68"/>
      <c r="AB474" s="68"/>
      <c r="AC474" s="68"/>
    </row>
    <row r="475" spans="1:68" x14ac:dyDescent="0.2">
      <c r="A475" s="401"/>
      <c r="B475" s="401"/>
      <c r="C475" s="401"/>
      <c r="D475" s="401"/>
      <c r="E475" s="401"/>
      <c r="F475" s="401"/>
      <c r="G475" s="401"/>
      <c r="H475" s="401"/>
      <c r="I475" s="401"/>
      <c r="J475" s="401"/>
      <c r="K475" s="401"/>
      <c r="L475" s="401"/>
      <c r="M475" s="401"/>
      <c r="N475" s="401"/>
      <c r="O475" s="402"/>
      <c r="P475" s="398" t="s">
        <v>43</v>
      </c>
      <c r="Q475" s="399"/>
      <c r="R475" s="399"/>
      <c r="S475" s="399"/>
      <c r="T475" s="399"/>
      <c r="U475" s="399"/>
      <c r="V475" s="400"/>
      <c r="W475" s="43" t="s">
        <v>0</v>
      </c>
      <c r="X475" s="44">
        <f>IFERROR(SUM(X468:X473),"0")</f>
        <v>0</v>
      </c>
      <c r="Y475" s="44">
        <f>IFERROR(SUM(Y468:Y473),"0")</f>
        <v>0</v>
      </c>
      <c r="Z475" s="43"/>
      <c r="AA475" s="68"/>
      <c r="AB475" s="68"/>
      <c r="AC475" s="68"/>
    </row>
    <row r="476" spans="1:68" ht="14.25" customHeight="1" x14ac:dyDescent="0.25">
      <c r="A476" s="393" t="s">
        <v>108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67"/>
      <c r="AB476" s="67"/>
      <c r="AC476" s="81"/>
    </row>
    <row r="477" spans="1:68" ht="27" customHeight="1" x14ac:dyDescent="0.25">
      <c r="A477" s="64" t="s">
        <v>596</v>
      </c>
      <c r="B477" s="64" t="s">
        <v>597</v>
      </c>
      <c r="C477" s="37">
        <v>4301032046</v>
      </c>
      <c r="D477" s="394">
        <v>4680115884359</v>
      </c>
      <c r="E477" s="394"/>
      <c r="F477" s="63">
        <v>0.06</v>
      </c>
      <c r="G477" s="38">
        <v>20</v>
      </c>
      <c r="H477" s="63">
        <v>1.2</v>
      </c>
      <c r="I477" s="63">
        <v>1.8</v>
      </c>
      <c r="J477" s="38">
        <v>200</v>
      </c>
      <c r="K477" s="38" t="s">
        <v>578</v>
      </c>
      <c r="L477" s="38"/>
      <c r="M477" s="39" t="s">
        <v>577</v>
      </c>
      <c r="N477" s="39"/>
      <c r="O477" s="38">
        <v>60</v>
      </c>
      <c r="P477" s="46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6"/>
      <c r="R477" s="396"/>
      <c r="S477" s="396"/>
      <c r="T477" s="397"/>
      <c r="U477" s="40" t="s">
        <v>48</v>
      </c>
      <c r="V477" s="40" t="s">
        <v>48</v>
      </c>
      <c r="W477" s="41" t="s">
        <v>0</v>
      </c>
      <c r="X477" s="59">
        <v>0</v>
      </c>
      <c r="Y477" s="56">
        <f>IFERROR(IF(X477="",0,CEILING((X477/$H477),1)*$H477),"")</f>
        <v>0</v>
      </c>
      <c r="Z477" s="42" t="str">
        <f>IFERROR(IF(Y477=0,"",ROUNDUP(Y477/H477,0)*0.00627),"")</f>
        <v/>
      </c>
      <c r="AA477" s="69" t="s">
        <v>48</v>
      </c>
      <c r="AB477" s="70" t="s">
        <v>48</v>
      </c>
      <c r="AC477" s="82"/>
      <c r="AG477" s="79"/>
      <c r="AJ477" s="84"/>
      <c r="AK477" s="84"/>
      <c r="BB477" s="331" t="s">
        <v>69</v>
      </c>
      <c r="BM477" s="79">
        <f>IFERROR(X477*I477/H477,"0")</f>
        <v>0</v>
      </c>
      <c r="BN477" s="79">
        <f>IFERROR(Y477*I477/H477,"0")</f>
        <v>0</v>
      </c>
      <c r="BO477" s="79">
        <f>IFERROR(1/J477*(X477/H477),"0")</f>
        <v>0</v>
      </c>
      <c r="BP477" s="79">
        <f>IFERROR(1/J477*(Y477/H477),"0")</f>
        <v>0</v>
      </c>
    </row>
    <row r="478" spans="1:68" ht="27" customHeight="1" x14ac:dyDescent="0.25">
      <c r="A478" s="64" t="s">
        <v>598</v>
      </c>
      <c r="B478" s="64" t="s">
        <v>599</v>
      </c>
      <c r="C478" s="37">
        <v>4301040358</v>
      </c>
      <c r="D478" s="394">
        <v>4680115884571</v>
      </c>
      <c r="E478" s="394"/>
      <c r="F478" s="63">
        <v>0.1</v>
      </c>
      <c r="G478" s="38">
        <v>20</v>
      </c>
      <c r="H478" s="63">
        <v>2</v>
      </c>
      <c r="I478" s="63">
        <v>2.6</v>
      </c>
      <c r="J478" s="38">
        <v>200</v>
      </c>
      <c r="K478" s="38" t="s">
        <v>578</v>
      </c>
      <c r="L478" s="38"/>
      <c r="M478" s="39" t="s">
        <v>577</v>
      </c>
      <c r="N478" s="39"/>
      <c r="O478" s="38">
        <v>60</v>
      </c>
      <c r="P478" s="46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6"/>
      <c r="R478" s="396"/>
      <c r="S478" s="396"/>
      <c r="T478" s="397"/>
      <c r="U478" s="40" t="s">
        <v>48</v>
      </c>
      <c r="V478" s="40" t="s">
        <v>48</v>
      </c>
      <c r="W478" s="41" t="s">
        <v>0</v>
      </c>
      <c r="X478" s="59">
        <v>0</v>
      </c>
      <c r="Y478" s="56">
        <f>IFERROR(IF(X478="",0,CEILING((X478/$H478),1)*$H478),"")</f>
        <v>0</v>
      </c>
      <c r="Z478" s="42" t="str">
        <f>IFERROR(IF(Y478=0,"",ROUNDUP(Y478/H478,0)*0.00627),"")</f>
        <v/>
      </c>
      <c r="AA478" s="69" t="s">
        <v>48</v>
      </c>
      <c r="AB478" s="70" t="s">
        <v>48</v>
      </c>
      <c r="AC478" s="82"/>
      <c r="AG478" s="79"/>
      <c r="AJ478" s="84"/>
      <c r="AK478" s="84"/>
      <c r="BB478" s="332" t="s">
        <v>69</v>
      </c>
      <c r="BM478" s="79">
        <f>IFERROR(X478*I478/H478,"0")</f>
        <v>0</v>
      </c>
      <c r="BN478" s="79">
        <f>IFERROR(Y478*I478/H478,"0")</f>
        <v>0</v>
      </c>
      <c r="BO478" s="79">
        <f>IFERROR(1/J478*(X478/H478),"0")</f>
        <v>0</v>
      </c>
      <c r="BP478" s="79">
        <f>IFERROR(1/J478*(Y478/H478),"0")</f>
        <v>0</v>
      </c>
    </row>
    <row r="479" spans="1:68" x14ac:dyDescent="0.2">
      <c r="A479" s="401"/>
      <c r="B479" s="401"/>
      <c r="C479" s="401"/>
      <c r="D479" s="401"/>
      <c r="E479" s="401"/>
      <c r="F479" s="401"/>
      <c r="G479" s="401"/>
      <c r="H479" s="401"/>
      <c r="I479" s="401"/>
      <c r="J479" s="401"/>
      <c r="K479" s="401"/>
      <c r="L479" s="401"/>
      <c r="M479" s="401"/>
      <c r="N479" s="401"/>
      <c r="O479" s="402"/>
      <c r="P479" s="398" t="s">
        <v>43</v>
      </c>
      <c r="Q479" s="399"/>
      <c r="R479" s="399"/>
      <c r="S479" s="399"/>
      <c r="T479" s="399"/>
      <c r="U479" s="399"/>
      <c r="V479" s="400"/>
      <c r="W479" s="43" t="s">
        <v>42</v>
      </c>
      <c r="X479" s="44">
        <f>IFERROR(X477/H477,"0")+IFERROR(X478/H478,"0")</f>
        <v>0</v>
      </c>
      <c r="Y479" s="44">
        <f>IFERROR(Y477/H477,"0")+IFERROR(Y478/H478,"0")</f>
        <v>0</v>
      </c>
      <c r="Z479" s="44">
        <f>IFERROR(IF(Z477="",0,Z477),"0")+IFERROR(IF(Z478="",0,Z478),"0")</f>
        <v>0</v>
      </c>
      <c r="AA479" s="68"/>
      <c r="AB479" s="68"/>
      <c r="AC479" s="68"/>
    </row>
    <row r="480" spans="1:68" x14ac:dyDescent="0.2">
      <c r="A480" s="401"/>
      <c r="B480" s="401"/>
      <c r="C480" s="401"/>
      <c r="D480" s="401"/>
      <c r="E480" s="401"/>
      <c r="F480" s="401"/>
      <c r="G480" s="401"/>
      <c r="H480" s="401"/>
      <c r="I480" s="401"/>
      <c r="J480" s="401"/>
      <c r="K480" s="401"/>
      <c r="L480" s="401"/>
      <c r="M480" s="401"/>
      <c r="N480" s="401"/>
      <c r="O480" s="402"/>
      <c r="P480" s="398" t="s">
        <v>43</v>
      </c>
      <c r="Q480" s="399"/>
      <c r="R480" s="399"/>
      <c r="S480" s="399"/>
      <c r="T480" s="399"/>
      <c r="U480" s="399"/>
      <c r="V480" s="400"/>
      <c r="W480" s="43" t="s">
        <v>0</v>
      </c>
      <c r="X480" s="44">
        <f>IFERROR(SUM(X477:X478),"0")</f>
        <v>0</v>
      </c>
      <c r="Y480" s="44">
        <f>IFERROR(SUM(Y477:Y478),"0")</f>
        <v>0</v>
      </c>
      <c r="Z480" s="43"/>
      <c r="AA480" s="68"/>
      <c r="AB480" s="68"/>
      <c r="AC480" s="68"/>
    </row>
    <row r="481" spans="1:68" ht="14.25" customHeight="1" x14ac:dyDescent="0.25">
      <c r="A481" s="393" t="s">
        <v>117</v>
      </c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3"/>
      <c r="P481" s="393"/>
      <c r="Q481" s="393"/>
      <c r="R481" s="393"/>
      <c r="S481" s="393"/>
      <c r="T481" s="393"/>
      <c r="U481" s="393"/>
      <c r="V481" s="393"/>
      <c r="W481" s="393"/>
      <c r="X481" s="393"/>
      <c r="Y481" s="393"/>
      <c r="Z481" s="393"/>
      <c r="AA481" s="67"/>
      <c r="AB481" s="67"/>
      <c r="AC481" s="81"/>
    </row>
    <row r="482" spans="1:68" ht="27" customHeight="1" x14ac:dyDescent="0.25">
      <c r="A482" s="64" t="s">
        <v>600</v>
      </c>
      <c r="B482" s="64" t="s">
        <v>601</v>
      </c>
      <c r="C482" s="37">
        <v>4301170010</v>
      </c>
      <c r="D482" s="394">
        <v>4680115884090</v>
      </c>
      <c r="E482" s="394"/>
      <c r="F482" s="63">
        <v>0.11</v>
      </c>
      <c r="G482" s="38">
        <v>12</v>
      </c>
      <c r="H482" s="63">
        <v>1.32</v>
      </c>
      <c r="I482" s="63">
        <v>1.88</v>
      </c>
      <c r="J482" s="38">
        <v>200</v>
      </c>
      <c r="K482" s="38" t="s">
        <v>578</v>
      </c>
      <c r="L482" s="38"/>
      <c r="M482" s="39" t="s">
        <v>577</v>
      </c>
      <c r="N482" s="39"/>
      <c r="O482" s="38">
        <v>150</v>
      </c>
      <c r="P482" s="4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6"/>
      <c r="R482" s="396"/>
      <c r="S482" s="396"/>
      <c r="T482" s="397"/>
      <c r="U482" s="40" t="s">
        <v>48</v>
      </c>
      <c r="V482" s="40" t="s">
        <v>48</v>
      </c>
      <c r="W482" s="41" t="s">
        <v>0</v>
      </c>
      <c r="X482" s="59">
        <v>0</v>
      </c>
      <c r="Y482" s="56">
        <f>IFERROR(IF(X482="",0,CEILING((X482/$H482),1)*$H482),"")</f>
        <v>0</v>
      </c>
      <c r="Z482" s="42" t="str">
        <f>IFERROR(IF(Y482=0,"",ROUNDUP(Y482/H482,0)*0.00627),"")</f>
        <v/>
      </c>
      <c r="AA482" s="69" t="s">
        <v>48</v>
      </c>
      <c r="AB482" s="70" t="s">
        <v>48</v>
      </c>
      <c r="AC482" s="82"/>
      <c r="AG482" s="79"/>
      <c r="AJ482" s="84"/>
      <c r="AK482" s="84"/>
      <c r="BB482" s="333" t="s">
        <v>69</v>
      </c>
      <c r="BM482" s="79">
        <f>IFERROR(X482*I482/H482,"0")</f>
        <v>0</v>
      </c>
      <c r="BN482" s="79">
        <f>IFERROR(Y482*I482/H482,"0")</f>
        <v>0</v>
      </c>
      <c r="BO482" s="79">
        <f>IFERROR(1/J482*(X482/H482),"0")</f>
        <v>0</v>
      </c>
      <c r="BP482" s="79">
        <f>IFERROR(1/J482*(Y482/H482),"0")</f>
        <v>0</v>
      </c>
    </row>
    <row r="483" spans="1:68" x14ac:dyDescent="0.2">
      <c r="A483" s="401"/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2"/>
      <c r="P483" s="398" t="s">
        <v>43</v>
      </c>
      <c r="Q483" s="399"/>
      <c r="R483" s="399"/>
      <c r="S483" s="399"/>
      <c r="T483" s="399"/>
      <c r="U483" s="399"/>
      <c r="V483" s="400"/>
      <c r="W483" s="43" t="s">
        <v>42</v>
      </c>
      <c r="X483" s="44">
        <f>IFERROR(X482/H482,"0")</f>
        <v>0</v>
      </c>
      <c r="Y483" s="44">
        <f>IFERROR(Y482/H482,"0")</f>
        <v>0</v>
      </c>
      <c r="Z483" s="44">
        <f>IFERROR(IF(Z482="",0,Z482),"0")</f>
        <v>0</v>
      </c>
      <c r="AA483" s="68"/>
      <c r="AB483" s="68"/>
      <c r="AC483" s="68"/>
    </row>
    <row r="484" spans="1:68" x14ac:dyDescent="0.2">
      <c r="A484" s="401"/>
      <c r="B484" s="401"/>
      <c r="C484" s="401"/>
      <c r="D484" s="401"/>
      <c r="E484" s="401"/>
      <c r="F484" s="401"/>
      <c r="G484" s="401"/>
      <c r="H484" s="401"/>
      <c r="I484" s="401"/>
      <c r="J484" s="401"/>
      <c r="K484" s="401"/>
      <c r="L484" s="401"/>
      <c r="M484" s="401"/>
      <c r="N484" s="401"/>
      <c r="O484" s="402"/>
      <c r="P484" s="398" t="s">
        <v>43</v>
      </c>
      <c r="Q484" s="399"/>
      <c r="R484" s="399"/>
      <c r="S484" s="399"/>
      <c r="T484" s="399"/>
      <c r="U484" s="399"/>
      <c r="V484" s="400"/>
      <c r="W484" s="43" t="s">
        <v>0</v>
      </c>
      <c r="X484" s="44">
        <f>IFERROR(SUM(X482:X482),"0")</f>
        <v>0</v>
      </c>
      <c r="Y484" s="44">
        <f>IFERROR(SUM(Y482:Y482),"0")</f>
        <v>0</v>
      </c>
      <c r="Z484" s="43"/>
      <c r="AA484" s="68"/>
      <c r="AB484" s="68"/>
      <c r="AC484" s="68"/>
    </row>
    <row r="485" spans="1:68" ht="14.25" customHeight="1" x14ac:dyDescent="0.25">
      <c r="A485" s="393" t="s">
        <v>602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93"/>
      <c r="AA485" s="67"/>
      <c r="AB485" s="67"/>
      <c r="AC485" s="81"/>
    </row>
    <row r="486" spans="1:68" ht="27" customHeight="1" x14ac:dyDescent="0.25">
      <c r="A486" s="64" t="s">
        <v>603</v>
      </c>
      <c r="B486" s="64" t="s">
        <v>604</v>
      </c>
      <c r="C486" s="37">
        <v>4301040357</v>
      </c>
      <c r="D486" s="394">
        <v>4680115884564</v>
      </c>
      <c r="E486" s="394"/>
      <c r="F486" s="63">
        <v>0.15</v>
      </c>
      <c r="G486" s="38">
        <v>20</v>
      </c>
      <c r="H486" s="63">
        <v>3</v>
      </c>
      <c r="I486" s="63">
        <v>3.6</v>
      </c>
      <c r="J486" s="38">
        <v>200</v>
      </c>
      <c r="K486" s="38" t="s">
        <v>578</v>
      </c>
      <c r="L486" s="38"/>
      <c r="M486" s="39" t="s">
        <v>577</v>
      </c>
      <c r="N486" s="39"/>
      <c r="O486" s="38">
        <v>60</v>
      </c>
      <c r="P486" s="46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6"/>
      <c r="R486" s="396"/>
      <c r="S486" s="396"/>
      <c r="T486" s="397"/>
      <c r="U486" s="40" t="s">
        <v>48</v>
      </c>
      <c r="V486" s="40" t="s">
        <v>48</v>
      </c>
      <c r="W486" s="41" t="s">
        <v>0</v>
      </c>
      <c r="X486" s="59">
        <v>0</v>
      </c>
      <c r="Y486" s="56">
        <f>IFERROR(IF(X486="",0,CEILING((X486/$H486),1)*$H486),"")</f>
        <v>0</v>
      </c>
      <c r="Z486" s="42" t="str">
        <f>IFERROR(IF(Y486=0,"",ROUNDUP(Y486/H486,0)*0.00627),"")</f>
        <v/>
      </c>
      <c r="AA486" s="69" t="s">
        <v>48</v>
      </c>
      <c r="AB486" s="70" t="s">
        <v>48</v>
      </c>
      <c r="AC486" s="82"/>
      <c r="AG486" s="79"/>
      <c r="AJ486" s="84"/>
      <c r="AK486" s="84"/>
      <c r="BB486" s="334" t="s">
        <v>69</v>
      </c>
      <c r="BM486" s="79">
        <f>IFERROR(X486*I486/H486,"0")</f>
        <v>0</v>
      </c>
      <c r="BN486" s="79">
        <f>IFERROR(Y486*I486/H486,"0")</f>
        <v>0</v>
      </c>
      <c r="BO486" s="79">
        <f>IFERROR(1/J486*(X486/H486),"0")</f>
        <v>0</v>
      </c>
      <c r="BP486" s="79">
        <f>IFERROR(1/J486*(Y486/H486),"0")</f>
        <v>0</v>
      </c>
    </row>
    <row r="487" spans="1:68" x14ac:dyDescent="0.2">
      <c r="A487" s="401"/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2"/>
      <c r="P487" s="398" t="s">
        <v>43</v>
      </c>
      <c r="Q487" s="399"/>
      <c r="R487" s="399"/>
      <c r="S487" s="399"/>
      <c r="T487" s="399"/>
      <c r="U487" s="399"/>
      <c r="V487" s="400"/>
      <c r="W487" s="43" t="s">
        <v>42</v>
      </c>
      <c r="X487" s="44">
        <f>IFERROR(X486/H486,"0")</f>
        <v>0</v>
      </c>
      <c r="Y487" s="44">
        <f>IFERROR(Y486/H486,"0")</f>
        <v>0</v>
      </c>
      <c r="Z487" s="44">
        <f>IFERROR(IF(Z486="",0,Z486),"0")</f>
        <v>0</v>
      </c>
      <c r="AA487" s="68"/>
      <c r="AB487" s="68"/>
      <c r="AC487" s="68"/>
    </row>
    <row r="488" spans="1:68" x14ac:dyDescent="0.2">
      <c r="A488" s="401"/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2"/>
      <c r="P488" s="398" t="s">
        <v>43</v>
      </c>
      <c r="Q488" s="399"/>
      <c r="R488" s="399"/>
      <c r="S488" s="399"/>
      <c r="T488" s="399"/>
      <c r="U488" s="399"/>
      <c r="V488" s="400"/>
      <c r="W488" s="43" t="s">
        <v>0</v>
      </c>
      <c r="X488" s="44">
        <f>IFERROR(SUM(X486:X486),"0")</f>
        <v>0</v>
      </c>
      <c r="Y488" s="44">
        <f>IFERROR(SUM(Y486:Y486),"0")</f>
        <v>0</v>
      </c>
      <c r="Z488" s="43"/>
      <c r="AA488" s="68"/>
      <c r="AB488" s="68"/>
      <c r="AC488" s="68"/>
    </row>
    <row r="489" spans="1:68" ht="16.5" customHeight="1" x14ac:dyDescent="0.25">
      <c r="A489" s="416" t="s">
        <v>605</v>
      </c>
      <c r="B489" s="416"/>
      <c r="C489" s="416"/>
      <c r="D489" s="416"/>
      <c r="E489" s="416"/>
      <c r="F489" s="416"/>
      <c r="G489" s="416"/>
      <c r="H489" s="416"/>
      <c r="I489" s="416"/>
      <c r="J489" s="416"/>
      <c r="K489" s="416"/>
      <c r="L489" s="416"/>
      <c r="M489" s="416"/>
      <c r="N489" s="416"/>
      <c r="O489" s="416"/>
      <c r="P489" s="416"/>
      <c r="Q489" s="416"/>
      <c r="R489" s="416"/>
      <c r="S489" s="416"/>
      <c r="T489" s="416"/>
      <c r="U489" s="416"/>
      <c r="V489" s="416"/>
      <c r="W489" s="416"/>
      <c r="X489" s="416"/>
      <c r="Y489" s="416"/>
      <c r="Z489" s="416"/>
      <c r="AA489" s="66"/>
      <c r="AB489" s="66"/>
      <c r="AC489" s="80"/>
    </row>
    <row r="490" spans="1:68" ht="14.25" customHeight="1" x14ac:dyDescent="0.25">
      <c r="A490" s="393" t="s">
        <v>79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67"/>
      <c r="AB490" s="67"/>
      <c r="AC490" s="81"/>
    </row>
    <row r="491" spans="1:68" ht="27" customHeight="1" x14ac:dyDescent="0.25">
      <c r="A491" s="64" t="s">
        <v>606</v>
      </c>
      <c r="B491" s="64" t="s">
        <v>607</v>
      </c>
      <c r="C491" s="37">
        <v>4301031294</v>
      </c>
      <c r="D491" s="394">
        <v>4680115885189</v>
      </c>
      <c r="E491" s="394"/>
      <c r="F491" s="63">
        <v>0.2</v>
      </c>
      <c r="G491" s="38">
        <v>6</v>
      </c>
      <c r="H491" s="63">
        <v>1.2</v>
      </c>
      <c r="I491" s="63">
        <v>1.3720000000000001</v>
      </c>
      <c r="J491" s="38">
        <v>234</v>
      </c>
      <c r="K491" s="38" t="s">
        <v>83</v>
      </c>
      <c r="L491" s="38"/>
      <c r="M491" s="39" t="s">
        <v>82</v>
      </c>
      <c r="N491" s="39"/>
      <c r="O491" s="38">
        <v>40</v>
      </c>
      <c r="P491" s="4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6"/>
      <c r="R491" s="396"/>
      <c r="S491" s="396"/>
      <c r="T491" s="397"/>
      <c r="U491" s="40" t="s">
        <v>48</v>
      </c>
      <c r="V491" s="40" t="s">
        <v>48</v>
      </c>
      <c r="W491" s="41" t="s">
        <v>0</v>
      </c>
      <c r="X491" s="59">
        <v>0</v>
      </c>
      <c r="Y491" s="56">
        <f>IFERROR(IF(X491="",0,CEILING((X491/$H491),1)*$H491),"")</f>
        <v>0</v>
      </c>
      <c r="Z491" s="42" t="str">
        <f>IFERROR(IF(Y491=0,"",ROUNDUP(Y491/H491,0)*0.00502),"")</f>
        <v/>
      </c>
      <c r="AA491" s="69" t="s">
        <v>48</v>
      </c>
      <c r="AB491" s="70" t="s">
        <v>48</v>
      </c>
      <c r="AC491" s="82"/>
      <c r="AG491" s="79"/>
      <c r="AJ491" s="84"/>
      <c r="AK491" s="84"/>
      <c r="BB491" s="335" t="s">
        <v>69</v>
      </c>
      <c r="BM491" s="79">
        <f>IFERROR(X491*I491/H491,"0")</f>
        <v>0</v>
      </c>
      <c r="BN491" s="79">
        <f>IFERROR(Y491*I491/H491,"0")</f>
        <v>0</v>
      </c>
      <c r="BO491" s="79">
        <f>IFERROR(1/J491*(X491/H491),"0")</f>
        <v>0</v>
      </c>
      <c r="BP491" s="79">
        <f>IFERROR(1/J491*(Y491/H491),"0")</f>
        <v>0</v>
      </c>
    </row>
    <row r="492" spans="1:68" ht="27" customHeight="1" x14ac:dyDescent="0.25">
      <c r="A492" s="64" t="s">
        <v>608</v>
      </c>
      <c r="B492" s="64" t="s">
        <v>609</v>
      </c>
      <c r="C492" s="37">
        <v>4301031293</v>
      </c>
      <c r="D492" s="394">
        <v>4680115885172</v>
      </c>
      <c r="E492" s="394"/>
      <c r="F492" s="63">
        <v>0.2</v>
      </c>
      <c r="G492" s="38">
        <v>6</v>
      </c>
      <c r="H492" s="63">
        <v>1.2</v>
      </c>
      <c r="I492" s="63">
        <v>1.3</v>
      </c>
      <c r="J492" s="38">
        <v>234</v>
      </c>
      <c r="K492" s="38" t="s">
        <v>83</v>
      </c>
      <c r="L492" s="38"/>
      <c r="M492" s="39" t="s">
        <v>82</v>
      </c>
      <c r="N492" s="39"/>
      <c r="O492" s="38">
        <v>40</v>
      </c>
      <c r="P492" s="46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6"/>
      <c r="R492" s="396"/>
      <c r="S492" s="396"/>
      <c r="T492" s="397"/>
      <c r="U492" s="40" t="s">
        <v>48</v>
      </c>
      <c r="V492" s="40" t="s">
        <v>48</v>
      </c>
      <c r="W492" s="41" t="s">
        <v>0</v>
      </c>
      <c r="X492" s="59">
        <v>0</v>
      </c>
      <c r="Y492" s="56">
        <f>IFERROR(IF(X492="",0,CEILING((X492/$H492),1)*$H492),"")</f>
        <v>0</v>
      </c>
      <c r="Z492" s="42" t="str">
        <f>IFERROR(IF(Y492=0,"",ROUNDUP(Y492/H492,0)*0.00502),"")</f>
        <v/>
      </c>
      <c r="AA492" s="69" t="s">
        <v>48</v>
      </c>
      <c r="AB492" s="70" t="s">
        <v>48</v>
      </c>
      <c r="AC492" s="82"/>
      <c r="AG492" s="79"/>
      <c r="AJ492" s="84"/>
      <c r="AK492" s="84"/>
      <c r="BB492" s="336" t="s">
        <v>69</v>
      </c>
      <c r="BM492" s="79">
        <f>IFERROR(X492*I492/H492,"0")</f>
        <v>0</v>
      </c>
      <c r="BN492" s="79">
        <f>IFERROR(Y492*I492/H492,"0")</f>
        <v>0</v>
      </c>
      <c r="BO492" s="79">
        <f>IFERROR(1/J492*(X492/H492),"0")</f>
        <v>0</v>
      </c>
      <c r="BP492" s="79">
        <f>IFERROR(1/J492*(Y492/H492),"0")</f>
        <v>0</v>
      </c>
    </row>
    <row r="493" spans="1:68" ht="27" customHeight="1" x14ac:dyDescent="0.25">
      <c r="A493" s="64" t="s">
        <v>610</v>
      </c>
      <c r="B493" s="64" t="s">
        <v>611</v>
      </c>
      <c r="C493" s="37">
        <v>4301031291</v>
      </c>
      <c r="D493" s="394">
        <v>4680115885110</v>
      </c>
      <c r="E493" s="394"/>
      <c r="F493" s="63">
        <v>0.2</v>
      </c>
      <c r="G493" s="38">
        <v>6</v>
      </c>
      <c r="H493" s="63">
        <v>1.2</v>
      </c>
      <c r="I493" s="63">
        <v>2.02</v>
      </c>
      <c r="J493" s="38">
        <v>234</v>
      </c>
      <c r="K493" s="38" t="s">
        <v>83</v>
      </c>
      <c r="L493" s="38"/>
      <c r="M493" s="39" t="s">
        <v>82</v>
      </c>
      <c r="N493" s="39"/>
      <c r="O493" s="38">
        <v>35</v>
      </c>
      <c r="P493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6"/>
      <c r="R493" s="396"/>
      <c r="S493" s="396"/>
      <c r="T493" s="397"/>
      <c r="U493" s="40" t="s">
        <v>48</v>
      </c>
      <c r="V493" s="40" t="s">
        <v>48</v>
      </c>
      <c r="W493" s="41" t="s">
        <v>0</v>
      </c>
      <c r="X493" s="59">
        <v>0</v>
      </c>
      <c r="Y493" s="56">
        <f>IFERROR(IF(X493="",0,CEILING((X493/$H493),1)*$H493),"")</f>
        <v>0</v>
      </c>
      <c r="Z493" s="42" t="str">
        <f>IFERROR(IF(Y493=0,"",ROUNDUP(Y493/H493,0)*0.00502),"")</f>
        <v/>
      </c>
      <c r="AA493" s="69" t="s">
        <v>48</v>
      </c>
      <c r="AB493" s="70" t="s">
        <v>48</v>
      </c>
      <c r="AC493" s="82"/>
      <c r="AG493" s="79"/>
      <c r="AJ493" s="84"/>
      <c r="AK493" s="84"/>
      <c r="BB493" s="337" t="s">
        <v>69</v>
      </c>
      <c r="BM493" s="79">
        <f>IFERROR(X493*I493/H493,"0")</f>
        <v>0</v>
      </c>
      <c r="BN493" s="79">
        <f>IFERROR(Y493*I493/H493,"0")</f>
        <v>0</v>
      </c>
      <c r="BO493" s="79">
        <f>IFERROR(1/J493*(X493/H493),"0")</f>
        <v>0</v>
      </c>
      <c r="BP493" s="79">
        <f>IFERROR(1/J493*(Y493/H493),"0")</f>
        <v>0</v>
      </c>
    </row>
    <row r="494" spans="1:68" x14ac:dyDescent="0.2">
      <c r="A494" s="401"/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2"/>
      <c r="P494" s="398" t="s">
        <v>43</v>
      </c>
      <c r="Q494" s="399"/>
      <c r="R494" s="399"/>
      <c r="S494" s="399"/>
      <c r="T494" s="399"/>
      <c r="U494" s="399"/>
      <c r="V494" s="400"/>
      <c r="W494" s="43" t="s">
        <v>42</v>
      </c>
      <c r="X494" s="44">
        <f>IFERROR(X491/H491,"0")+IFERROR(X492/H492,"0")+IFERROR(X493/H493,"0")</f>
        <v>0</v>
      </c>
      <c r="Y494" s="44">
        <f>IFERROR(Y491/H491,"0")+IFERROR(Y492/H492,"0")+IFERROR(Y493/H493,"0")</f>
        <v>0</v>
      </c>
      <c r="Z494" s="44">
        <f>IFERROR(IF(Z491="",0,Z491),"0")+IFERROR(IF(Z492="",0,Z492),"0")+IFERROR(IF(Z493="",0,Z493),"0")</f>
        <v>0</v>
      </c>
      <c r="AA494" s="68"/>
      <c r="AB494" s="68"/>
      <c r="AC494" s="68"/>
    </row>
    <row r="495" spans="1:68" x14ac:dyDescent="0.2">
      <c r="A495" s="401"/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2"/>
      <c r="P495" s="398" t="s">
        <v>43</v>
      </c>
      <c r="Q495" s="399"/>
      <c r="R495" s="399"/>
      <c r="S495" s="399"/>
      <c r="T495" s="399"/>
      <c r="U495" s="399"/>
      <c r="V495" s="400"/>
      <c r="W495" s="43" t="s">
        <v>0</v>
      </c>
      <c r="X495" s="44">
        <f>IFERROR(SUM(X491:X493),"0")</f>
        <v>0</v>
      </c>
      <c r="Y495" s="44">
        <f>IFERROR(SUM(Y491:Y493),"0")</f>
        <v>0</v>
      </c>
      <c r="Z495" s="43"/>
      <c r="AA495" s="68"/>
      <c r="AB495" s="68"/>
      <c r="AC495" s="68"/>
    </row>
    <row r="496" spans="1:68" ht="16.5" customHeight="1" x14ac:dyDescent="0.25">
      <c r="A496" s="416" t="s">
        <v>612</v>
      </c>
      <c r="B496" s="416"/>
      <c r="C496" s="416"/>
      <c r="D496" s="416"/>
      <c r="E496" s="416"/>
      <c r="F496" s="416"/>
      <c r="G496" s="416"/>
      <c r="H496" s="416"/>
      <c r="I496" s="416"/>
      <c r="J496" s="416"/>
      <c r="K496" s="416"/>
      <c r="L496" s="416"/>
      <c r="M496" s="416"/>
      <c r="N496" s="416"/>
      <c r="O496" s="416"/>
      <c r="P496" s="416"/>
      <c r="Q496" s="416"/>
      <c r="R496" s="416"/>
      <c r="S496" s="416"/>
      <c r="T496" s="416"/>
      <c r="U496" s="416"/>
      <c r="V496" s="416"/>
      <c r="W496" s="416"/>
      <c r="X496" s="416"/>
      <c r="Y496" s="416"/>
      <c r="Z496" s="416"/>
      <c r="AA496" s="66"/>
      <c r="AB496" s="66"/>
      <c r="AC496" s="80"/>
    </row>
    <row r="497" spans="1:68" ht="14.25" customHeight="1" x14ac:dyDescent="0.25">
      <c r="A497" s="393" t="s">
        <v>79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67"/>
      <c r="AB497" s="67"/>
      <c r="AC497" s="81"/>
    </row>
    <row r="498" spans="1:68" ht="27" customHeight="1" x14ac:dyDescent="0.25">
      <c r="A498" s="64" t="s">
        <v>613</v>
      </c>
      <c r="B498" s="64" t="s">
        <v>614</v>
      </c>
      <c r="C498" s="37">
        <v>4301031365</v>
      </c>
      <c r="D498" s="394">
        <v>4680115885738</v>
      </c>
      <c r="E498" s="394"/>
      <c r="F498" s="63">
        <v>1</v>
      </c>
      <c r="G498" s="38">
        <v>4</v>
      </c>
      <c r="H498" s="63">
        <v>4</v>
      </c>
      <c r="I498" s="63">
        <v>4.3600000000000003</v>
      </c>
      <c r="J498" s="38">
        <v>104</v>
      </c>
      <c r="K498" s="38" t="s">
        <v>126</v>
      </c>
      <c r="L498" s="38"/>
      <c r="M498" s="39" t="s">
        <v>82</v>
      </c>
      <c r="N498" s="39"/>
      <c r="O498" s="38">
        <v>40</v>
      </c>
      <c r="P498" s="462" t="s">
        <v>615</v>
      </c>
      <c r="Q498" s="396"/>
      <c r="R498" s="396"/>
      <c r="S498" s="396"/>
      <c r="T498" s="397"/>
      <c r="U498" s="40" t="s">
        <v>48</v>
      </c>
      <c r="V498" s="40" t="s">
        <v>48</v>
      </c>
      <c r="W498" s="41" t="s">
        <v>0</v>
      </c>
      <c r="X498" s="59">
        <v>0</v>
      </c>
      <c r="Y498" s="56">
        <f>IFERROR(IF(X498="",0,CEILING((X498/$H498),1)*$H498),"")</f>
        <v>0</v>
      </c>
      <c r="Z498" s="42" t="str">
        <f>IFERROR(IF(Y498=0,"",ROUNDUP(Y498/H498,0)*0.01196),"")</f>
        <v/>
      </c>
      <c r="AA498" s="69" t="s">
        <v>48</v>
      </c>
      <c r="AB498" s="70" t="s">
        <v>48</v>
      </c>
      <c r="AC498" s="82"/>
      <c r="AG498" s="79"/>
      <c r="AJ498" s="84"/>
      <c r="AK498" s="84"/>
      <c r="BB498" s="338" t="s">
        <v>69</v>
      </c>
      <c r="BM498" s="79">
        <f>IFERROR(X498*I498/H498,"0")</f>
        <v>0</v>
      </c>
      <c r="BN498" s="79">
        <f>IFERROR(Y498*I498/H498,"0")</f>
        <v>0</v>
      </c>
      <c r="BO498" s="79">
        <f>IFERROR(1/J498*(X498/H498),"0")</f>
        <v>0</v>
      </c>
      <c r="BP498" s="79">
        <f>IFERROR(1/J498*(Y498/H498),"0")</f>
        <v>0</v>
      </c>
    </row>
    <row r="499" spans="1:68" ht="27" customHeight="1" x14ac:dyDescent="0.25">
      <c r="A499" s="64" t="s">
        <v>616</v>
      </c>
      <c r="B499" s="64" t="s">
        <v>617</v>
      </c>
      <c r="C499" s="37">
        <v>4301031261</v>
      </c>
      <c r="D499" s="394">
        <v>4680115885103</v>
      </c>
      <c r="E499" s="394"/>
      <c r="F499" s="63">
        <v>0.27</v>
      </c>
      <c r="G499" s="38">
        <v>6</v>
      </c>
      <c r="H499" s="63">
        <v>1.62</v>
      </c>
      <c r="I499" s="63">
        <v>1.82</v>
      </c>
      <c r="J499" s="38">
        <v>156</v>
      </c>
      <c r="K499" s="38" t="s">
        <v>88</v>
      </c>
      <c r="L499" s="38"/>
      <c r="M499" s="39" t="s">
        <v>82</v>
      </c>
      <c r="N499" s="39"/>
      <c r="O499" s="38">
        <v>40</v>
      </c>
      <c r="P499" s="4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6"/>
      <c r="R499" s="396"/>
      <c r="S499" s="396"/>
      <c r="T499" s="397"/>
      <c r="U499" s="40" t="s">
        <v>48</v>
      </c>
      <c r="V499" s="40" t="s">
        <v>48</v>
      </c>
      <c r="W499" s="41" t="s">
        <v>0</v>
      </c>
      <c r="X499" s="59">
        <v>0</v>
      </c>
      <c r="Y499" s="56">
        <f>IFERROR(IF(X499="",0,CEILING((X499/$H499),1)*$H499),"")</f>
        <v>0</v>
      </c>
      <c r="Z499" s="42" t="str">
        <f>IFERROR(IF(Y499=0,"",ROUNDUP(Y499/H499,0)*0.00753),"")</f>
        <v/>
      </c>
      <c r="AA499" s="69" t="s">
        <v>48</v>
      </c>
      <c r="AB499" s="70" t="s">
        <v>48</v>
      </c>
      <c r="AC499" s="82"/>
      <c r="AG499" s="79"/>
      <c r="AJ499" s="84"/>
      <c r="AK499" s="84"/>
      <c r="BB499" s="339" t="s">
        <v>69</v>
      </c>
      <c r="BM499" s="79">
        <f>IFERROR(X499*I499/H499,"0")</f>
        <v>0</v>
      </c>
      <c r="BN499" s="79">
        <f>IFERROR(Y499*I499/H499,"0")</f>
        <v>0</v>
      </c>
      <c r="BO499" s="79">
        <f>IFERROR(1/J499*(X499/H499),"0")</f>
        <v>0</v>
      </c>
      <c r="BP499" s="79">
        <f>IFERROR(1/J499*(Y499/H499),"0")</f>
        <v>0</v>
      </c>
    </row>
    <row r="500" spans="1:68" x14ac:dyDescent="0.2">
      <c r="A500" s="401"/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2"/>
      <c r="P500" s="398" t="s">
        <v>43</v>
      </c>
      <c r="Q500" s="399"/>
      <c r="R500" s="399"/>
      <c r="S500" s="399"/>
      <c r="T500" s="399"/>
      <c r="U500" s="399"/>
      <c r="V500" s="400"/>
      <c r="W500" s="43" t="s">
        <v>42</v>
      </c>
      <c r="X500" s="44">
        <f>IFERROR(X498/H498,"0")+IFERROR(X499/H499,"0")</f>
        <v>0</v>
      </c>
      <c r="Y500" s="44">
        <f>IFERROR(Y498/H498,"0")+IFERROR(Y499/H499,"0")</f>
        <v>0</v>
      </c>
      <c r="Z500" s="44">
        <f>IFERROR(IF(Z498="",0,Z498),"0")+IFERROR(IF(Z499="",0,Z499),"0")</f>
        <v>0</v>
      </c>
      <c r="AA500" s="68"/>
      <c r="AB500" s="68"/>
      <c r="AC500" s="68"/>
    </row>
    <row r="501" spans="1:68" x14ac:dyDescent="0.2">
      <c r="A501" s="401"/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2"/>
      <c r="P501" s="398" t="s">
        <v>43</v>
      </c>
      <c r="Q501" s="399"/>
      <c r="R501" s="399"/>
      <c r="S501" s="399"/>
      <c r="T501" s="399"/>
      <c r="U501" s="399"/>
      <c r="V501" s="400"/>
      <c r="W501" s="43" t="s">
        <v>0</v>
      </c>
      <c r="X501" s="44">
        <f>IFERROR(SUM(X498:X499),"0")</f>
        <v>0</v>
      </c>
      <c r="Y501" s="44">
        <f>IFERROR(SUM(Y498:Y499),"0")</f>
        <v>0</v>
      </c>
      <c r="Z501" s="43"/>
      <c r="AA501" s="68"/>
      <c r="AB501" s="68"/>
      <c r="AC501" s="68"/>
    </row>
    <row r="502" spans="1:68" ht="14.25" customHeight="1" x14ac:dyDescent="0.25">
      <c r="A502" s="393" t="s">
        <v>177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67"/>
      <c r="AB502" s="67"/>
      <c r="AC502" s="81"/>
    </row>
    <row r="503" spans="1:68" ht="27" customHeight="1" x14ac:dyDescent="0.25">
      <c r="A503" s="64" t="s">
        <v>618</v>
      </c>
      <c r="B503" s="64" t="s">
        <v>619</v>
      </c>
      <c r="C503" s="37">
        <v>4301060412</v>
      </c>
      <c r="D503" s="394">
        <v>4680115885509</v>
      </c>
      <c r="E503" s="394"/>
      <c r="F503" s="63">
        <v>0.27</v>
      </c>
      <c r="G503" s="38">
        <v>6</v>
      </c>
      <c r="H503" s="63">
        <v>1.62</v>
      </c>
      <c r="I503" s="63">
        <v>1.8859999999999999</v>
      </c>
      <c r="J503" s="38">
        <v>156</v>
      </c>
      <c r="K503" s="38" t="s">
        <v>88</v>
      </c>
      <c r="L503" s="38"/>
      <c r="M503" s="39" t="s">
        <v>82</v>
      </c>
      <c r="N503" s="39"/>
      <c r="O503" s="38">
        <v>35</v>
      </c>
      <c r="P503" s="4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6"/>
      <c r="R503" s="396"/>
      <c r="S503" s="396"/>
      <c r="T503" s="397"/>
      <c r="U503" s="40" t="s">
        <v>48</v>
      </c>
      <c r="V503" s="40" t="s">
        <v>48</v>
      </c>
      <c r="W503" s="41" t="s">
        <v>0</v>
      </c>
      <c r="X503" s="59">
        <v>0</v>
      </c>
      <c r="Y503" s="56">
        <f>IFERROR(IF(X503="",0,CEILING((X503/$H503),1)*$H503),"")</f>
        <v>0</v>
      </c>
      <c r="Z503" s="42" t="str">
        <f>IFERROR(IF(Y503=0,"",ROUNDUP(Y503/H503,0)*0.00753),"")</f>
        <v/>
      </c>
      <c r="AA503" s="69" t="s">
        <v>48</v>
      </c>
      <c r="AB503" s="70" t="s">
        <v>48</v>
      </c>
      <c r="AC503" s="82"/>
      <c r="AG503" s="79"/>
      <c r="AJ503" s="84"/>
      <c r="AK503" s="84"/>
      <c r="BB503" s="340" t="s">
        <v>69</v>
      </c>
      <c r="BM503" s="79">
        <f>IFERROR(X503*I503/H503,"0")</f>
        <v>0</v>
      </c>
      <c r="BN503" s="79">
        <f>IFERROR(Y503*I503/H503,"0")</f>
        <v>0</v>
      </c>
      <c r="BO503" s="79">
        <f>IFERROR(1/J503*(X503/H503),"0")</f>
        <v>0</v>
      </c>
      <c r="BP503" s="79">
        <f>IFERROR(1/J503*(Y503/H503),"0")</f>
        <v>0</v>
      </c>
    </row>
    <row r="504" spans="1:68" x14ac:dyDescent="0.2">
      <c r="A504" s="401"/>
      <c r="B504" s="401"/>
      <c r="C504" s="401"/>
      <c r="D504" s="401"/>
      <c r="E504" s="401"/>
      <c r="F504" s="401"/>
      <c r="G504" s="401"/>
      <c r="H504" s="401"/>
      <c r="I504" s="401"/>
      <c r="J504" s="401"/>
      <c r="K504" s="401"/>
      <c r="L504" s="401"/>
      <c r="M504" s="401"/>
      <c r="N504" s="401"/>
      <c r="O504" s="402"/>
      <c r="P504" s="398" t="s">
        <v>43</v>
      </c>
      <c r="Q504" s="399"/>
      <c r="R504" s="399"/>
      <c r="S504" s="399"/>
      <c r="T504" s="399"/>
      <c r="U504" s="399"/>
      <c r="V504" s="400"/>
      <c r="W504" s="43" t="s">
        <v>42</v>
      </c>
      <c r="X504" s="44">
        <f>IFERROR(X503/H503,"0")</f>
        <v>0</v>
      </c>
      <c r="Y504" s="44">
        <f>IFERROR(Y503/H503,"0")</f>
        <v>0</v>
      </c>
      <c r="Z504" s="44">
        <f>IFERROR(IF(Z503="",0,Z503),"0")</f>
        <v>0</v>
      </c>
      <c r="AA504" s="68"/>
      <c r="AB504" s="68"/>
      <c r="AC504" s="68"/>
    </row>
    <row r="505" spans="1:68" x14ac:dyDescent="0.2">
      <c r="A505" s="401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01"/>
      <c r="O505" s="402"/>
      <c r="P505" s="398" t="s">
        <v>43</v>
      </c>
      <c r="Q505" s="399"/>
      <c r="R505" s="399"/>
      <c r="S505" s="399"/>
      <c r="T505" s="399"/>
      <c r="U505" s="399"/>
      <c r="V505" s="400"/>
      <c r="W505" s="43" t="s">
        <v>0</v>
      </c>
      <c r="X505" s="44">
        <f>IFERROR(SUM(X503:X503),"0")</f>
        <v>0</v>
      </c>
      <c r="Y505" s="44">
        <f>IFERROR(SUM(Y503:Y503),"0")</f>
        <v>0</v>
      </c>
      <c r="Z505" s="43"/>
      <c r="AA505" s="68"/>
      <c r="AB505" s="68"/>
      <c r="AC505" s="68"/>
    </row>
    <row r="506" spans="1:68" ht="27.75" customHeight="1" x14ac:dyDescent="0.2">
      <c r="A506" s="429" t="s">
        <v>620</v>
      </c>
      <c r="B506" s="429"/>
      <c r="C506" s="429"/>
      <c r="D506" s="429"/>
      <c r="E506" s="429"/>
      <c r="F506" s="429"/>
      <c r="G506" s="429"/>
      <c r="H506" s="429"/>
      <c r="I506" s="429"/>
      <c r="J506" s="429"/>
      <c r="K506" s="429"/>
      <c r="L506" s="429"/>
      <c r="M506" s="429"/>
      <c r="N506" s="429"/>
      <c r="O506" s="429"/>
      <c r="P506" s="429"/>
      <c r="Q506" s="429"/>
      <c r="R506" s="429"/>
      <c r="S506" s="429"/>
      <c r="T506" s="429"/>
      <c r="U506" s="429"/>
      <c r="V506" s="429"/>
      <c r="W506" s="429"/>
      <c r="X506" s="429"/>
      <c r="Y506" s="429"/>
      <c r="Z506" s="429"/>
      <c r="AA506" s="55"/>
      <c r="AB506" s="55"/>
      <c r="AC506" s="55"/>
    </row>
    <row r="507" spans="1:68" ht="16.5" customHeight="1" x14ac:dyDescent="0.25">
      <c r="A507" s="416" t="s">
        <v>620</v>
      </c>
      <c r="B507" s="416"/>
      <c r="C507" s="416"/>
      <c r="D507" s="416"/>
      <c r="E507" s="416"/>
      <c r="F507" s="416"/>
      <c r="G507" s="416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  <c r="T507" s="416"/>
      <c r="U507" s="416"/>
      <c r="V507" s="416"/>
      <c r="W507" s="416"/>
      <c r="X507" s="416"/>
      <c r="Y507" s="416"/>
      <c r="Z507" s="416"/>
      <c r="AA507" s="66"/>
      <c r="AB507" s="66"/>
      <c r="AC507" s="80"/>
    </row>
    <row r="508" spans="1:68" ht="14.25" customHeight="1" x14ac:dyDescent="0.25">
      <c r="A508" s="393" t="s">
        <v>122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67"/>
      <c r="AB508" s="67"/>
      <c r="AC508" s="81"/>
    </row>
    <row r="509" spans="1:68" ht="27" customHeight="1" x14ac:dyDescent="0.25">
      <c r="A509" s="64" t="s">
        <v>621</v>
      </c>
      <c r="B509" s="64" t="s">
        <v>622</v>
      </c>
      <c r="C509" s="37">
        <v>4301011795</v>
      </c>
      <c r="D509" s="394">
        <v>4607091389067</v>
      </c>
      <c r="E509" s="394"/>
      <c r="F509" s="63">
        <v>0.88</v>
      </c>
      <c r="G509" s="38">
        <v>6</v>
      </c>
      <c r="H509" s="63">
        <v>5.28</v>
      </c>
      <c r="I509" s="63">
        <v>5.64</v>
      </c>
      <c r="J509" s="38">
        <v>104</v>
      </c>
      <c r="K509" s="38" t="s">
        <v>126</v>
      </c>
      <c r="L509" s="38"/>
      <c r="M509" s="39" t="s">
        <v>125</v>
      </c>
      <c r="N509" s="39"/>
      <c r="O509" s="38">
        <v>60</v>
      </c>
      <c r="P509" s="4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6"/>
      <c r="R509" s="396"/>
      <c r="S509" s="396"/>
      <c r="T509" s="397"/>
      <c r="U509" s="40" t="s">
        <v>48</v>
      </c>
      <c r="V509" s="40" t="s">
        <v>48</v>
      </c>
      <c r="W509" s="41" t="s">
        <v>0</v>
      </c>
      <c r="X509" s="59">
        <v>0</v>
      </c>
      <c r="Y509" s="56">
        <f t="shared" ref="Y509:Y517" si="78">IFERROR(IF(X509="",0,CEILING((X509/$H509),1)*$H509),"")</f>
        <v>0</v>
      </c>
      <c r="Z509" s="42" t="str">
        <f t="shared" ref="Z509:Z514" si="79">IFERROR(IF(Y509=0,"",ROUNDUP(Y509/H509,0)*0.01196),"")</f>
        <v/>
      </c>
      <c r="AA509" s="69" t="s">
        <v>48</v>
      </c>
      <c r="AB509" s="70" t="s">
        <v>48</v>
      </c>
      <c r="AC509" s="82"/>
      <c r="AG509" s="79"/>
      <c r="AJ509" s="84"/>
      <c r="AK509" s="84"/>
      <c r="BB509" s="341" t="s">
        <v>69</v>
      </c>
      <c r="BM509" s="79">
        <f t="shared" ref="BM509:BM517" si="80">IFERROR(X509*I509/H509,"0")</f>
        <v>0</v>
      </c>
      <c r="BN509" s="79">
        <f t="shared" ref="BN509:BN517" si="81">IFERROR(Y509*I509/H509,"0")</f>
        <v>0</v>
      </c>
      <c r="BO509" s="79">
        <f t="shared" ref="BO509:BO517" si="82">IFERROR(1/J509*(X509/H509),"0")</f>
        <v>0</v>
      </c>
      <c r="BP509" s="79">
        <f t="shared" ref="BP509:BP517" si="83">IFERROR(1/J509*(Y509/H509),"0")</f>
        <v>0</v>
      </c>
    </row>
    <row r="510" spans="1:68" ht="27" customHeight="1" x14ac:dyDescent="0.25">
      <c r="A510" s="64" t="s">
        <v>623</v>
      </c>
      <c r="B510" s="64" t="s">
        <v>624</v>
      </c>
      <c r="C510" s="37">
        <v>4301011961</v>
      </c>
      <c r="D510" s="394">
        <v>4680115885271</v>
      </c>
      <c r="E510" s="394"/>
      <c r="F510" s="63">
        <v>0.88</v>
      </c>
      <c r="G510" s="38">
        <v>6</v>
      </c>
      <c r="H510" s="63">
        <v>5.28</v>
      </c>
      <c r="I510" s="63">
        <v>5.64</v>
      </c>
      <c r="J510" s="38">
        <v>104</v>
      </c>
      <c r="K510" s="38" t="s">
        <v>126</v>
      </c>
      <c r="L510" s="38"/>
      <c r="M510" s="39" t="s">
        <v>125</v>
      </c>
      <c r="N510" s="39"/>
      <c r="O510" s="38">
        <v>60</v>
      </c>
      <c r="P510" s="4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6"/>
      <c r="R510" s="396"/>
      <c r="S510" s="396"/>
      <c r="T510" s="397"/>
      <c r="U510" s="40" t="s">
        <v>48</v>
      </c>
      <c r="V510" s="40" t="s">
        <v>48</v>
      </c>
      <c r="W510" s="41" t="s">
        <v>0</v>
      </c>
      <c r="X510" s="59">
        <v>0</v>
      </c>
      <c r="Y510" s="56">
        <f t="shared" si="78"/>
        <v>0</v>
      </c>
      <c r="Z510" s="42" t="str">
        <f t="shared" si="79"/>
        <v/>
      </c>
      <c r="AA510" s="69" t="s">
        <v>48</v>
      </c>
      <c r="AB510" s="70" t="s">
        <v>48</v>
      </c>
      <c r="AC510" s="82"/>
      <c r="AG510" s="79"/>
      <c r="AJ510" s="84"/>
      <c r="AK510" s="84"/>
      <c r="BB510" s="342" t="s">
        <v>69</v>
      </c>
      <c r="BM510" s="79">
        <f t="shared" si="80"/>
        <v>0</v>
      </c>
      <c r="BN510" s="79">
        <f t="shared" si="81"/>
        <v>0</v>
      </c>
      <c r="BO510" s="79">
        <f t="shared" si="82"/>
        <v>0</v>
      </c>
      <c r="BP510" s="79">
        <f t="shared" si="83"/>
        <v>0</v>
      </c>
    </row>
    <row r="511" spans="1:68" ht="16.5" customHeight="1" x14ac:dyDescent="0.25">
      <c r="A511" s="64" t="s">
        <v>625</v>
      </c>
      <c r="B511" s="64" t="s">
        <v>626</v>
      </c>
      <c r="C511" s="37">
        <v>4301011774</v>
      </c>
      <c r="D511" s="394">
        <v>4680115884502</v>
      </c>
      <c r="E511" s="394"/>
      <c r="F511" s="63">
        <v>0.88</v>
      </c>
      <c r="G511" s="38">
        <v>6</v>
      </c>
      <c r="H511" s="63">
        <v>5.28</v>
      </c>
      <c r="I511" s="63">
        <v>5.64</v>
      </c>
      <c r="J511" s="38">
        <v>104</v>
      </c>
      <c r="K511" s="38" t="s">
        <v>126</v>
      </c>
      <c r="L511" s="38"/>
      <c r="M511" s="39" t="s">
        <v>125</v>
      </c>
      <c r="N511" s="39"/>
      <c r="O511" s="38">
        <v>60</v>
      </c>
      <c r="P511" s="4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6"/>
      <c r="R511" s="396"/>
      <c r="S511" s="396"/>
      <c r="T511" s="397"/>
      <c r="U511" s="40" t="s">
        <v>48</v>
      </c>
      <c r="V511" s="40" t="s">
        <v>48</v>
      </c>
      <c r="W511" s="41" t="s">
        <v>0</v>
      </c>
      <c r="X511" s="59">
        <v>0</v>
      </c>
      <c r="Y511" s="56">
        <f t="shared" si="78"/>
        <v>0</v>
      </c>
      <c r="Z511" s="42" t="str">
        <f t="shared" si="79"/>
        <v/>
      </c>
      <c r="AA511" s="69" t="s">
        <v>48</v>
      </c>
      <c r="AB511" s="70" t="s">
        <v>48</v>
      </c>
      <c r="AC511" s="82"/>
      <c r="AG511" s="79"/>
      <c r="AJ511" s="84"/>
      <c r="AK511" s="84"/>
      <c r="BB511" s="343" t="s">
        <v>69</v>
      </c>
      <c r="BM511" s="79">
        <f t="shared" si="80"/>
        <v>0</v>
      </c>
      <c r="BN511" s="79">
        <f t="shared" si="81"/>
        <v>0</v>
      </c>
      <c r="BO511" s="79">
        <f t="shared" si="82"/>
        <v>0</v>
      </c>
      <c r="BP511" s="79">
        <f t="shared" si="83"/>
        <v>0</v>
      </c>
    </row>
    <row r="512" spans="1:68" ht="27" customHeight="1" x14ac:dyDescent="0.25">
      <c r="A512" s="64" t="s">
        <v>627</v>
      </c>
      <c r="B512" s="64" t="s">
        <v>628</v>
      </c>
      <c r="C512" s="37">
        <v>4301011771</v>
      </c>
      <c r="D512" s="394">
        <v>4607091389104</v>
      </c>
      <c r="E512" s="394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126</v>
      </c>
      <c r="L512" s="38"/>
      <c r="M512" s="39" t="s">
        <v>125</v>
      </c>
      <c r="N512" s="39"/>
      <c r="O512" s="38">
        <v>60</v>
      </c>
      <c r="P512" s="4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6"/>
      <c r="R512" s="396"/>
      <c r="S512" s="396"/>
      <c r="T512" s="397"/>
      <c r="U512" s="40" t="s">
        <v>48</v>
      </c>
      <c r="V512" s="40" t="s">
        <v>48</v>
      </c>
      <c r="W512" s="41" t="s">
        <v>0</v>
      </c>
      <c r="X512" s="59">
        <v>0</v>
      </c>
      <c r="Y512" s="56">
        <f t="shared" si="78"/>
        <v>0</v>
      </c>
      <c r="Z512" s="42" t="str">
        <f t="shared" si="79"/>
        <v/>
      </c>
      <c r="AA512" s="69" t="s">
        <v>48</v>
      </c>
      <c r="AB512" s="70" t="s">
        <v>48</v>
      </c>
      <c r="AC512" s="82"/>
      <c r="AG512" s="79"/>
      <c r="AJ512" s="84"/>
      <c r="AK512" s="84"/>
      <c r="BB512" s="344" t="s">
        <v>69</v>
      </c>
      <c r="BM512" s="79">
        <f t="shared" si="80"/>
        <v>0</v>
      </c>
      <c r="BN512" s="79">
        <f t="shared" si="81"/>
        <v>0</v>
      </c>
      <c r="BO512" s="79">
        <f t="shared" si="82"/>
        <v>0</v>
      </c>
      <c r="BP512" s="79">
        <f t="shared" si="83"/>
        <v>0</v>
      </c>
    </row>
    <row r="513" spans="1:68" ht="16.5" customHeight="1" x14ac:dyDescent="0.25">
      <c r="A513" s="64" t="s">
        <v>629</v>
      </c>
      <c r="B513" s="64" t="s">
        <v>630</v>
      </c>
      <c r="C513" s="37">
        <v>4301011799</v>
      </c>
      <c r="D513" s="394">
        <v>4680115884519</v>
      </c>
      <c r="E513" s="394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126</v>
      </c>
      <c r="L513" s="38"/>
      <c r="M513" s="39" t="s">
        <v>128</v>
      </c>
      <c r="N513" s="39"/>
      <c r="O513" s="38">
        <v>60</v>
      </c>
      <c r="P513" s="4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6"/>
      <c r="R513" s="396"/>
      <c r="S513" s="396"/>
      <c r="T513" s="397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si="78"/>
        <v>0</v>
      </c>
      <c r="Z513" s="42" t="str">
        <f t="shared" si="79"/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5" t="s">
        <v>69</v>
      </c>
      <c r="BM513" s="79">
        <f t="shared" si="80"/>
        <v>0</v>
      </c>
      <c r="BN513" s="79">
        <f t="shared" si="81"/>
        <v>0</v>
      </c>
      <c r="BO513" s="79">
        <f t="shared" si="82"/>
        <v>0</v>
      </c>
      <c r="BP513" s="79">
        <f t="shared" si="83"/>
        <v>0</v>
      </c>
    </row>
    <row r="514" spans="1:68" ht="27" customHeight="1" x14ac:dyDescent="0.25">
      <c r="A514" s="64" t="s">
        <v>631</v>
      </c>
      <c r="B514" s="64" t="s">
        <v>632</v>
      </c>
      <c r="C514" s="37">
        <v>4301011376</v>
      </c>
      <c r="D514" s="394">
        <v>4680115885226</v>
      </c>
      <c r="E514" s="394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126</v>
      </c>
      <c r="L514" s="38"/>
      <c r="M514" s="39" t="s">
        <v>128</v>
      </c>
      <c r="N514" s="39"/>
      <c r="O514" s="38">
        <v>60</v>
      </c>
      <c r="P514" s="4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6"/>
      <c r="R514" s="396"/>
      <c r="S514" s="396"/>
      <c r="T514" s="397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78"/>
        <v>0</v>
      </c>
      <c r="Z514" s="42" t="str">
        <f t="shared" si="79"/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6" t="s">
        <v>69</v>
      </c>
      <c r="BM514" s="79">
        <f t="shared" si="80"/>
        <v>0</v>
      </c>
      <c r="BN514" s="79">
        <f t="shared" si="81"/>
        <v>0</v>
      </c>
      <c r="BO514" s="79">
        <f t="shared" si="82"/>
        <v>0</v>
      </c>
      <c r="BP514" s="79">
        <f t="shared" si="83"/>
        <v>0</v>
      </c>
    </row>
    <row r="515" spans="1:68" ht="27" customHeight="1" x14ac:dyDescent="0.25">
      <c r="A515" s="64" t="s">
        <v>633</v>
      </c>
      <c r="B515" s="64" t="s">
        <v>634</v>
      </c>
      <c r="C515" s="37">
        <v>4301011778</v>
      </c>
      <c r="D515" s="394">
        <v>4680115880603</v>
      </c>
      <c r="E515" s="394"/>
      <c r="F515" s="63">
        <v>0.6</v>
      </c>
      <c r="G515" s="38">
        <v>6</v>
      </c>
      <c r="H515" s="63">
        <v>3.6</v>
      </c>
      <c r="I515" s="63">
        <v>3.84</v>
      </c>
      <c r="J515" s="38">
        <v>120</v>
      </c>
      <c r="K515" s="38" t="s">
        <v>88</v>
      </c>
      <c r="L515" s="38"/>
      <c r="M515" s="39" t="s">
        <v>125</v>
      </c>
      <c r="N515" s="39"/>
      <c r="O515" s="38">
        <v>60</v>
      </c>
      <c r="P515" s="4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6"/>
      <c r="R515" s="396"/>
      <c r="S515" s="396"/>
      <c r="T515" s="397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78"/>
        <v>0</v>
      </c>
      <c r="Z515" s="42" t="str">
        <f>IFERROR(IF(Y515=0,"",ROUNDUP(Y515/H515,0)*0.00937),"")</f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47" t="s">
        <v>69</v>
      </c>
      <c r="BM515" s="79">
        <f t="shared" si="80"/>
        <v>0</v>
      </c>
      <c r="BN515" s="79">
        <f t="shared" si="81"/>
        <v>0</v>
      </c>
      <c r="BO515" s="79">
        <f t="shared" si="82"/>
        <v>0</v>
      </c>
      <c r="BP515" s="79">
        <f t="shared" si="83"/>
        <v>0</v>
      </c>
    </row>
    <row r="516" spans="1:68" ht="27" customHeight="1" x14ac:dyDescent="0.25">
      <c r="A516" s="64" t="s">
        <v>635</v>
      </c>
      <c r="B516" s="64" t="s">
        <v>636</v>
      </c>
      <c r="C516" s="37">
        <v>4301011190</v>
      </c>
      <c r="D516" s="394">
        <v>4607091389098</v>
      </c>
      <c r="E516" s="394"/>
      <c r="F516" s="63">
        <v>0.4</v>
      </c>
      <c r="G516" s="38">
        <v>6</v>
      </c>
      <c r="H516" s="63">
        <v>2.4</v>
      </c>
      <c r="I516" s="63">
        <v>2.6</v>
      </c>
      <c r="J516" s="38">
        <v>156</v>
      </c>
      <c r="K516" s="38" t="s">
        <v>88</v>
      </c>
      <c r="L516" s="38"/>
      <c r="M516" s="39" t="s">
        <v>128</v>
      </c>
      <c r="N516" s="39"/>
      <c r="O516" s="38">
        <v>50</v>
      </c>
      <c r="P516" s="4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6"/>
      <c r="R516" s="396"/>
      <c r="S516" s="396"/>
      <c r="T516" s="397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78"/>
        <v>0</v>
      </c>
      <c r="Z516" s="42" t="str">
        <f>IFERROR(IF(Y516=0,"",ROUNDUP(Y516/H516,0)*0.00753),"")</f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48" t="s">
        <v>69</v>
      </c>
      <c r="BM516" s="79">
        <f t="shared" si="80"/>
        <v>0</v>
      </c>
      <c r="BN516" s="79">
        <f t="shared" si="81"/>
        <v>0</v>
      </c>
      <c r="BO516" s="79">
        <f t="shared" si="82"/>
        <v>0</v>
      </c>
      <c r="BP516" s="79">
        <f t="shared" si="83"/>
        <v>0</v>
      </c>
    </row>
    <row r="517" spans="1:68" ht="27" customHeight="1" x14ac:dyDescent="0.25">
      <c r="A517" s="64" t="s">
        <v>637</v>
      </c>
      <c r="B517" s="64" t="s">
        <v>638</v>
      </c>
      <c r="C517" s="37">
        <v>4301011784</v>
      </c>
      <c r="D517" s="394">
        <v>4607091389982</v>
      </c>
      <c r="E517" s="394"/>
      <c r="F517" s="63">
        <v>0.6</v>
      </c>
      <c r="G517" s="38">
        <v>6</v>
      </c>
      <c r="H517" s="63">
        <v>3.6</v>
      </c>
      <c r="I517" s="63">
        <v>3.84</v>
      </c>
      <c r="J517" s="38">
        <v>120</v>
      </c>
      <c r="K517" s="38" t="s">
        <v>88</v>
      </c>
      <c r="L517" s="38"/>
      <c r="M517" s="39" t="s">
        <v>125</v>
      </c>
      <c r="N517" s="39"/>
      <c r="O517" s="38">
        <v>60</v>
      </c>
      <c r="P517" s="4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6"/>
      <c r="R517" s="396"/>
      <c r="S517" s="396"/>
      <c r="T517" s="397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78"/>
        <v>0</v>
      </c>
      <c r="Z517" s="42" t="str">
        <f>IFERROR(IF(Y517=0,"",ROUNDUP(Y517/H517,0)*0.00937),"")</f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49" t="s">
        <v>69</v>
      </c>
      <c r="BM517" s="79">
        <f t="shared" si="80"/>
        <v>0</v>
      </c>
      <c r="BN517" s="79">
        <f t="shared" si="81"/>
        <v>0</v>
      </c>
      <c r="BO517" s="79">
        <f t="shared" si="82"/>
        <v>0</v>
      </c>
      <c r="BP517" s="79">
        <f t="shared" si="83"/>
        <v>0</v>
      </c>
    </row>
    <row r="518" spans="1:68" x14ac:dyDescent="0.2">
      <c r="A518" s="401"/>
      <c r="B518" s="401"/>
      <c r="C518" s="401"/>
      <c r="D518" s="401"/>
      <c r="E518" s="401"/>
      <c r="F518" s="401"/>
      <c r="G518" s="401"/>
      <c r="H518" s="401"/>
      <c r="I518" s="401"/>
      <c r="J518" s="401"/>
      <c r="K518" s="401"/>
      <c r="L518" s="401"/>
      <c r="M518" s="401"/>
      <c r="N518" s="401"/>
      <c r="O518" s="402"/>
      <c r="P518" s="398" t="s">
        <v>43</v>
      </c>
      <c r="Q518" s="399"/>
      <c r="R518" s="399"/>
      <c r="S518" s="399"/>
      <c r="T518" s="399"/>
      <c r="U518" s="399"/>
      <c r="V518" s="400"/>
      <c r="W518" s="43" t="s">
        <v>42</v>
      </c>
      <c r="X518" s="44">
        <f>IFERROR(X509/H509,"0")+IFERROR(X510/H510,"0")+IFERROR(X511/H511,"0")+IFERROR(X512/H512,"0")+IFERROR(X513/H513,"0")+IFERROR(X514/H514,"0")+IFERROR(X515/H515,"0")+IFERROR(X516/H516,"0")+IFERROR(X517/H517,"0")</f>
        <v>0</v>
      </c>
      <c r="Y518" s="44">
        <f>IFERROR(Y509/H509,"0")+IFERROR(Y510/H510,"0")+IFERROR(Y511/H511,"0")+IFERROR(Y512/H512,"0")+IFERROR(Y513/H513,"0")+IFERROR(Y514/H514,"0")+IFERROR(Y515/H515,"0")+IFERROR(Y516/H516,"0")+IFERROR(Y517/H517,"0")</f>
        <v>0</v>
      </c>
      <c r="Z518" s="44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</v>
      </c>
      <c r="AA518" s="68"/>
      <c r="AB518" s="68"/>
      <c r="AC518" s="68"/>
    </row>
    <row r="519" spans="1:68" x14ac:dyDescent="0.2">
      <c r="A519" s="401"/>
      <c r="B519" s="401"/>
      <c r="C519" s="401"/>
      <c r="D519" s="401"/>
      <c r="E519" s="401"/>
      <c r="F519" s="401"/>
      <c r="G519" s="401"/>
      <c r="H519" s="401"/>
      <c r="I519" s="401"/>
      <c r="J519" s="401"/>
      <c r="K519" s="401"/>
      <c r="L519" s="401"/>
      <c r="M519" s="401"/>
      <c r="N519" s="401"/>
      <c r="O519" s="402"/>
      <c r="P519" s="398" t="s">
        <v>43</v>
      </c>
      <c r="Q519" s="399"/>
      <c r="R519" s="399"/>
      <c r="S519" s="399"/>
      <c r="T519" s="399"/>
      <c r="U519" s="399"/>
      <c r="V519" s="400"/>
      <c r="W519" s="43" t="s">
        <v>0</v>
      </c>
      <c r="X519" s="44">
        <f>IFERROR(SUM(X509:X517),"0")</f>
        <v>0</v>
      </c>
      <c r="Y519" s="44">
        <f>IFERROR(SUM(Y509:Y517),"0")</f>
        <v>0</v>
      </c>
      <c r="Z519" s="43"/>
      <c r="AA519" s="68"/>
      <c r="AB519" s="68"/>
      <c r="AC519" s="68"/>
    </row>
    <row r="520" spans="1:68" ht="14.25" customHeight="1" x14ac:dyDescent="0.25">
      <c r="A520" s="393" t="s">
        <v>155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67"/>
      <c r="AB520" s="67"/>
      <c r="AC520" s="81"/>
    </row>
    <row r="521" spans="1:68" ht="16.5" customHeight="1" x14ac:dyDescent="0.25">
      <c r="A521" s="64" t="s">
        <v>639</v>
      </c>
      <c r="B521" s="64" t="s">
        <v>640</v>
      </c>
      <c r="C521" s="37">
        <v>4301020222</v>
      </c>
      <c r="D521" s="394">
        <v>4607091388930</v>
      </c>
      <c r="E521" s="394"/>
      <c r="F521" s="63">
        <v>0.88</v>
      </c>
      <c r="G521" s="38">
        <v>6</v>
      </c>
      <c r="H521" s="63">
        <v>5.28</v>
      </c>
      <c r="I521" s="63">
        <v>5.64</v>
      </c>
      <c r="J521" s="38">
        <v>104</v>
      </c>
      <c r="K521" s="38" t="s">
        <v>126</v>
      </c>
      <c r="L521" s="38"/>
      <c r="M521" s="39" t="s">
        <v>125</v>
      </c>
      <c r="N521" s="39"/>
      <c r="O521" s="38">
        <v>55</v>
      </c>
      <c r="P521" s="4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6"/>
      <c r="R521" s="396"/>
      <c r="S521" s="396"/>
      <c r="T521" s="397"/>
      <c r="U521" s="40" t="s">
        <v>48</v>
      </c>
      <c r="V521" s="40" t="s">
        <v>48</v>
      </c>
      <c r="W521" s="41" t="s">
        <v>0</v>
      </c>
      <c r="X521" s="59">
        <v>0</v>
      </c>
      <c r="Y521" s="56">
        <f>IFERROR(IF(X521="",0,CEILING((X521/$H521),1)*$H521),"")</f>
        <v>0</v>
      </c>
      <c r="Z521" s="42" t="str">
        <f>IFERROR(IF(Y521=0,"",ROUNDUP(Y521/H521,0)*0.01196),"")</f>
        <v/>
      </c>
      <c r="AA521" s="69" t="s">
        <v>48</v>
      </c>
      <c r="AB521" s="70" t="s">
        <v>48</v>
      </c>
      <c r="AC521" s="82"/>
      <c r="AG521" s="79"/>
      <c r="AJ521" s="84"/>
      <c r="AK521" s="84"/>
      <c r="BB521" s="350" t="s">
        <v>69</v>
      </c>
      <c r="BM521" s="79">
        <f>IFERROR(X521*I521/H521,"0")</f>
        <v>0</v>
      </c>
      <c r="BN521" s="79">
        <f>IFERROR(Y521*I521/H521,"0")</f>
        <v>0</v>
      </c>
      <c r="BO521" s="79">
        <f>IFERROR(1/J521*(X521/H521),"0")</f>
        <v>0</v>
      </c>
      <c r="BP521" s="79">
        <f>IFERROR(1/J521*(Y521/H521),"0")</f>
        <v>0</v>
      </c>
    </row>
    <row r="522" spans="1:68" ht="16.5" customHeight="1" x14ac:dyDescent="0.25">
      <c r="A522" s="64" t="s">
        <v>641</v>
      </c>
      <c r="B522" s="64" t="s">
        <v>642</v>
      </c>
      <c r="C522" s="37">
        <v>4301020206</v>
      </c>
      <c r="D522" s="394">
        <v>4680115880054</v>
      </c>
      <c r="E522" s="394"/>
      <c r="F522" s="63">
        <v>0.6</v>
      </c>
      <c r="G522" s="38">
        <v>6</v>
      </c>
      <c r="H522" s="63">
        <v>3.6</v>
      </c>
      <c r="I522" s="63">
        <v>3.84</v>
      </c>
      <c r="J522" s="38">
        <v>120</v>
      </c>
      <c r="K522" s="38" t="s">
        <v>88</v>
      </c>
      <c r="L522" s="38"/>
      <c r="M522" s="39" t="s">
        <v>125</v>
      </c>
      <c r="N522" s="39"/>
      <c r="O522" s="38">
        <v>55</v>
      </c>
      <c r="P522" s="4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6"/>
      <c r="R522" s="396"/>
      <c r="S522" s="396"/>
      <c r="T522" s="397"/>
      <c r="U522" s="40" t="s">
        <v>48</v>
      </c>
      <c r="V522" s="40" t="s">
        <v>48</v>
      </c>
      <c r="W522" s="41" t="s">
        <v>0</v>
      </c>
      <c r="X522" s="59">
        <v>0</v>
      </c>
      <c r="Y522" s="56">
        <f>IFERROR(IF(X522="",0,CEILING((X522/$H522),1)*$H522),"")</f>
        <v>0</v>
      </c>
      <c r="Z522" s="42" t="str">
        <f>IFERROR(IF(Y522=0,"",ROUNDUP(Y522/H522,0)*0.00937),"")</f>
        <v/>
      </c>
      <c r="AA522" s="69" t="s">
        <v>48</v>
      </c>
      <c r="AB522" s="70" t="s">
        <v>48</v>
      </c>
      <c r="AC522" s="82"/>
      <c r="AG522" s="79"/>
      <c r="AJ522" s="84"/>
      <c r="AK522" s="84"/>
      <c r="BB522" s="351" t="s">
        <v>69</v>
      </c>
      <c r="BM522" s="79">
        <f>IFERROR(X522*I522/H522,"0")</f>
        <v>0</v>
      </c>
      <c r="BN522" s="79">
        <f>IFERROR(Y522*I522/H522,"0")</f>
        <v>0</v>
      </c>
      <c r="BO522" s="79">
        <f>IFERROR(1/J522*(X522/H522),"0")</f>
        <v>0</v>
      </c>
      <c r="BP522" s="79">
        <f>IFERROR(1/J522*(Y522/H522),"0")</f>
        <v>0</v>
      </c>
    </row>
    <row r="523" spans="1:68" x14ac:dyDescent="0.2">
      <c r="A523" s="401"/>
      <c r="B523" s="401"/>
      <c r="C523" s="401"/>
      <c r="D523" s="401"/>
      <c r="E523" s="401"/>
      <c r="F523" s="401"/>
      <c r="G523" s="401"/>
      <c r="H523" s="401"/>
      <c r="I523" s="401"/>
      <c r="J523" s="401"/>
      <c r="K523" s="401"/>
      <c r="L523" s="401"/>
      <c r="M523" s="401"/>
      <c r="N523" s="401"/>
      <c r="O523" s="402"/>
      <c r="P523" s="398" t="s">
        <v>43</v>
      </c>
      <c r="Q523" s="399"/>
      <c r="R523" s="399"/>
      <c r="S523" s="399"/>
      <c r="T523" s="399"/>
      <c r="U523" s="399"/>
      <c r="V523" s="400"/>
      <c r="W523" s="43" t="s">
        <v>42</v>
      </c>
      <c r="X523" s="44">
        <f>IFERROR(X521/H521,"0")+IFERROR(X522/H522,"0")</f>
        <v>0</v>
      </c>
      <c r="Y523" s="44">
        <f>IFERROR(Y521/H521,"0")+IFERROR(Y522/H522,"0")</f>
        <v>0</v>
      </c>
      <c r="Z523" s="44">
        <f>IFERROR(IF(Z521="",0,Z521),"0")+IFERROR(IF(Z522="",0,Z522),"0")</f>
        <v>0</v>
      </c>
      <c r="AA523" s="68"/>
      <c r="AB523" s="68"/>
      <c r="AC523" s="68"/>
    </row>
    <row r="524" spans="1:68" x14ac:dyDescent="0.2">
      <c r="A524" s="401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02"/>
      <c r="P524" s="398" t="s">
        <v>43</v>
      </c>
      <c r="Q524" s="399"/>
      <c r="R524" s="399"/>
      <c r="S524" s="399"/>
      <c r="T524" s="399"/>
      <c r="U524" s="399"/>
      <c r="V524" s="400"/>
      <c r="W524" s="43" t="s">
        <v>0</v>
      </c>
      <c r="X524" s="44">
        <f>IFERROR(SUM(X521:X522),"0")</f>
        <v>0</v>
      </c>
      <c r="Y524" s="44">
        <f>IFERROR(SUM(Y521:Y522),"0")</f>
        <v>0</v>
      </c>
      <c r="Z524" s="43"/>
      <c r="AA524" s="68"/>
      <c r="AB524" s="68"/>
      <c r="AC524" s="68"/>
    </row>
    <row r="525" spans="1:68" ht="14.25" customHeight="1" x14ac:dyDescent="0.25">
      <c r="A525" s="393" t="s">
        <v>79</v>
      </c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393"/>
      <c r="P525" s="393"/>
      <c r="Q525" s="393"/>
      <c r="R525" s="393"/>
      <c r="S525" s="393"/>
      <c r="T525" s="393"/>
      <c r="U525" s="393"/>
      <c r="V525" s="393"/>
      <c r="W525" s="393"/>
      <c r="X525" s="393"/>
      <c r="Y525" s="393"/>
      <c r="Z525" s="393"/>
      <c r="AA525" s="67"/>
      <c r="AB525" s="67"/>
      <c r="AC525" s="81"/>
    </row>
    <row r="526" spans="1:68" ht="27" customHeight="1" x14ac:dyDescent="0.25">
      <c r="A526" s="64" t="s">
        <v>643</v>
      </c>
      <c r="B526" s="64" t="s">
        <v>644</v>
      </c>
      <c r="C526" s="37">
        <v>4301031252</v>
      </c>
      <c r="D526" s="394">
        <v>4680115883116</v>
      </c>
      <c r="E526" s="394"/>
      <c r="F526" s="63">
        <v>0.88</v>
      </c>
      <c r="G526" s="38">
        <v>6</v>
      </c>
      <c r="H526" s="63">
        <v>5.28</v>
      </c>
      <c r="I526" s="63">
        <v>5.64</v>
      </c>
      <c r="J526" s="38">
        <v>104</v>
      </c>
      <c r="K526" s="38" t="s">
        <v>126</v>
      </c>
      <c r="L526" s="38"/>
      <c r="M526" s="39" t="s">
        <v>125</v>
      </c>
      <c r="N526" s="39"/>
      <c r="O526" s="38">
        <v>60</v>
      </c>
      <c r="P526" s="4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6"/>
      <c r="R526" s="396"/>
      <c r="S526" s="396"/>
      <c r="T526" s="397"/>
      <c r="U526" s="40" t="s">
        <v>48</v>
      </c>
      <c r="V526" s="40" t="s">
        <v>48</v>
      </c>
      <c r="W526" s="41" t="s">
        <v>0</v>
      </c>
      <c r="X526" s="59">
        <v>0</v>
      </c>
      <c r="Y526" s="56">
        <f t="shared" ref="Y526:Y531" si="84">IFERROR(IF(X526="",0,CEILING((X526/$H526),1)*$H526),"")</f>
        <v>0</v>
      </c>
      <c r="Z526" s="42" t="str">
        <f>IFERROR(IF(Y526=0,"",ROUNDUP(Y526/H526,0)*0.01196),"")</f>
        <v/>
      </c>
      <c r="AA526" s="69" t="s">
        <v>48</v>
      </c>
      <c r="AB526" s="70" t="s">
        <v>48</v>
      </c>
      <c r="AC526" s="82"/>
      <c r="AG526" s="79"/>
      <c r="AJ526" s="84"/>
      <c r="AK526" s="84"/>
      <c r="BB526" s="352" t="s">
        <v>69</v>
      </c>
      <c r="BM526" s="79">
        <f t="shared" ref="BM526:BM531" si="85">IFERROR(X526*I526/H526,"0")</f>
        <v>0</v>
      </c>
      <c r="BN526" s="79">
        <f t="shared" ref="BN526:BN531" si="86">IFERROR(Y526*I526/H526,"0")</f>
        <v>0</v>
      </c>
      <c r="BO526" s="79">
        <f t="shared" ref="BO526:BO531" si="87">IFERROR(1/J526*(X526/H526),"0")</f>
        <v>0</v>
      </c>
      <c r="BP526" s="79">
        <f t="shared" ref="BP526:BP531" si="88">IFERROR(1/J526*(Y526/H526),"0")</f>
        <v>0</v>
      </c>
    </row>
    <row r="527" spans="1:68" ht="27" customHeight="1" x14ac:dyDescent="0.25">
      <c r="A527" s="64" t="s">
        <v>645</v>
      </c>
      <c r="B527" s="64" t="s">
        <v>646</v>
      </c>
      <c r="C527" s="37">
        <v>4301031248</v>
      </c>
      <c r="D527" s="394">
        <v>4680115883093</v>
      </c>
      <c r="E527" s="394"/>
      <c r="F527" s="63">
        <v>0.88</v>
      </c>
      <c r="G527" s="38">
        <v>6</v>
      </c>
      <c r="H527" s="63">
        <v>5.28</v>
      </c>
      <c r="I527" s="63">
        <v>5.64</v>
      </c>
      <c r="J527" s="38">
        <v>104</v>
      </c>
      <c r="K527" s="38" t="s">
        <v>126</v>
      </c>
      <c r="L527" s="38"/>
      <c r="M527" s="39" t="s">
        <v>82</v>
      </c>
      <c r="N527" s="39"/>
      <c r="O527" s="38">
        <v>60</v>
      </c>
      <c r="P527" s="4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6"/>
      <c r="R527" s="396"/>
      <c r="S527" s="396"/>
      <c r="T527" s="397"/>
      <c r="U527" s="40" t="s">
        <v>48</v>
      </c>
      <c r="V527" s="40" t="s">
        <v>48</v>
      </c>
      <c r="W527" s="41" t="s">
        <v>0</v>
      </c>
      <c r="X527" s="59">
        <v>0</v>
      </c>
      <c r="Y527" s="56">
        <f t="shared" si="84"/>
        <v>0</v>
      </c>
      <c r="Z527" s="42" t="str">
        <f>IFERROR(IF(Y527=0,"",ROUNDUP(Y527/H527,0)*0.01196),"")</f>
        <v/>
      </c>
      <c r="AA527" s="69" t="s">
        <v>48</v>
      </c>
      <c r="AB527" s="70" t="s">
        <v>48</v>
      </c>
      <c r="AC527" s="82"/>
      <c r="AG527" s="79"/>
      <c r="AJ527" s="84"/>
      <c r="AK527" s="84"/>
      <c r="BB527" s="353" t="s">
        <v>69</v>
      </c>
      <c r="BM527" s="79">
        <f t="shared" si="85"/>
        <v>0</v>
      </c>
      <c r="BN527" s="79">
        <f t="shared" si="86"/>
        <v>0</v>
      </c>
      <c r="BO527" s="79">
        <f t="shared" si="87"/>
        <v>0</v>
      </c>
      <c r="BP527" s="79">
        <f t="shared" si="88"/>
        <v>0</v>
      </c>
    </row>
    <row r="528" spans="1:68" ht="27" customHeight="1" x14ac:dyDescent="0.25">
      <c r="A528" s="64" t="s">
        <v>647</v>
      </c>
      <c r="B528" s="64" t="s">
        <v>648</v>
      </c>
      <c r="C528" s="37">
        <v>4301031250</v>
      </c>
      <c r="D528" s="394">
        <v>4680115883109</v>
      </c>
      <c r="E528" s="394"/>
      <c r="F528" s="63">
        <v>0.88</v>
      </c>
      <c r="G528" s="38">
        <v>6</v>
      </c>
      <c r="H528" s="63">
        <v>5.28</v>
      </c>
      <c r="I528" s="63">
        <v>5.64</v>
      </c>
      <c r="J528" s="38">
        <v>104</v>
      </c>
      <c r="K528" s="38" t="s">
        <v>126</v>
      </c>
      <c r="L528" s="38"/>
      <c r="M528" s="39" t="s">
        <v>82</v>
      </c>
      <c r="N528" s="39"/>
      <c r="O528" s="38">
        <v>60</v>
      </c>
      <c r="P528" s="4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6"/>
      <c r="R528" s="396"/>
      <c r="S528" s="396"/>
      <c r="T528" s="397"/>
      <c r="U528" s="40" t="s">
        <v>48</v>
      </c>
      <c r="V528" s="40" t="s">
        <v>48</v>
      </c>
      <c r="W528" s="41" t="s">
        <v>0</v>
      </c>
      <c r="X528" s="59">
        <v>0</v>
      </c>
      <c r="Y528" s="56">
        <f t="shared" si="84"/>
        <v>0</v>
      </c>
      <c r="Z528" s="42" t="str">
        <f>IFERROR(IF(Y528=0,"",ROUNDUP(Y528/H528,0)*0.01196),"")</f>
        <v/>
      </c>
      <c r="AA528" s="69" t="s">
        <v>48</v>
      </c>
      <c r="AB528" s="70" t="s">
        <v>48</v>
      </c>
      <c r="AC528" s="82"/>
      <c r="AG528" s="79"/>
      <c r="AJ528" s="84"/>
      <c r="AK528" s="84"/>
      <c r="BB528" s="354" t="s">
        <v>69</v>
      </c>
      <c r="BM528" s="79">
        <f t="shared" si="85"/>
        <v>0</v>
      </c>
      <c r="BN528" s="79">
        <f t="shared" si="86"/>
        <v>0</v>
      </c>
      <c r="BO528" s="79">
        <f t="shared" si="87"/>
        <v>0</v>
      </c>
      <c r="BP528" s="79">
        <f t="shared" si="88"/>
        <v>0</v>
      </c>
    </row>
    <row r="529" spans="1:68" ht="27" customHeight="1" x14ac:dyDescent="0.25">
      <c r="A529" s="64" t="s">
        <v>649</v>
      </c>
      <c r="B529" s="64" t="s">
        <v>650</v>
      </c>
      <c r="C529" s="37">
        <v>4301031249</v>
      </c>
      <c r="D529" s="394">
        <v>4680115882072</v>
      </c>
      <c r="E529" s="394"/>
      <c r="F529" s="63">
        <v>0.6</v>
      </c>
      <c r="G529" s="38">
        <v>6</v>
      </c>
      <c r="H529" s="63">
        <v>3.6</v>
      </c>
      <c r="I529" s="63">
        <v>3.84</v>
      </c>
      <c r="J529" s="38">
        <v>120</v>
      </c>
      <c r="K529" s="38" t="s">
        <v>88</v>
      </c>
      <c r="L529" s="38"/>
      <c r="M529" s="39" t="s">
        <v>125</v>
      </c>
      <c r="N529" s="39"/>
      <c r="O529" s="38">
        <v>60</v>
      </c>
      <c r="P529" s="4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6"/>
      <c r="R529" s="396"/>
      <c r="S529" s="396"/>
      <c r="T529" s="397"/>
      <c r="U529" s="40" t="s">
        <v>48</v>
      </c>
      <c r="V529" s="40" t="s">
        <v>48</v>
      </c>
      <c r="W529" s="41" t="s">
        <v>0</v>
      </c>
      <c r="X529" s="59">
        <v>0</v>
      </c>
      <c r="Y529" s="56">
        <f t="shared" si="84"/>
        <v>0</v>
      </c>
      <c r="Z529" s="42" t="str">
        <f>IFERROR(IF(Y529=0,"",ROUNDUP(Y529/H529,0)*0.00937),"")</f>
        <v/>
      </c>
      <c r="AA529" s="69" t="s">
        <v>48</v>
      </c>
      <c r="AB529" s="70" t="s">
        <v>48</v>
      </c>
      <c r="AC529" s="82"/>
      <c r="AG529" s="79"/>
      <c r="AJ529" s="84"/>
      <c r="AK529" s="84"/>
      <c r="BB529" s="355" t="s">
        <v>69</v>
      </c>
      <c r="BM529" s="79">
        <f t="shared" si="85"/>
        <v>0</v>
      </c>
      <c r="BN529" s="79">
        <f t="shared" si="86"/>
        <v>0</v>
      </c>
      <c r="BO529" s="79">
        <f t="shared" si="87"/>
        <v>0</v>
      </c>
      <c r="BP529" s="79">
        <f t="shared" si="88"/>
        <v>0</v>
      </c>
    </row>
    <row r="530" spans="1:68" ht="27" customHeight="1" x14ac:dyDescent="0.25">
      <c r="A530" s="64" t="s">
        <v>651</v>
      </c>
      <c r="B530" s="64" t="s">
        <v>652</v>
      </c>
      <c r="C530" s="37">
        <v>4301031251</v>
      </c>
      <c r="D530" s="394">
        <v>4680115882102</v>
      </c>
      <c r="E530" s="394"/>
      <c r="F530" s="63">
        <v>0.6</v>
      </c>
      <c r="G530" s="38">
        <v>6</v>
      </c>
      <c r="H530" s="63">
        <v>3.6</v>
      </c>
      <c r="I530" s="63">
        <v>3.81</v>
      </c>
      <c r="J530" s="38">
        <v>120</v>
      </c>
      <c r="K530" s="38" t="s">
        <v>88</v>
      </c>
      <c r="L530" s="38"/>
      <c r="M530" s="39" t="s">
        <v>82</v>
      </c>
      <c r="N530" s="39"/>
      <c r="O530" s="38">
        <v>60</v>
      </c>
      <c r="P530" s="44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6"/>
      <c r="R530" s="396"/>
      <c r="S530" s="396"/>
      <c r="T530" s="397"/>
      <c r="U530" s="40" t="s">
        <v>48</v>
      </c>
      <c r="V530" s="40" t="s">
        <v>48</v>
      </c>
      <c r="W530" s="41" t="s">
        <v>0</v>
      </c>
      <c r="X530" s="59">
        <v>0</v>
      </c>
      <c r="Y530" s="56">
        <f t="shared" si="84"/>
        <v>0</v>
      </c>
      <c r="Z530" s="42" t="str">
        <f>IFERROR(IF(Y530=0,"",ROUNDUP(Y530/H530,0)*0.00937),"")</f>
        <v/>
      </c>
      <c r="AA530" s="69" t="s">
        <v>48</v>
      </c>
      <c r="AB530" s="70" t="s">
        <v>48</v>
      </c>
      <c r="AC530" s="82"/>
      <c r="AG530" s="79"/>
      <c r="AJ530" s="84"/>
      <c r="AK530" s="84"/>
      <c r="BB530" s="356" t="s">
        <v>69</v>
      </c>
      <c r="BM530" s="79">
        <f t="shared" si="85"/>
        <v>0</v>
      </c>
      <c r="BN530" s="79">
        <f t="shared" si="86"/>
        <v>0</v>
      </c>
      <c r="BO530" s="79">
        <f t="shared" si="87"/>
        <v>0</v>
      </c>
      <c r="BP530" s="79">
        <f t="shared" si="88"/>
        <v>0</v>
      </c>
    </row>
    <row r="531" spans="1:68" ht="27" customHeight="1" x14ac:dyDescent="0.25">
      <c r="A531" s="64" t="s">
        <v>653</v>
      </c>
      <c r="B531" s="64" t="s">
        <v>654</v>
      </c>
      <c r="C531" s="37">
        <v>4301031253</v>
      </c>
      <c r="D531" s="394">
        <v>4680115882096</v>
      </c>
      <c r="E531" s="394"/>
      <c r="F531" s="63">
        <v>0.6</v>
      </c>
      <c r="G531" s="38">
        <v>6</v>
      </c>
      <c r="H531" s="63">
        <v>3.6</v>
      </c>
      <c r="I531" s="63">
        <v>3.81</v>
      </c>
      <c r="J531" s="38">
        <v>120</v>
      </c>
      <c r="K531" s="38" t="s">
        <v>88</v>
      </c>
      <c r="L531" s="38"/>
      <c r="M531" s="39" t="s">
        <v>82</v>
      </c>
      <c r="N531" s="39"/>
      <c r="O531" s="38">
        <v>60</v>
      </c>
      <c r="P531" s="44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6"/>
      <c r="R531" s="396"/>
      <c r="S531" s="396"/>
      <c r="T531" s="397"/>
      <c r="U531" s="40" t="s">
        <v>48</v>
      </c>
      <c r="V531" s="40" t="s">
        <v>48</v>
      </c>
      <c r="W531" s="41" t="s">
        <v>0</v>
      </c>
      <c r="X531" s="59">
        <v>0</v>
      </c>
      <c r="Y531" s="56">
        <f t="shared" si="84"/>
        <v>0</v>
      </c>
      <c r="Z531" s="42" t="str">
        <f>IFERROR(IF(Y531=0,"",ROUNDUP(Y531/H531,0)*0.00937),"")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57" t="s">
        <v>69</v>
      </c>
      <c r="BM531" s="79">
        <f t="shared" si="85"/>
        <v>0</v>
      </c>
      <c r="BN531" s="79">
        <f t="shared" si="86"/>
        <v>0</v>
      </c>
      <c r="BO531" s="79">
        <f t="shared" si="87"/>
        <v>0</v>
      </c>
      <c r="BP531" s="79">
        <f t="shared" si="88"/>
        <v>0</v>
      </c>
    </row>
    <row r="532" spans="1:68" x14ac:dyDescent="0.2">
      <c r="A532" s="401"/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2"/>
      <c r="P532" s="398" t="s">
        <v>43</v>
      </c>
      <c r="Q532" s="399"/>
      <c r="R532" s="399"/>
      <c r="S532" s="399"/>
      <c r="T532" s="399"/>
      <c r="U532" s="399"/>
      <c r="V532" s="400"/>
      <c r="W532" s="43" t="s">
        <v>42</v>
      </c>
      <c r="X532" s="44">
        <f>IFERROR(X526/H526,"0")+IFERROR(X527/H527,"0")+IFERROR(X528/H528,"0")+IFERROR(X529/H529,"0")+IFERROR(X530/H530,"0")+IFERROR(X531/H531,"0")</f>
        <v>0</v>
      </c>
      <c r="Y532" s="44">
        <f>IFERROR(Y526/H526,"0")+IFERROR(Y527/H527,"0")+IFERROR(Y528/H528,"0")+IFERROR(Y529/H529,"0")+IFERROR(Y530/H530,"0")+IFERROR(Y531/H531,"0")</f>
        <v>0</v>
      </c>
      <c r="Z532" s="44">
        <f>IFERROR(IF(Z526="",0,Z526),"0")+IFERROR(IF(Z527="",0,Z527),"0")+IFERROR(IF(Z528="",0,Z528),"0")+IFERROR(IF(Z529="",0,Z529),"0")+IFERROR(IF(Z530="",0,Z530),"0")+IFERROR(IF(Z531="",0,Z531),"0")</f>
        <v>0</v>
      </c>
      <c r="AA532" s="68"/>
      <c r="AB532" s="68"/>
      <c r="AC532" s="68"/>
    </row>
    <row r="533" spans="1:68" x14ac:dyDescent="0.2">
      <c r="A533" s="401"/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2"/>
      <c r="P533" s="398" t="s">
        <v>43</v>
      </c>
      <c r="Q533" s="399"/>
      <c r="R533" s="399"/>
      <c r="S533" s="399"/>
      <c r="T533" s="399"/>
      <c r="U533" s="399"/>
      <c r="V533" s="400"/>
      <c r="W533" s="43" t="s">
        <v>0</v>
      </c>
      <c r="X533" s="44">
        <f>IFERROR(SUM(X526:X531),"0")</f>
        <v>0</v>
      </c>
      <c r="Y533" s="44">
        <f>IFERROR(SUM(Y526:Y531),"0")</f>
        <v>0</v>
      </c>
      <c r="Z533" s="43"/>
      <c r="AA533" s="68"/>
      <c r="AB533" s="68"/>
      <c r="AC533" s="68"/>
    </row>
    <row r="534" spans="1:68" ht="14.25" customHeight="1" x14ac:dyDescent="0.25">
      <c r="A534" s="393" t="s">
        <v>84</v>
      </c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3"/>
      <c r="O534" s="393"/>
      <c r="P534" s="393"/>
      <c r="Q534" s="393"/>
      <c r="R534" s="393"/>
      <c r="S534" s="393"/>
      <c r="T534" s="393"/>
      <c r="U534" s="393"/>
      <c r="V534" s="393"/>
      <c r="W534" s="393"/>
      <c r="X534" s="393"/>
      <c r="Y534" s="393"/>
      <c r="Z534" s="393"/>
      <c r="AA534" s="67"/>
      <c r="AB534" s="67"/>
      <c r="AC534" s="81"/>
    </row>
    <row r="535" spans="1:68" ht="16.5" customHeight="1" x14ac:dyDescent="0.25">
      <c r="A535" s="64" t="s">
        <v>655</v>
      </c>
      <c r="B535" s="64" t="s">
        <v>656</v>
      </c>
      <c r="C535" s="37">
        <v>4301051230</v>
      </c>
      <c r="D535" s="394">
        <v>4607091383409</v>
      </c>
      <c r="E535" s="394"/>
      <c r="F535" s="63">
        <v>1.3</v>
      </c>
      <c r="G535" s="38">
        <v>6</v>
      </c>
      <c r="H535" s="63">
        <v>7.8</v>
      </c>
      <c r="I535" s="63">
        <v>8.3460000000000001</v>
      </c>
      <c r="J535" s="38">
        <v>56</v>
      </c>
      <c r="K535" s="38" t="s">
        <v>126</v>
      </c>
      <c r="L535" s="38"/>
      <c r="M535" s="39" t="s">
        <v>82</v>
      </c>
      <c r="N535" s="39"/>
      <c r="O535" s="38">
        <v>45</v>
      </c>
      <c r="P535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6"/>
      <c r="R535" s="396"/>
      <c r="S535" s="396"/>
      <c r="T535" s="397"/>
      <c r="U535" s="40" t="s">
        <v>48</v>
      </c>
      <c r="V535" s="40" t="s">
        <v>48</v>
      </c>
      <c r="W535" s="41" t="s">
        <v>0</v>
      </c>
      <c r="X535" s="59">
        <v>0</v>
      </c>
      <c r="Y535" s="56">
        <f>IFERROR(IF(X535="",0,CEILING((X535/$H535),1)*$H535),"")</f>
        <v>0</v>
      </c>
      <c r="Z535" s="42" t="str">
        <f>IFERROR(IF(Y535=0,"",ROUNDUP(Y535/H535,0)*0.02175),"")</f>
        <v/>
      </c>
      <c r="AA535" s="69" t="s">
        <v>48</v>
      </c>
      <c r="AB535" s="70" t="s">
        <v>48</v>
      </c>
      <c r="AC535" s="82"/>
      <c r="AG535" s="79"/>
      <c r="AJ535" s="84"/>
      <c r="AK535" s="84"/>
      <c r="BB535" s="358" t="s">
        <v>69</v>
      </c>
      <c r="BM535" s="79">
        <f>IFERROR(X535*I535/H535,"0")</f>
        <v>0</v>
      </c>
      <c r="BN535" s="79">
        <f>IFERROR(Y535*I535/H535,"0")</f>
        <v>0</v>
      </c>
      <c r="BO535" s="79">
        <f>IFERROR(1/J535*(X535/H535),"0")</f>
        <v>0</v>
      </c>
      <c r="BP535" s="79">
        <f>IFERROR(1/J535*(Y535/H535),"0")</f>
        <v>0</v>
      </c>
    </row>
    <row r="536" spans="1:68" ht="16.5" customHeight="1" x14ac:dyDescent="0.25">
      <c r="A536" s="64" t="s">
        <v>657</v>
      </c>
      <c r="B536" s="64" t="s">
        <v>658</v>
      </c>
      <c r="C536" s="37">
        <v>4301051231</v>
      </c>
      <c r="D536" s="394">
        <v>4607091383416</v>
      </c>
      <c r="E536" s="394"/>
      <c r="F536" s="63">
        <v>1.3</v>
      </c>
      <c r="G536" s="38">
        <v>6</v>
      </c>
      <c r="H536" s="63">
        <v>7.8</v>
      </c>
      <c r="I536" s="63">
        <v>8.3460000000000001</v>
      </c>
      <c r="J536" s="38">
        <v>56</v>
      </c>
      <c r="K536" s="38" t="s">
        <v>126</v>
      </c>
      <c r="L536" s="38"/>
      <c r="M536" s="39" t="s">
        <v>82</v>
      </c>
      <c r="N536" s="39"/>
      <c r="O536" s="38">
        <v>45</v>
      </c>
      <c r="P536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6"/>
      <c r="R536" s="396"/>
      <c r="S536" s="396"/>
      <c r="T536" s="397"/>
      <c r="U536" s="40" t="s">
        <v>48</v>
      </c>
      <c r="V536" s="40" t="s">
        <v>48</v>
      </c>
      <c r="W536" s="41" t="s">
        <v>0</v>
      </c>
      <c r="X536" s="59">
        <v>0</v>
      </c>
      <c r="Y536" s="56">
        <f>IFERROR(IF(X536="",0,CEILING((X536/$H536),1)*$H536),"")</f>
        <v>0</v>
      </c>
      <c r="Z536" s="42" t="str">
        <f>IFERROR(IF(Y536=0,"",ROUNDUP(Y536/H536,0)*0.02175),"")</f>
        <v/>
      </c>
      <c r="AA536" s="69" t="s">
        <v>48</v>
      </c>
      <c r="AB536" s="70" t="s">
        <v>48</v>
      </c>
      <c r="AC536" s="82"/>
      <c r="AG536" s="79"/>
      <c r="AJ536" s="84"/>
      <c r="AK536" s="84"/>
      <c r="BB536" s="359" t="s">
        <v>69</v>
      </c>
      <c r="BM536" s="79">
        <f>IFERROR(X536*I536/H536,"0")</f>
        <v>0</v>
      </c>
      <c r="BN536" s="79">
        <f>IFERROR(Y536*I536/H536,"0")</f>
        <v>0</v>
      </c>
      <c r="BO536" s="79">
        <f>IFERROR(1/J536*(X536/H536),"0")</f>
        <v>0</v>
      </c>
      <c r="BP536" s="79">
        <f>IFERROR(1/J536*(Y536/H536),"0")</f>
        <v>0</v>
      </c>
    </row>
    <row r="537" spans="1:68" ht="27" customHeight="1" x14ac:dyDescent="0.25">
      <c r="A537" s="64" t="s">
        <v>659</v>
      </c>
      <c r="B537" s="64" t="s">
        <v>660</v>
      </c>
      <c r="C537" s="37">
        <v>4301051058</v>
      </c>
      <c r="D537" s="394">
        <v>4680115883536</v>
      </c>
      <c r="E537" s="394"/>
      <c r="F537" s="63">
        <v>0.3</v>
      </c>
      <c r="G537" s="38">
        <v>6</v>
      </c>
      <c r="H537" s="63">
        <v>1.8</v>
      </c>
      <c r="I537" s="63">
        <v>2.0659999999999998</v>
      </c>
      <c r="J537" s="38">
        <v>156</v>
      </c>
      <c r="K537" s="38" t="s">
        <v>88</v>
      </c>
      <c r="L537" s="38"/>
      <c r="M537" s="39" t="s">
        <v>82</v>
      </c>
      <c r="N537" s="39"/>
      <c r="O537" s="38">
        <v>45</v>
      </c>
      <c r="P537" s="4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6"/>
      <c r="R537" s="396"/>
      <c r="S537" s="396"/>
      <c r="T537" s="397"/>
      <c r="U537" s="40" t="s">
        <v>48</v>
      </c>
      <c r="V537" s="40" t="s">
        <v>48</v>
      </c>
      <c r="W537" s="41" t="s">
        <v>0</v>
      </c>
      <c r="X537" s="59">
        <v>0</v>
      </c>
      <c r="Y537" s="56">
        <f>IFERROR(IF(X537="",0,CEILING((X537/$H537),1)*$H537),"")</f>
        <v>0</v>
      </c>
      <c r="Z537" s="42" t="str">
        <f>IFERROR(IF(Y537=0,"",ROUNDUP(Y537/H537,0)*0.00753),"")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0" t="s">
        <v>69</v>
      </c>
      <c r="BM537" s="79">
        <f>IFERROR(X537*I537/H537,"0")</f>
        <v>0</v>
      </c>
      <c r="BN537" s="79">
        <f>IFERROR(Y537*I537/H537,"0")</f>
        <v>0</v>
      </c>
      <c r="BO537" s="79">
        <f>IFERROR(1/J537*(X537/H537),"0")</f>
        <v>0</v>
      </c>
      <c r="BP537" s="79">
        <f>IFERROR(1/J537*(Y537/H537),"0")</f>
        <v>0</v>
      </c>
    </row>
    <row r="538" spans="1:68" x14ac:dyDescent="0.2">
      <c r="A538" s="401"/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2"/>
      <c r="P538" s="398" t="s">
        <v>43</v>
      </c>
      <c r="Q538" s="399"/>
      <c r="R538" s="399"/>
      <c r="S538" s="399"/>
      <c r="T538" s="399"/>
      <c r="U538" s="399"/>
      <c r="V538" s="400"/>
      <c r="W538" s="43" t="s">
        <v>42</v>
      </c>
      <c r="X538" s="44">
        <f>IFERROR(X535/H535,"0")+IFERROR(X536/H536,"0")+IFERROR(X537/H537,"0")</f>
        <v>0</v>
      </c>
      <c r="Y538" s="44">
        <f>IFERROR(Y535/H535,"0")+IFERROR(Y536/H536,"0")+IFERROR(Y537/H537,"0")</f>
        <v>0</v>
      </c>
      <c r="Z538" s="44">
        <f>IFERROR(IF(Z535="",0,Z535),"0")+IFERROR(IF(Z536="",0,Z536),"0")+IFERROR(IF(Z537="",0,Z537),"0")</f>
        <v>0</v>
      </c>
      <c r="AA538" s="68"/>
      <c r="AB538" s="68"/>
      <c r="AC538" s="68"/>
    </row>
    <row r="539" spans="1:68" x14ac:dyDescent="0.2">
      <c r="A539" s="401"/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2"/>
      <c r="P539" s="398" t="s">
        <v>43</v>
      </c>
      <c r="Q539" s="399"/>
      <c r="R539" s="399"/>
      <c r="S539" s="399"/>
      <c r="T539" s="399"/>
      <c r="U539" s="399"/>
      <c r="V539" s="400"/>
      <c r="W539" s="43" t="s">
        <v>0</v>
      </c>
      <c r="X539" s="44">
        <f>IFERROR(SUM(X535:X537),"0")</f>
        <v>0</v>
      </c>
      <c r="Y539" s="44">
        <f>IFERROR(SUM(Y535:Y537),"0")</f>
        <v>0</v>
      </c>
      <c r="Z539" s="43"/>
      <c r="AA539" s="68"/>
      <c r="AB539" s="68"/>
      <c r="AC539" s="68"/>
    </row>
    <row r="540" spans="1:68" ht="14.25" customHeight="1" x14ac:dyDescent="0.25">
      <c r="A540" s="393" t="s">
        <v>177</v>
      </c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3"/>
      <c r="O540" s="393"/>
      <c r="P540" s="393"/>
      <c r="Q540" s="393"/>
      <c r="R540" s="393"/>
      <c r="S540" s="393"/>
      <c r="T540" s="393"/>
      <c r="U540" s="393"/>
      <c r="V540" s="393"/>
      <c r="W540" s="393"/>
      <c r="X540" s="393"/>
      <c r="Y540" s="393"/>
      <c r="Z540" s="393"/>
      <c r="AA540" s="67"/>
      <c r="AB540" s="67"/>
      <c r="AC540" s="81"/>
    </row>
    <row r="541" spans="1:68" ht="16.5" customHeight="1" x14ac:dyDescent="0.25">
      <c r="A541" s="64" t="s">
        <v>661</v>
      </c>
      <c r="B541" s="64" t="s">
        <v>662</v>
      </c>
      <c r="C541" s="37">
        <v>4301060363</v>
      </c>
      <c r="D541" s="394">
        <v>4680115885035</v>
      </c>
      <c r="E541" s="394"/>
      <c r="F541" s="63">
        <v>1</v>
      </c>
      <c r="G541" s="38">
        <v>4</v>
      </c>
      <c r="H541" s="63">
        <v>4</v>
      </c>
      <c r="I541" s="63">
        <v>4.4160000000000004</v>
      </c>
      <c r="J541" s="38">
        <v>104</v>
      </c>
      <c r="K541" s="38" t="s">
        <v>126</v>
      </c>
      <c r="L541" s="38"/>
      <c r="M541" s="39" t="s">
        <v>82</v>
      </c>
      <c r="N541" s="39"/>
      <c r="O541" s="38">
        <v>35</v>
      </c>
      <c r="P541" s="44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6"/>
      <c r="R541" s="396"/>
      <c r="S541" s="396"/>
      <c r="T541" s="397"/>
      <c r="U541" s="40" t="s">
        <v>48</v>
      </c>
      <c r="V541" s="40" t="s">
        <v>48</v>
      </c>
      <c r="W541" s="41" t="s">
        <v>0</v>
      </c>
      <c r="X541" s="59">
        <v>0</v>
      </c>
      <c r="Y541" s="56">
        <f>IFERROR(IF(X541="",0,CEILING((X541/$H541),1)*$H541),"")</f>
        <v>0</v>
      </c>
      <c r="Z541" s="42" t="str">
        <f>IFERROR(IF(Y541=0,"",ROUNDUP(Y541/H541,0)*0.01196),"")</f>
        <v/>
      </c>
      <c r="AA541" s="69" t="s">
        <v>48</v>
      </c>
      <c r="AB541" s="70" t="s">
        <v>48</v>
      </c>
      <c r="AC541" s="82"/>
      <c r="AG541" s="79"/>
      <c r="AJ541" s="84"/>
      <c r="AK541" s="84"/>
      <c r="BB541" s="361" t="s">
        <v>69</v>
      </c>
      <c r="BM541" s="79">
        <f>IFERROR(X541*I541/H541,"0")</f>
        <v>0</v>
      </c>
      <c r="BN541" s="79">
        <f>IFERROR(Y541*I541/H541,"0")</f>
        <v>0</v>
      </c>
      <c r="BO541" s="79">
        <f>IFERROR(1/J541*(X541/H541),"0")</f>
        <v>0</v>
      </c>
      <c r="BP541" s="79">
        <f>IFERROR(1/J541*(Y541/H541),"0")</f>
        <v>0</v>
      </c>
    </row>
    <row r="542" spans="1:68" x14ac:dyDescent="0.2">
      <c r="A542" s="401"/>
      <c r="B542" s="401"/>
      <c r="C542" s="401"/>
      <c r="D542" s="401"/>
      <c r="E542" s="401"/>
      <c r="F542" s="401"/>
      <c r="G542" s="401"/>
      <c r="H542" s="401"/>
      <c r="I542" s="401"/>
      <c r="J542" s="401"/>
      <c r="K542" s="401"/>
      <c r="L542" s="401"/>
      <c r="M542" s="401"/>
      <c r="N542" s="401"/>
      <c r="O542" s="402"/>
      <c r="P542" s="398" t="s">
        <v>43</v>
      </c>
      <c r="Q542" s="399"/>
      <c r="R542" s="399"/>
      <c r="S542" s="399"/>
      <c r="T542" s="399"/>
      <c r="U542" s="399"/>
      <c r="V542" s="400"/>
      <c r="W542" s="43" t="s">
        <v>42</v>
      </c>
      <c r="X542" s="44">
        <f>IFERROR(X541/H541,"0")</f>
        <v>0</v>
      </c>
      <c r="Y542" s="44">
        <f>IFERROR(Y541/H541,"0")</f>
        <v>0</v>
      </c>
      <c r="Z542" s="44">
        <f>IFERROR(IF(Z541="",0,Z541),"0")</f>
        <v>0</v>
      </c>
      <c r="AA542" s="68"/>
      <c r="AB542" s="68"/>
      <c r="AC542" s="68"/>
    </row>
    <row r="543" spans="1:68" x14ac:dyDescent="0.2">
      <c r="A543" s="401"/>
      <c r="B543" s="401"/>
      <c r="C543" s="401"/>
      <c r="D543" s="401"/>
      <c r="E543" s="401"/>
      <c r="F543" s="401"/>
      <c r="G543" s="401"/>
      <c r="H543" s="401"/>
      <c r="I543" s="401"/>
      <c r="J543" s="401"/>
      <c r="K543" s="401"/>
      <c r="L543" s="401"/>
      <c r="M543" s="401"/>
      <c r="N543" s="401"/>
      <c r="O543" s="402"/>
      <c r="P543" s="398" t="s">
        <v>43</v>
      </c>
      <c r="Q543" s="399"/>
      <c r="R543" s="399"/>
      <c r="S543" s="399"/>
      <c r="T543" s="399"/>
      <c r="U543" s="399"/>
      <c r="V543" s="400"/>
      <c r="W543" s="43" t="s">
        <v>0</v>
      </c>
      <c r="X543" s="44">
        <f>IFERROR(SUM(X541:X541),"0")</f>
        <v>0</v>
      </c>
      <c r="Y543" s="44">
        <f>IFERROR(SUM(Y541:Y541),"0")</f>
        <v>0</v>
      </c>
      <c r="Z543" s="43"/>
      <c r="AA543" s="68"/>
      <c r="AB543" s="68"/>
      <c r="AC543" s="68"/>
    </row>
    <row r="544" spans="1:68" ht="27.75" customHeight="1" x14ac:dyDescent="0.2">
      <c r="A544" s="429" t="s">
        <v>663</v>
      </c>
      <c r="B544" s="429"/>
      <c r="C544" s="429"/>
      <c r="D544" s="429"/>
      <c r="E544" s="429"/>
      <c r="F544" s="429"/>
      <c r="G544" s="429"/>
      <c r="H544" s="429"/>
      <c r="I544" s="429"/>
      <c r="J544" s="429"/>
      <c r="K544" s="429"/>
      <c r="L544" s="429"/>
      <c r="M544" s="429"/>
      <c r="N544" s="429"/>
      <c r="O544" s="429"/>
      <c r="P544" s="429"/>
      <c r="Q544" s="429"/>
      <c r="R544" s="429"/>
      <c r="S544" s="429"/>
      <c r="T544" s="429"/>
      <c r="U544" s="429"/>
      <c r="V544" s="429"/>
      <c r="W544" s="429"/>
      <c r="X544" s="429"/>
      <c r="Y544" s="429"/>
      <c r="Z544" s="429"/>
      <c r="AA544" s="55"/>
      <c r="AB544" s="55"/>
      <c r="AC544" s="55"/>
    </row>
    <row r="545" spans="1:68" ht="16.5" customHeight="1" x14ac:dyDescent="0.25">
      <c r="A545" s="416" t="s">
        <v>663</v>
      </c>
      <c r="B545" s="416"/>
      <c r="C545" s="416"/>
      <c r="D545" s="416"/>
      <c r="E545" s="416"/>
      <c r="F545" s="416"/>
      <c r="G545" s="416"/>
      <c r="H545" s="416"/>
      <c r="I545" s="416"/>
      <c r="J545" s="416"/>
      <c r="K545" s="416"/>
      <c r="L545" s="416"/>
      <c r="M545" s="416"/>
      <c r="N545" s="416"/>
      <c r="O545" s="416"/>
      <c r="P545" s="416"/>
      <c r="Q545" s="416"/>
      <c r="R545" s="416"/>
      <c r="S545" s="416"/>
      <c r="T545" s="416"/>
      <c r="U545" s="416"/>
      <c r="V545" s="416"/>
      <c r="W545" s="416"/>
      <c r="X545" s="416"/>
      <c r="Y545" s="416"/>
      <c r="Z545" s="416"/>
      <c r="AA545" s="66"/>
      <c r="AB545" s="66"/>
      <c r="AC545" s="80"/>
    </row>
    <row r="546" spans="1:68" ht="14.25" customHeight="1" x14ac:dyDescent="0.25">
      <c r="A546" s="393" t="s">
        <v>122</v>
      </c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393"/>
      <c r="P546" s="393"/>
      <c r="Q546" s="393"/>
      <c r="R546" s="393"/>
      <c r="S546" s="393"/>
      <c r="T546" s="393"/>
      <c r="U546" s="393"/>
      <c r="V546" s="393"/>
      <c r="W546" s="393"/>
      <c r="X546" s="393"/>
      <c r="Y546" s="393"/>
      <c r="Z546" s="393"/>
      <c r="AA546" s="67"/>
      <c r="AB546" s="67"/>
      <c r="AC546" s="81"/>
    </row>
    <row r="547" spans="1:68" ht="27" customHeight="1" x14ac:dyDescent="0.25">
      <c r="A547" s="64" t="s">
        <v>664</v>
      </c>
      <c r="B547" s="64" t="s">
        <v>665</v>
      </c>
      <c r="C547" s="37">
        <v>4301011763</v>
      </c>
      <c r="D547" s="394">
        <v>4640242181011</v>
      </c>
      <c r="E547" s="394"/>
      <c r="F547" s="63">
        <v>1.35</v>
      </c>
      <c r="G547" s="38">
        <v>8</v>
      </c>
      <c r="H547" s="63">
        <v>10.8</v>
      </c>
      <c r="I547" s="63">
        <v>11.28</v>
      </c>
      <c r="J547" s="38">
        <v>56</v>
      </c>
      <c r="K547" s="38" t="s">
        <v>126</v>
      </c>
      <c r="L547" s="38"/>
      <c r="M547" s="39" t="s">
        <v>128</v>
      </c>
      <c r="N547" s="39"/>
      <c r="O547" s="38">
        <v>55</v>
      </c>
      <c r="P547" s="430" t="s">
        <v>666</v>
      </c>
      <c r="Q547" s="396"/>
      <c r="R547" s="396"/>
      <c r="S547" s="396"/>
      <c r="T547" s="397"/>
      <c r="U547" s="40" t="s">
        <v>48</v>
      </c>
      <c r="V547" s="40" t="s">
        <v>48</v>
      </c>
      <c r="W547" s="41" t="s">
        <v>0</v>
      </c>
      <c r="X547" s="59">
        <v>0</v>
      </c>
      <c r="Y547" s="56">
        <f t="shared" ref="Y547:Y553" si="89">IFERROR(IF(X547="",0,CEILING((X547/$H547),1)*$H547),"")</f>
        <v>0</v>
      </c>
      <c r="Z547" s="42" t="str">
        <f>IFERROR(IF(Y547=0,"",ROUNDUP(Y547/H547,0)*0.02175),"")</f>
        <v/>
      </c>
      <c r="AA547" s="69" t="s">
        <v>48</v>
      </c>
      <c r="AB547" s="70" t="s">
        <v>48</v>
      </c>
      <c r="AC547" s="82"/>
      <c r="AG547" s="79"/>
      <c r="AJ547" s="84"/>
      <c r="AK547" s="84"/>
      <c r="BB547" s="362" t="s">
        <v>69</v>
      </c>
      <c r="BM547" s="79">
        <f t="shared" ref="BM547:BM553" si="90">IFERROR(X547*I547/H547,"0")</f>
        <v>0</v>
      </c>
      <c r="BN547" s="79">
        <f t="shared" ref="BN547:BN553" si="91">IFERROR(Y547*I547/H547,"0")</f>
        <v>0</v>
      </c>
      <c r="BO547" s="79">
        <f t="shared" ref="BO547:BO553" si="92">IFERROR(1/J547*(X547/H547),"0")</f>
        <v>0</v>
      </c>
      <c r="BP547" s="79">
        <f t="shared" ref="BP547:BP553" si="93">IFERROR(1/J547*(Y547/H547),"0")</f>
        <v>0</v>
      </c>
    </row>
    <row r="548" spans="1:68" ht="27" customHeight="1" x14ac:dyDescent="0.25">
      <c r="A548" s="64" t="s">
        <v>667</v>
      </c>
      <c r="B548" s="64" t="s">
        <v>668</v>
      </c>
      <c r="C548" s="37">
        <v>4301011585</v>
      </c>
      <c r="D548" s="394">
        <v>4640242180441</v>
      </c>
      <c r="E548" s="394"/>
      <c r="F548" s="63">
        <v>1.5</v>
      </c>
      <c r="G548" s="38">
        <v>8</v>
      </c>
      <c r="H548" s="63">
        <v>12</v>
      </c>
      <c r="I548" s="63">
        <v>12.48</v>
      </c>
      <c r="J548" s="38">
        <v>56</v>
      </c>
      <c r="K548" s="38" t="s">
        <v>126</v>
      </c>
      <c r="L548" s="38"/>
      <c r="M548" s="39" t="s">
        <v>125</v>
      </c>
      <c r="N548" s="39"/>
      <c r="O548" s="38">
        <v>50</v>
      </c>
      <c r="P548" s="431" t="s">
        <v>669</v>
      </c>
      <c r="Q548" s="396"/>
      <c r="R548" s="396"/>
      <c r="S548" s="396"/>
      <c r="T548" s="397"/>
      <c r="U548" s="40" t="s">
        <v>48</v>
      </c>
      <c r="V548" s="40" t="s">
        <v>48</v>
      </c>
      <c r="W548" s="41" t="s">
        <v>0</v>
      </c>
      <c r="X548" s="59">
        <v>0</v>
      </c>
      <c r="Y548" s="56">
        <f t="shared" si="89"/>
        <v>0</v>
      </c>
      <c r="Z548" s="42" t="str">
        <f>IFERROR(IF(Y548=0,"",ROUNDUP(Y548/H548,0)*0.02175),"")</f>
        <v/>
      </c>
      <c r="AA548" s="69" t="s">
        <v>48</v>
      </c>
      <c r="AB548" s="70" t="s">
        <v>48</v>
      </c>
      <c r="AC548" s="82"/>
      <c r="AG548" s="79"/>
      <c r="AJ548" s="84"/>
      <c r="AK548" s="84"/>
      <c r="BB548" s="363" t="s">
        <v>69</v>
      </c>
      <c r="BM548" s="79">
        <f t="shared" si="90"/>
        <v>0</v>
      </c>
      <c r="BN548" s="79">
        <f t="shared" si="91"/>
        <v>0</v>
      </c>
      <c r="BO548" s="79">
        <f t="shared" si="92"/>
        <v>0</v>
      </c>
      <c r="BP548" s="79">
        <f t="shared" si="93"/>
        <v>0</v>
      </c>
    </row>
    <row r="549" spans="1:68" ht="27" customHeight="1" x14ac:dyDescent="0.25">
      <c r="A549" s="64" t="s">
        <v>670</v>
      </c>
      <c r="B549" s="64" t="s">
        <v>671</v>
      </c>
      <c r="C549" s="37">
        <v>4301011584</v>
      </c>
      <c r="D549" s="394">
        <v>4640242180564</v>
      </c>
      <c r="E549" s="394"/>
      <c r="F549" s="63">
        <v>1.5</v>
      </c>
      <c r="G549" s="38">
        <v>8</v>
      </c>
      <c r="H549" s="63">
        <v>12</v>
      </c>
      <c r="I549" s="63">
        <v>12.48</v>
      </c>
      <c r="J549" s="38">
        <v>56</v>
      </c>
      <c r="K549" s="38" t="s">
        <v>126</v>
      </c>
      <c r="L549" s="38"/>
      <c r="M549" s="39" t="s">
        <v>125</v>
      </c>
      <c r="N549" s="39"/>
      <c r="O549" s="38">
        <v>50</v>
      </c>
      <c r="P549" s="432" t="s">
        <v>672</v>
      </c>
      <c r="Q549" s="396"/>
      <c r="R549" s="396"/>
      <c r="S549" s="396"/>
      <c r="T549" s="397"/>
      <c r="U549" s="40" t="s">
        <v>48</v>
      </c>
      <c r="V549" s="40" t="s">
        <v>48</v>
      </c>
      <c r="W549" s="41" t="s">
        <v>0</v>
      </c>
      <c r="X549" s="59">
        <v>0</v>
      </c>
      <c r="Y549" s="56">
        <f t="shared" si="89"/>
        <v>0</v>
      </c>
      <c r="Z549" s="42" t="str">
        <f>IFERROR(IF(Y549=0,"",ROUNDUP(Y549/H549,0)*0.02175),"")</f>
        <v/>
      </c>
      <c r="AA549" s="69" t="s">
        <v>48</v>
      </c>
      <c r="AB549" s="70" t="s">
        <v>48</v>
      </c>
      <c r="AC549" s="82"/>
      <c r="AG549" s="79"/>
      <c r="AJ549" s="84"/>
      <c r="AK549" s="84"/>
      <c r="BB549" s="364" t="s">
        <v>69</v>
      </c>
      <c r="BM549" s="79">
        <f t="shared" si="90"/>
        <v>0</v>
      </c>
      <c r="BN549" s="79">
        <f t="shared" si="91"/>
        <v>0</v>
      </c>
      <c r="BO549" s="79">
        <f t="shared" si="92"/>
        <v>0</v>
      </c>
      <c r="BP549" s="79">
        <f t="shared" si="93"/>
        <v>0</v>
      </c>
    </row>
    <row r="550" spans="1:68" ht="27" customHeight="1" x14ac:dyDescent="0.25">
      <c r="A550" s="64" t="s">
        <v>673</v>
      </c>
      <c r="B550" s="64" t="s">
        <v>674</v>
      </c>
      <c r="C550" s="37">
        <v>4301011762</v>
      </c>
      <c r="D550" s="394">
        <v>4640242180922</v>
      </c>
      <c r="E550" s="394"/>
      <c r="F550" s="63">
        <v>1.35</v>
      </c>
      <c r="G550" s="38">
        <v>8</v>
      </c>
      <c r="H550" s="63">
        <v>10.8</v>
      </c>
      <c r="I550" s="63">
        <v>11.28</v>
      </c>
      <c r="J550" s="38">
        <v>56</v>
      </c>
      <c r="K550" s="38" t="s">
        <v>126</v>
      </c>
      <c r="L550" s="38"/>
      <c r="M550" s="39" t="s">
        <v>125</v>
      </c>
      <c r="N550" s="39"/>
      <c r="O550" s="38">
        <v>55</v>
      </c>
      <c r="P550" s="433" t="s">
        <v>675</v>
      </c>
      <c r="Q550" s="396"/>
      <c r="R550" s="396"/>
      <c r="S550" s="396"/>
      <c r="T550" s="397"/>
      <c r="U550" s="40" t="s">
        <v>48</v>
      </c>
      <c r="V550" s="40" t="s">
        <v>48</v>
      </c>
      <c r="W550" s="41" t="s">
        <v>0</v>
      </c>
      <c r="X550" s="59">
        <v>0</v>
      </c>
      <c r="Y550" s="56">
        <f t="shared" si="89"/>
        <v>0</v>
      </c>
      <c r="Z550" s="42" t="str">
        <f>IFERROR(IF(Y550=0,"",ROUNDUP(Y550/H550,0)*0.02175),"")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65" t="s">
        <v>69</v>
      </c>
      <c r="BM550" s="79">
        <f t="shared" si="90"/>
        <v>0</v>
      </c>
      <c r="BN550" s="79">
        <f t="shared" si="91"/>
        <v>0</v>
      </c>
      <c r="BO550" s="79">
        <f t="shared" si="92"/>
        <v>0</v>
      </c>
      <c r="BP550" s="79">
        <f t="shared" si="93"/>
        <v>0</v>
      </c>
    </row>
    <row r="551" spans="1:68" ht="27" customHeight="1" x14ac:dyDescent="0.25">
      <c r="A551" s="64" t="s">
        <v>676</v>
      </c>
      <c r="B551" s="64" t="s">
        <v>677</v>
      </c>
      <c r="C551" s="37">
        <v>4301011764</v>
      </c>
      <c r="D551" s="394">
        <v>4640242181189</v>
      </c>
      <c r="E551" s="394"/>
      <c r="F551" s="63">
        <v>0.4</v>
      </c>
      <c r="G551" s="38">
        <v>10</v>
      </c>
      <c r="H551" s="63">
        <v>4</v>
      </c>
      <c r="I551" s="63">
        <v>4.24</v>
      </c>
      <c r="J551" s="38">
        <v>120</v>
      </c>
      <c r="K551" s="38" t="s">
        <v>88</v>
      </c>
      <c r="L551" s="38"/>
      <c r="M551" s="39" t="s">
        <v>128</v>
      </c>
      <c r="N551" s="39"/>
      <c r="O551" s="38">
        <v>55</v>
      </c>
      <c r="P551" s="434" t="s">
        <v>678</v>
      </c>
      <c r="Q551" s="396"/>
      <c r="R551" s="396"/>
      <c r="S551" s="396"/>
      <c r="T551" s="397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si="89"/>
        <v>0</v>
      </c>
      <c r="Z551" s="42" t="str">
        <f>IFERROR(IF(Y551=0,"",ROUNDUP(Y551/H551,0)*0.00937),"")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6" t="s">
        <v>69</v>
      </c>
      <c r="BM551" s="79">
        <f t="shared" si="90"/>
        <v>0</v>
      </c>
      <c r="BN551" s="79">
        <f t="shared" si="91"/>
        <v>0</v>
      </c>
      <c r="BO551" s="79">
        <f t="shared" si="92"/>
        <v>0</v>
      </c>
      <c r="BP551" s="79">
        <f t="shared" si="93"/>
        <v>0</v>
      </c>
    </row>
    <row r="552" spans="1:68" ht="27" customHeight="1" x14ac:dyDescent="0.25">
      <c r="A552" s="64" t="s">
        <v>679</v>
      </c>
      <c r="B552" s="64" t="s">
        <v>680</v>
      </c>
      <c r="C552" s="37">
        <v>4301011551</v>
      </c>
      <c r="D552" s="394">
        <v>4640242180038</v>
      </c>
      <c r="E552" s="394"/>
      <c r="F552" s="63">
        <v>0.4</v>
      </c>
      <c r="G552" s="38">
        <v>10</v>
      </c>
      <c r="H552" s="63">
        <v>4</v>
      </c>
      <c r="I552" s="63">
        <v>4.24</v>
      </c>
      <c r="J552" s="38">
        <v>120</v>
      </c>
      <c r="K552" s="38" t="s">
        <v>88</v>
      </c>
      <c r="L552" s="38"/>
      <c r="M552" s="39" t="s">
        <v>125</v>
      </c>
      <c r="N552" s="39"/>
      <c r="O552" s="38">
        <v>50</v>
      </c>
      <c r="P552" s="435" t="s">
        <v>681</v>
      </c>
      <c r="Q552" s="396"/>
      <c r="R552" s="396"/>
      <c r="S552" s="396"/>
      <c r="T552" s="397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89"/>
        <v>0</v>
      </c>
      <c r="Z552" s="42" t="str">
        <f>IFERROR(IF(Y552=0,"",ROUNDUP(Y552/H552,0)*0.00937),"")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67" t="s">
        <v>69</v>
      </c>
      <c r="BM552" s="79">
        <f t="shared" si="90"/>
        <v>0</v>
      </c>
      <c r="BN552" s="79">
        <f t="shared" si="91"/>
        <v>0</v>
      </c>
      <c r="BO552" s="79">
        <f t="shared" si="92"/>
        <v>0</v>
      </c>
      <c r="BP552" s="79">
        <f t="shared" si="93"/>
        <v>0</v>
      </c>
    </row>
    <row r="553" spans="1:68" ht="27" customHeight="1" x14ac:dyDescent="0.25">
      <c r="A553" s="64" t="s">
        <v>682</v>
      </c>
      <c r="B553" s="64" t="s">
        <v>683</v>
      </c>
      <c r="C553" s="37">
        <v>4301011765</v>
      </c>
      <c r="D553" s="394">
        <v>4640242181172</v>
      </c>
      <c r="E553" s="394"/>
      <c r="F553" s="63">
        <v>0.4</v>
      </c>
      <c r="G553" s="38">
        <v>10</v>
      </c>
      <c r="H553" s="63">
        <v>4</v>
      </c>
      <c r="I553" s="63">
        <v>4.24</v>
      </c>
      <c r="J553" s="38">
        <v>120</v>
      </c>
      <c r="K553" s="38" t="s">
        <v>88</v>
      </c>
      <c r="L553" s="38"/>
      <c r="M553" s="39" t="s">
        <v>125</v>
      </c>
      <c r="N553" s="39"/>
      <c r="O553" s="38">
        <v>55</v>
      </c>
      <c r="P553" s="436" t="s">
        <v>684</v>
      </c>
      <c r="Q553" s="396"/>
      <c r="R553" s="396"/>
      <c r="S553" s="396"/>
      <c r="T553" s="397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89"/>
        <v>0</v>
      </c>
      <c r="Z553" s="42" t="str">
        <f>IFERROR(IF(Y553=0,"",ROUNDUP(Y553/H553,0)*0.00937),"")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68" t="s">
        <v>69</v>
      </c>
      <c r="BM553" s="79">
        <f t="shared" si="90"/>
        <v>0</v>
      </c>
      <c r="BN553" s="79">
        <f t="shared" si="91"/>
        <v>0</v>
      </c>
      <c r="BO553" s="79">
        <f t="shared" si="92"/>
        <v>0</v>
      </c>
      <c r="BP553" s="79">
        <f t="shared" si="93"/>
        <v>0</v>
      </c>
    </row>
    <row r="554" spans="1:68" x14ac:dyDescent="0.2">
      <c r="A554" s="401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02"/>
      <c r="P554" s="398" t="s">
        <v>43</v>
      </c>
      <c r="Q554" s="399"/>
      <c r="R554" s="399"/>
      <c r="S554" s="399"/>
      <c r="T554" s="399"/>
      <c r="U554" s="399"/>
      <c r="V554" s="400"/>
      <c r="W554" s="43" t="s">
        <v>42</v>
      </c>
      <c r="X554" s="44">
        <f>IFERROR(X547/H547,"0")+IFERROR(X548/H548,"0")+IFERROR(X549/H549,"0")+IFERROR(X550/H550,"0")+IFERROR(X551/H551,"0")+IFERROR(X552/H552,"0")+IFERROR(X553/H553,"0")</f>
        <v>0</v>
      </c>
      <c r="Y554" s="44">
        <f>IFERROR(Y547/H547,"0")+IFERROR(Y548/H548,"0")+IFERROR(Y549/H549,"0")+IFERROR(Y550/H550,"0")+IFERROR(Y551/H551,"0")+IFERROR(Y552/H552,"0")+IFERROR(Y553/H553,"0")</f>
        <v>0</v>
      </c>
      <c r="Z554" s="44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68"/>
      <c r="AB554" s="68"/>
      <c r="AC554" s="68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02"/>
      <c r="P555" s="398" t="s">
        <v>43</v>
      </c>
      <c r="Q555" s="399"/>
      <c r="R555" s="399"/>
      <c r="S555" s="399"/>
      <c r="T555" s="399"/>
      <c r="U555" s="399"/>
      <c r="V555" s="400"/>
      <c r="W555" s="43" t="s">
        <v>0</v>
      </c>
      <c r="X555" s="44">
        <f>IFERROR(SUM(X547:X553),"0")</f>
        <v>0</v>
      </c>
      <c r="Y555" s="44">
        <f>IFERROR(SUM(Y547:Y553),"0")</f>
        <v>0</v>
      </c>
      <c r="Z555" s="43"/>
      <c r="AA555" s="68"/>
      <c r="AB555" s="68"/>
      <c r="AC555" s="68"/>
    </row>
    <row r="556" spans="1:68" ht="14.25" customHeight="1" x14ac:dyDescent="0.25">
      <c r="A556" s="393" t="s">
        <v>155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67"/>
      <c r="AB556" s="67"/>
      <c r="AC556" s="81"/>
    </row>
    <row r="557" spans="1:68" ht="16.5" customHeight="1" x14ac:dyDescent="0.25">
      <c r="A557" s="64" t="s">
        <v>685</v>
      </c>
      <c r="B557" s="64" t="s">
        <v>686</v>
      </c>
      <c r="C557" s="37">
        <v>4301020269</v>
      </c>
      <c r="D557" s="394">
        <v>4640242180519</v>
      </c>
      <c r="E557" s="394"/>
      <c r="F557" s="63">
        <v>1.35</v>
      </c>
      <c r="G557" s="38">
        <v>8</v>
      </c>
      <c r="H557" s="63">
        <v>10.8</v>
      </c>
      <c r="I557" s="63">
        <v>11.28</v>
      </c>
      <c r="J557" s="38">
        <v>56</v>
      </c>
      <c r="K557" s="38" t="s">
        <v>126</v>
      </c>
      <c r="L557" s="38"/>
      <c r="M557" s="39" t="s">
        <v>128</v>
      </c>
      <c r="N557" s="39"/>
      <c r="O557" s="38">
        <v>50</v>
      </c>
      <c r="P557" s="424" t="s">
        <v>687</v>
      </c>
      <c r="Q557" s="396"/>
      <c r="R557" s="396"/>
      <c r="S557" s="396"/>
      <c r="T557" s="397"/>
      <c r="U557" s="40" t="s">
        <v>48</v>
      </c>
      <c r="V557" s="40" t="s">
        <v>48</v>
      </c>
      <c r="W557" s="41" t="s">
        <v>0</v>
      </c>
      <c r="X557" s="59">
        <v>0</v>
      </c>
      <c r="Y557" s="56">
        <f>IFERROR(IF(X557="",0,CEILING((X557/$H557),1)*$H557),"")</f>
        <v>0</v>
      </c>
      <c r="Z557" s="42" t="str">
        <f>IFERROR(IF(Y557=0,"",ROUNDUP(Y557/H557,0)*0.02175),"")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69" t="s">
        <v>69</v>
      </c>
      <c r="BM557" s="79">
        <f>IFERROR(X557*I557/H557,"0")</f>
        <v>0</v>
      </c>
      <c r="BN557" s="79">
        <f>IFERROR(Y557*I557/H557,"0")</f>
        <v>0</v>
      </c>
      <c r="BO557" s="79">
        <f>IFERROR(1/J557*(X557/H557),"0")</f>
        <v>0</v>
      </c>
      <c r="BP557" s="79">
        <f>IFERROR(1/J557*(Y557/H557),"0")</f>
        <v>0</v>
      </c>
    </row>
    <row r="558" spans="1:68" ht="27" customHeight="1" x14ac:dyDescent="0.25">
      <c r="A558" s="64" t="s">
        <v>688</v>
      </c>
      <c r="B558" s="64" t="s">
        <v>689</v>
      </c>
      <c r="C558" s="37">
        <v>4301020260</v>
      </c>
      <c r="D558" s="394">
        <v>4640242180526</v>
      </c>
      <c r="E558" s="394"/>
      <c r="F558" s="63">
        <v>1.8</v>
      </c>
      <c r="G558" s="38">
        <v>6</v>
      </c>
      <c r="H558" s="63">
        <v>10.8</v>
      </c>
      <c r="I558" s="63">
        <v>11.28</v>
      </c>
      <c r="J558" s="38">
        <v>56</v>
      </c>
      <c r="K558" s="38" t="s">
        <v>126</v>
      </c>
      <c r="L558" s="38"/>
      <c r="M558" s="39" t="s">
        <v>125</v>
      </c>
      <c r="N558" s="39"/>
      <c r="O558" s="38">
        <v>50</v>
      </c>
      <c r="P558" s="425" t="s">
        <v>690</v>
      </c>
      <c r="Q558" s="396"/>
      <c r="R558" s="396"/>
      <c r="S558" s="396"/>
      <c r="T558" s="397"/>
      <c r="U558" s="40" t="s">
        <v>48</v>
      </c>
      <c r="V558" s="40" t="s">
        <v>48</v>
      </c>
      <c r="W558" s="41" t="s">
        <v>0</v>
      </c>
      <c r="X558" s="59">
        <v>0</v>
      </c>
      <c r="Y558" s="56">
        <f>IFERROR(IF(X558="",0,CEILING((X558/$H558),1)*$H558),"")</f>
        <v>0</v>
      </c>
      <c r="Z558" s="42" t="str">
        <f>IFERROR(IF(Y558=0,"",ROUNDUP(Y558/H558,0)*0.02175),"")</f>
        <v/>
      </c>
      <c r="AA558" s="69" t="s">
        <v>48</v>
      </c>
      <c r="AB558" s="70" t="s">
        <v>48</v>
      </c>
      <c r="AC558" s="82"/>
      <c r="AG558" s="79"/>
      <c r="AJ558" s="84"/>
      <c r="AK558" s="84"/>
      <c r="BB558" s="370" t="s">
        <v>69</v>
      </c>
      <c r="BM558" s="79">
        <f>IFERROR(X558*I558/H558,"0")</f>
        <v>0</v>
      </c>
      <c r="BN558" s="79">
        <f>IFERROR(Y558*I558/H558,"0")</f>
        <v>0</v>
      </c>
      <c r="BO558" s="79">
        <f>IFERROR(1/J558*(X558/H558),"0")</f>
        <v>0</v>
      </c>
      <c r="BP558" s="79">
        <f>IFERROR(1/J558*(Y558/H558),"0")</f>
        <v>0</v>
      </c>
    </row>
    <row r="559" spans="1:68" ht="27" customHeight="1" x14ac:dyDescent="0.25">
      <c r="A559" s="64" t="s">
        <v>691</v>
      </c>
      <c r="B559" s="64" t="s">
        <v>692</v>
      </c>
      <c r="C559" s="37">
        <v>4301020309</v>
      </c>
      <c r="D559" s="394">
        <v>4640242180090</v>
      </c>
      <c r="E559" s="394"/>
      <c r="F559" s="63">
        <v>1.35</v>
      </c>
      <c r="G559" s="38">
        <v>8</v>
      </c>
      <c r="H559" s="63">
        <v>10.8</v>
      </c>
      <c r="I559" s="63">
        <v>11.28</v>
      </c>
      <c r="J559" s="38">
        <v>56</v>
      </c>
      <c r="K559" s="38" t="s">
        <v>126</v>
      </c>
      <c r="L559" s="38"/>
      <c r="M559" s="39" t="s">
        <v>125</v>
      </c>
      <c r="N559" s="39"/>
      <c r="O559" s="38">
        <v>50</v>
      </c>
      <c r="P559" s="426" t="s">
        <v>693</v>
      </c>
      <c r="Q559" s="396"/>
      <c r="R559" s="396"/>
      <c r="S559" s="396"/>
      <c r="T559" s="397"/>
      <c r="U559" s="40" t="s">
        <v>48</v>
      </c>
      <c r="V559" s="40" t="s">
        <v>48</v>
      </c>
      <c r="W559" s="41" t="s">
        <v>0</v>
      </c>
      <c r="X559" s="59">
        <v>0</v>
      </c>
      <c r="Y559" s="56">
        <f>IFERROR(IF(X559="",0,CEILING((X559/$H559),1)*$H559),"")</f>
        <v>0</v>
      </c>
      <c r="Z559" s="42" t="str">
        <f>IFERROR(IF(Y559=0,"",ROUNDUP(Y559/H559,0)*0.02175),"")</f>
        <v/>
      </c>
      <c r="AA559" s="69" t="s">
        <v>48</v>
      </c>
      <c r="AB559" s="70" t="s">
        <v>48</v>
      </c>
      <c r="AC559" s="82"/>
      <c r="AG559" s="79"/>
      <c r="AJ559" s="84"/>
      <c r="AK559" s="84"/>
      <c r="BB559" s="371" t="s">
        <v>69</v>
      </c>
      <c r="BM559" s="79">
        <f>IFERROR(X559*I559/H559,"0")</f>
        <v>0</v>
      </c>
      <c r="BN559" s="79">
        <f>IFERROR(Y559*I559/H559,"0")</f>
        <v>0</v>
      </c>
      <c r="BO559" s="79">
        <f>IFERROR(1/J559*(X559/H559),"0")</f>
        <v>0</v>
      </c>
      <c r="BP559" s="79">
        <f>IFERROR(1/J559*(Y559/H559),"0")</f>
        <v>0</v>
      </c>
    </row>
    <row r="560" spans="1:68" ht="27" customHeight="1" x14ac:dyDescent="0.25">
      <c r="A560" s="64" t="s">
        <v>694</v>
      </c>
      <c r="B560" s="64" t="s">
        <v>695</v>
      </c>
      <c r="C560" s="37">
        <v>4301020295</v>
      </c>
      <c r="D560" s="394">
        <v>4640242181363</v>
      </c>
      <c r="E560" s="394"/>
      <c r="F560" s="63">
        <v>0.4</v>
      </c>
      <c r="G560" s="38">
        <v>10</v>
      </c>
      <c r="H560" s="63">
        <v>4</v>
      </c>
      <c r="I560" s="63">
        <v>4.24</v>
      </c>
      <c r="J560" s="38">
        <v>120</v>
      </c>
      <c r="K560" s="38" t="s">
        <v>88</v>
      </c>
      <c r="L560" s="38"/>
      <c r="M560" s="39" t="s">
        <v>125</v>
      </c>
      <c r="N560" s="39"/>
      <c r="O560" s="38">
        <v>50</v>
      </c>
      <c r="P560" s="427" t="s">
        <v>696</v>
      </c>
      <c r="Q560" s="396"/>
      <c r="R560" s="396"/>
      <c r="S560" s="396"/>
      <c r="T560" s="397"/>
      <c r="U560" s="40" t="s">
        <v>48</v>
      </c>
      <c r="V560" s="40" t="s">
        <v>48</v>
      </c>
      <c r="W560" s="41" t="s">
        <v>0</v>
      </c>
      <c r="X560" s="59">
        <v>0</v>
      </c>
      <c r="Y560" s="56">
        <f>IFERROR(IF(X560="",0,CEILING((X560/$H560),1)*$H560),"")</f>
        <v>0</v>
      </c>
      <c r="Z560" s="42" t="str">
        <f>IFERROR(IF(Y560=0,"",ROUNDUP(Y560/H560,0)*0.00937),"")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2" t="s">
        <v>69</v>
      </c>
      <c r="BM560" s="79">
        <f>IFERROR(X560*I560/H560,"0")</f>
        <v>0</v>
      </c>
      <c r="BN560" s="79">
        <f>IFERROR(Y560*I560/H560,"0")</f>
        <v>0</v>
      </c>
      <c r="BO560" s="79">
        <f>IFERROR(1/J560*(X560/H560),"0")</f>
        <v>0</v>
      </c>
      <c r="BP560" s="79">
        <f>IFERROR(1/J560*(Y560/H560),"0")</f>
        <v>0</v>
      </c>
    </row>
    <row r="561" spans="1:68" x14ac:dyDescent="0.2">
      <c r="A561" s="401"/>
      <c r="B561" s="401"/>
      <c r="C561" s="401"/>
      <c r="D561" s="401"/>
      <c r="E561" s="401"/>
      <c r="F561" s="401"/>
      <c r="G561" s="401"/>
      <c r="H561" s="401"/>
      <c r="I561" s="401"/>
      <c r="J561" s="401"/>
      <c r="K561" s="401"/>
      <c r="L561" s="401"/>
      <c r="M561" s="401"/>
      <c r="N561" s="401"/>
      <c r="O561" s="402"/>
      <c r="P561" s="398" t="s">
        <v>43</v>
      </c>
      <c r="Q561" s="399"/>
      <c r="R561" s="399"/>
      <c r="S561" s="399"/>
      <c r="T561" s="399"/>
      <c r="U561" s="399"/>
      <c r="V561" s="400"/>
      <c r="W561" s="43" t="s">
        <v>42</v>
      </c>
      <c r="X561" s="44">
        <f>IFERROR(X557/H557,"0")+IFERROR(X558/H558,"0")+IFERROR(X559/H559,"0")+IFERROR(X560/H560,"0")</f>
        <v>0</v>
      </c>
      <c r="Y561" s="44">
        <f>IFERROR(Y557/H557,"0")+IFERROR(Y558/H558,"0")+IFERROR(Y559/H559,"0")+IFERROR(Y560/H560,"0")</f>
        <v>0</v>
      </c>
      <c r="Z561" s="44">
        <f>IFERROR(IF(Z557="",0,Z557),"0")+IFERROR(IF(Z558="",0,Z558),"0")+IFERROR(IF(Z559="",0,Z559),"0")+IFERROR(IF(Z560="",0,Z560),"0")</f>
        <v>0</v>
      </c>
      <c r="AA561" s="68"/>
      <c r="AB561" s="68"/>
      <c r="AC561" s="68"/>
    </row>
    <row r="562" spans="1:68" x14ac:dyDescent="0.2">
      <c r="A562" s="401"/>
      <c r="B562" s="401"/>
      <c r="C562" s="401"/>
      <c r="D562" s="401"/>
      <c r="E562" s="401"/>
      <c r="F562" s="401"/>
      <c r="G562" s="401"/>
      <c r="H562" s="401"/>
      <c r="I562" s="401"/>
      <c r="J562" s="401"/>
      <c r="K562" s="401"/>
      <c r="L562" s="401"/>
      <c r="M562" s="401"/>
      <c r="N562" s="401"/>
      <c r="O562" s="402"/>
      <c r="P562" s="398" t="s">
        <v>43</v>
      </c>
      <c r="Q562" s="399"/>
      <c r="R562" s="399"/>
      <c r="S562" s="399"/>
      <c r="T562" s="399"/>
      <c r="U562" s="399"/>
      <c r="V562" s="400"/>
      <c r="W562" s="43" t="s">
        <v>0</v>
      </c>
      <c r="X562" s="44">
        <f>IFERROR(SUM(X557:X560),"0")</f>
        <v>0</v>
      </c>
      <c r="Y562" s="44">
        <f>IFERROR(SUM(Y557:Y560),"0")</f>
        <v>0</v>
      </c>
      <c r="Z562" s="43"/>
      <c r="AA562" s="68"/>
      <c r="AB562" s="68"/>
      <c r="AC562" s="68"/>
    </row>
    <row r="563" spans="1:68" ht="14.25" customHeight="1" x14ac:dyDescent="0.25">
      <c r="A563" s="393" t="s">
        <v>79</v>
      </c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393"/>
      <c r="P563" s="393"/>
      <c r="Q563" s="393"/>
      <c r="R563" s="393"/>
      <c r="S563" s="393"/>
      <c r="T563" s="393"/>
      <c r="U563" s="393"/>
      <c r="V563" s="393"/>
      <c r="W563" s="393"/>
      <c r="X563" s="393"/>
      <c r="Y563" s="393"/>
      <c r="Z563" s="393"/>
      <c r="AA563" s="67"/>
      <c r="AB563" s="67"/>
      <c r="AC563" s="81"/>
    </row>
    <row r="564" spans="1:68" ht="27" customHeight="1" x14ac:dyDescent="0.25">
      <c r="A564" s="64" t="s">
        <v>697</v>
      </c>
      <c r="B564" s="64" t="s">
        <v>698</v>
      </c>
      <c r="C564" s="37">
        <v>4301031289</v>
      </c>
      <c r="D564" s="394">
        <v>4640242181615</v>
      </c>
      <c r="E564" s="394"/>
      <c r="F564" s="63">
        <v>0.7</v>
      </c>
      <c r="G564" s="38">
        <v>6</v>
      </c>
      <c r="H564" s="63">
        <v>4.2</v>
      </c>
      <c r="I564" s="63">
        <v>4.4000000000000004</v>
      </c>
      <c r="J564" s="38">
        <v>156</v>
      </c>
      <c r="K564" s="38" t="s">
        <v>88</v>
      </c>
      <c r="L564" s="38"/>
      <c r="M564" s="39" t="s">
        <v>82</v>
      </c>
      <c r="N564" s="39"/>
      <c r="O564" s="38">
        <v>45</v>
      </c>
      <c r="P564" s="428" t="s">
        <v>699</v>
      </c>
      <c r="Q564" s="396"/>
      <c r="R564" s="396"/>
      <c r="S564" s="396"/>
      <c r="T564" s="397"/>
      <c r="U564" s="40" t="s">
        <v>48</v>
      </c>
      <c r="V564" s="40" t="s">
        <v>48</v>
      </c>
      <c r="W564" s="41" t="s">
        <v>0</v>
      </c>
      <c r="X564" s="59">
        <v>0</v>
      </c>
      <c r="Y564" s="56">
        <f t="shared" ref="Y564:Y569" si="94">IFERROR(IF(X564="",0,CEILING((X564/$H564),1)*$H564),"")</f>
        <v>0</v>
      </c>
      <c r="Z564" s="42" t="str">
        <f>IFERROR(IF(Y564=0,"",ROUNDUP(Y564/H564,0)*0.00753),"")</f>
        <v/>
      </c>
      <c r="AA564" s="69" t="s">
        <v>48</v>
      </c>
      <c r="AB564" s="70" t="s">
        <v>162</v>
      </c>
      <c r="AC564" s="82"/>
      <c r="AG564" s="79"/>
      <c r="AJ564" s="84"/>
      <c r="AK564" s="84"/>
      <c r="BB564" s="373" t="s">
        <v>69</v>
      </c>
      <c r="BM564" s="79">
        <f t="shared" ref="BM564:BM569" si="95">IFERROR(X564*I564/H564,"0")</f>
        <v>0</v>
      </c>
      <c r="BN564" s="79">
        <f t="shared" ref="BN564:BN569" si="96">IFERROR(Y564*I564/H564,"0")</f>
        <v>0</v>
      </c>
      <c r="BO564" s="79">
        <f t="shared" ref="BO564:BO569" si="97">IFERROR(1/J564*(X564/H564),"0")</f>
        <v>0</v>
      </c>
      <c r="BP564" s="79">
        <f t="shared" ref="BP564:BP569" si="98">IFERROR(1/J564*(Y564/H564),"0")</f>
        <v>0</v>
      </c>
    </row>
    <row r="565" spans="1:68" ht="27" customHeight="1" x14ac:dyDescent="0.25">
      <c r="A565" s="64" t="s">
        <v>700</v>
      </c>
      <c r="B565" s="64" t="s">
        <v>701</v>
      </c>
      <c r="C565" s="37">
        <v>4301031285</v>
      </c>
      <c r="D565" s="394">
        <v>4640242181639</v>
      </c>
      <c r="E565" s="394"/>
      <c r="F565" s="63">
        <v>0.7</v>
      </c>
      <c r="G565" s="38">
        <v>6</v>
      </c>
      <c r="H565" s="63">
        <v>4.2</v>
      </c>
      <c r="I565" s="63">
        <v>4.4000000000000004</v>
      </c>
      <c r="J565" s="38">
        <v>156</v>
      </c>
      <c r="K565" s="38" t="s">
        <v>88</v>
      </c>
      <c r="L565" s="38"/>
      <c r="M565" s="39" t="s">
        <v>82</v>
      </c>
      <c r="N565" s="39"/>
      <c r="O565" s="38">
        <v>45</v>
      </c>
      <c r="P565" s="417" t="s">
        <v>702</v>
      </c>
      <c r="Q565" s="396"/>
      <c r="R565" s="396"/>
      <c r="S565" s="396"/>
      <c r="T565" s="397"/>
      <c r="U565" s="40" t="s">
        <v>48</v>
      </c>
      <c r="V565" s="40" t="s">
        <v>48</v>
      </c>
      <c r="W565" s="41" t="s">
        <v>0</v>
      </c>
      <c r="X565" s="59">
        <v>0</v>
      </c>
      <c r="Y565" s="56">
        <f t="shared" si="94"/>
        <v>0</v>
      </c>
      <c r="Z565" s="42" t="str">
        <f>IFERROR(IF(Y565=0,"",ROUNDUP(Y565/H565,0)*0.00753),"")</f>
        <v/>
      </c>
      <c r="AA565" s="69" t="s">
        <v>48</v>
      </c>
      <c r="AB565" s="70" t="s">
        <v>162</v>
      </c>
      <c r="AC565" s="82"/>
      <c r="AG565" s="79"/>
      <c r="AJ565" s="84"/>
      <c r="AK565" s="84"/>
      <c r="BB565" s="374" t="s">
        <v>69</v>
      </c>
      <c r="BM565" s="79">
        <f t="shared" si="95"/>
        <v>0</v>
      </c>
      <c r="BN565" s="79">
        <f t="shared" si="96"/>
        <v>0</v>
      </c>
      <c r="BO565" s="79">
        <f t="shared" si="97"/>
        <v>0</v>
      </c>
      <c r="BP565" s="79">
        <f t="shared" si="98"/>
        <v>0</v>
      </c>
    </row>
    <row r="566" spans="1:68" ht="27" customHeight="1" x14ac:dyDescent="0.25">
      <c r="A566" s="64" t="s">
        <v>703</v>
      </c>
      <c r="B566" s="64" t="s">
        <v>704</v>
      </c>
      <c r="C566" s="37">
        <v>4301031287</v>
      </c>
      <c r="D566" s="394">
        <v>4640242181622</v>
      </c>
      <c r="E566" s="394"/>
      <c r="F566" s="63">
        <v>0.7</v>
      </c>
      <c r="G566" s="38">
        <v>6</v>
      </c>
      <c r="H566" s="63">
        <v>4.2</v>
      </c>
      <c r="I566" s="63">
        <v>4.4000000000000004</v>
      </c>
      <c r="J566" s="38">
        <v>156</v>
      </c>
      <c r="K566" s="38" t="s">
        <v>88</v>
      </c>
      <c r="L566" s="38"/>
      <c r="M566" s="39" t="s">
        <v>82</v>
      </c>
      <c r="N566" s="39"/>
      <c r="O566" s="38">
        <v>45</v>
      </c>
      <c r="P566" s="418" t="s">
        <v>705</v>
      </c>
      <c r="Q566" s="396"/>
      <c r="R566" s="396"/>
      <c r="S566" s="396"/>
      <c r="T566" s="397"/>
      <c r="U566" s="40" t="s">
        <v>48</v>
      </c>
      <c r="V566" s="40" t="s">
        <v>48</v>
      </c>
      <c r="W566" s="41" t="s">
        <v>0</v>
      </c>
      <c r="X566" s="59">
        <v>0</v>
      </c>
      <c r="Y566" s="56">
        <f t="shared" si="94"/>
        <v>0</v>
      </c>
      <c r="Z566" s="42" t="str">
        <f>IFERROR(IF(Y566=0,"",ROUNDUP(Y566/H566,0)*0.00753),"")</f>
        <v/>
      </c>
      <c r="AA566" s="69" t="s">
        <v>48</v>
      </c>
      <c r="AB566" s="70" t="s">
        <v>162</v>
      </c>
      <c r="AC566" s="82"/>
      <c r="AG566" s="79"/>
      <c r="AJ566" s="84"/>
      <c r="AK566" s="84"/>
      <c r="BB566" s="375" t="s">
        <v>69</v>
      </c>
      <c r="BM566" s="79">
        <f t="shared" si="95"/>
        <v>0</v>
      </c>
      <c r="BN566" s="79">
        <f t="shared" si="96"/>
        <v>0</v>
      </c>
      <c r="BO566" s="79">
        <f t="shared" si="97"/>
        <v>0</v>
      </c>
      <c r="BP566" s="79">
        <f t="shared" si="98"/>
        <v>0</v>
      </c>
    </row>
    <row r="567" spans="1:68" ht="27" customHeight="1" x14ac:dyDescent="0.25">
      <c r="A567" s="64" t="s">
        <v>706</v>
      </c>
      <c r="B567" s="64" t="s">
        <v>707</v>
      </c>
      <c r="C567" s="37">
        <v>4301031280</v>
      </c>
      <c r="D567" s="394">
        <v>4640242180816</v>
      </c>
      <c r="E567" s="394"/>
      <c r="F567" s="63">
        <v>0.7</v>
      </c>
      <c r="G567" s="38">
        <v>6</v>
      </c>
      <c r="H567" s="63">
        <v>4.2</v>
      </c>
      <c r="I567" s="63">
        <v>4.46</v>
      </c>
      <c r="J567" s="38">
        <v>156</v>
      </c>
      <c r="K567" s="38" t="s">
        <v>88</v>
      </c>
      <c r="L567" s="38"/>
      <c r="M567" s="39" t="s">
        <v>82</v>
      </c>
      <c r="N567" s="39"/>
      <c r="O567" s="38">
        <v>40</v>
      </c>
      <c r="P567" s="419" t="s">
        <v>708</v>
      </c>
      <c r="Q567" s="396"/>
      <c r="R567" s="396"/>
      <c r="S567" s="396"/>
      <c r="T567" s="397"/>
      <c r="U567" s="40" t="s">
        <v>48</v>
      </c>
      <c r="V567" s="40" t="s">
        <v>48</v>
      </c>
      <c r="W567" s="41" t="s">
        <v>0</v>
      </c>
      <c r="X567" s="59">
        <v>0</v>
      </c>
      <c r="Y567" s="56">
        <f t="shared" si="94"/>
        <v>0</v>
      </c>
      <c r="Z567" s="42" t="str">
        <f>IFERROR(IF(Y567=0,"",ROUNDUP(Y567/H567,0)*0.00753),"")</f>
        <v/>
      </c>
      <c r="AA567" s="69" t="s">
        <v>48</v>
      </c>
      <c r="AB567" s="70" t="s">
        <v>48</v>
      </c>
      <c r="AC567" s="82"/>
      <c r="AG567" s="79"/>
      <c r="AJ567" s="84"/>
      <c r="AK567" s="84"/>
      <c r="BB567" s="376" t="s">
        <v>69</v>
      </c>
      <c r="BM567" s="79">
        <f t="shared" si="95"/>
        <v>0</v>
      </c>
      <c r="BN567" s="79">
        <f t="shared" si="96"/>
        <v>0</v>
      </c>
      <c r="BO567" s="79">
        <f t="shared" si="97"/>
        <v>0</v>
      </c>
      <c r="BP567" s="79">
        <f t="shared" si="98"/>
        <v>0</v>
      </c>
    </row>
    <row r="568" spans="1:68" ht="27" customHeight="1" x14ac:dyDescent="0.25">
      <c r="A568" s="64" t="s">
        <v>709</v>
      </c>
      <c r="B568" s="64" t="s">
        <v>710</v>
      </c>
      <c r="C568" s="37">
        <v>4301031244</v>
      </c>
      <c r="D568" s="394">
        <v>4640242180595</v>
      </c>
      <c r="E568" s="394"/>
      <c r="F568" s="63">
        <v>0.7</v>
      </c>
      <c r="G568" s="38">
        <v>6</v>
      </c>
      <c r="H568" s="63">
        <v>4.2</v>
      </c>
      <c r="I568" s="63">
        <v>4.46</v>
      </c>
      <c r="J568" s="38">
        <v>156</v>
      </c>
      <c r="K568" s="38" t="s">
        <v>88</v>
      </c>
      <c r="L568" s="38"/>
      <c r="M568" s="39" t="s">
        <v>82</v>
      </c>
      <c r="N568" s="39"/>
      <c r="O568" s="38">
        <v>40</v>
      </c>
      <c r="P568" s="420" t="s">
        <v>711</v>
      </c>
      <c r="Q568" s="396"/>
      <c r="R568" s="396"/>
      <c r="S568" s="396"/>
      <c r="T568" s="397"/>
      <c r="U568" s="40" t="s">
        <v>48</v>
      </c>
      <c r="V568" s="40" t="s">
        <v>48</v>
      </c>
      <c r="W568" s="41" t="s">
        <v>0</v>
      </c>
      <c r="X568" s="59">
        <v>0</v>
      </c>
      <c r="Y568" s="56">
        <f t="shared" si="94"/>
        <v>0</v>
      </c>
      <c r="Z568" s="42" t="str">
        <f>IFERROR(IF(Y568=0,"",ROUNDUP(Y568/H568,0)*0.00753),"")</f>
        <v/>
      </c>
      <c r="AA568" s="69" t="s">
        <v>48</v>
      </c>
      <c r="AB568" s="70" t="s">
        <v>48</v>
      </c>
      <c r="AC568" s="82"/>
      <c r="AG568" s="79"/>
      <c r="AJ568" s="84"/>
      <c r="AK568" s="84"/>
      <c r="BB568" s="377" t="s">
        <v>69</v>
      </c>
      <c r="BM568" s="79">
        <f t="shared" si="95"/>
        <v>0</v>
      </c>
      <c r="BN568" s="79">
        <f t="shared" si="96"/>
        <v>0</v>
      </c>
      <c r="BO568" s="79">
        <f t="shared" si="97"/>
        <v>0</v>
      </c>
      <c r="BP568" s="79">
        <f t="shared" si="98"/>
        <v>0</v>
      </c>
    </row>
    <row r="569" spans="1:68" ht="27" customHeight="1" x14ac:dyDescent="0.25">
      <c r="A569" s="64" t="s">
        <v>712</v>
      </c>
      <c r="B569" s="64" t="s">
        <v>713</v>
      </c>
      <c r="C569" s="37">
        <v>4301031200</v>
      </c>
      <c r="D569" s="394">
        <v>4640242180489</v>
      </c>
      <c r="E569" s="394"/>
      <c r="F569" s="63">
        <v>0.28000000000000003</v>
      </c>
      <c r="G569" s="38">
        <v>6</v>
      </c>
      <c r="H569" s="63">
        <v>1.68</v>
      </c>
      <c r="I569" s="63">
        <v>1.84</v>
      </c>
      <c r="J569" s="38">
        <v>234</v>
      </c>
      <c r="K569" s="38" t="s">
        <v>83</v>
      </c>
      <c r="L569" s="38"/>
      <c r="M569" s="39" t="s">
        <v>82</v>
      </c>
      <c r="N569" s="39"/>
      <c r="O569" s="38">
        <v>40</v>
      </c>
      <c r="P569" s="421" t="s">
        <v>714</v>
      </c>
      <c r="Q569" s="396"/>
      <c r="R569" s="396"/>
      <c r="S569" s="396"/>
      <c r="T569" s="397"/>
      <c r="U569" s="40" t="s">
        <v>48</v>
      </c>
      <c r="V569" s="40" t="s">
        <v>48</v>
      </c>
      <c r="W569" s="41" t="s">
        <v>0</v>
      </c>
      <c r="X569" s="59">
        <v>0</v>
      </c>
      <c r="Y569" s="56">
        <f t="shared" si="94"/>
        <v>0</v>
      </c>
      <c r="Z569" s="42" t="str">
        <f>IFERROR(IF(Y569=0,"",ROUNDUP(Y569/H569,0)*0.00502),"")</f>
        <v/>
      </c>
      <c r="AA569" s="69" t="s">
        <v>48</v>
      </c>
      <c r="AB569" s="70" t="s">
        <v>48</v>
      </c>
      <c r="AC569" s="82"/>
      <c r="AG569" s="79"/>
      <c r="AJ569" s="84"/>
      <c r="AK569" s="84"/>
      <c r="BB569" s="378" t="s">
        <v>69</v>
      </c>
      <c r="BM569" s="79">
        <f t="shared" si="95"/>
        <v>0</v>
      </c>
      <c r="BN569" s="79">
        <f t="shared" si="96"/>
        <v>0</v>
      </c>
      <c r="BO569" s="79">
        <f t="shared" si="97"/>
        <v>0</v>
      </c>
      <c r="BP569" s="79">
        <f t="shared" si="98"/>
        <v>0</v>
      </c>
    </row>
    <row r="570" spans="1:68" x14ac:dyDescent="0.2">
      <c r="A570" s="401"/>
      <c r="B570" s="401"/>
      <c r="C570" s="401"/>
      <c r="D570" s="401"/>
      <c r="E570" s="401"/>
      <c r="F570" s="401"/>
      <c r="G570" s="401"/>
      <c r="H570" s="401"/>
      <c r="I570" s="401"/>
      <c r="J570" s="401"/>
      <c r="K570" s="401"/>
      <c r="L570" s="401"/>
      <c r="M570" s="401"/>
      <c r="N570" s="401"/>
      <c r="O570" s="402"/>
      <c r="P570" s="398" t="s">
        <v>43</v>
      </c>
      <c r="Q570" s="399"/>
      <c r="R570" s="399"/>
      <c r="S570" s="399"/>
      <c r="T570" s="399"/>
      <c r="U570" s="399"/>
      <c r="V570" s="400"/>
      <c r="W570" s="43" t="s">
        <v>42</v>
      </c>
      <c r="X570" s="44">
        <f>IFERROR(X564/H564,"0")+IFERROR(X565/H565,"0")+IFERROR(X566/H566,"0")+IFERROR(X567/H567,"0")+IFERROR(X568/H568,"0")+IFERROR(X569/H569,"0")</f>
        <v>0</v>
      </c>
      <c r="Y570" s="44">
        <f>IFERROR(Y564/H564,"0")+IFERROR(Y565/H565,"0")+IFERROR(Y566/H566,"0")+IFERROR(Y567/H567,"0")+IFERROR(Y568/H568,"0")+IFERROR(Y569/H569,"0")</f>
        <v>0</v>
      </c>
      <c r="Z570" s="44">
        <f>IFERROR(IF(Z564="",0,Z564),"0")+IFERROR(IF(Z565="",0,Z565),"0")+IFERROR(IF(Z566="",0,Z566),"0")+IFERROR(IF(Z567="",0,Z567),"0")+IFERROR(IF(Z568="",0,Z568),"0")+IFERROR(IF(Z569="",0,Z569),"0")</f>
        <v>0</v>
      </c>
      <c r="AA570" s="68"/>
      <c r="AB570" s="68"/>
      <c r="AC570" s="68"/>
    </row>
    <row r="571" spans="1:68" x14ac:dyDescent="0.2">
      <c r="A571" s="401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02"/>
      <c r="P571" s="398" t="s">
        <v>43</v>
      </c>
      <c r="Q571" s="399"/>
      <c r="R571" s="399"/>
      <c r="S571" s="399"/>
      <c r="T571" s="399"/>
      <c r="U571" s="399"/>
      <c r="V571" s="400"/>
      <c r="W571" s="43" t="s">
        <v>0</v>
      </c>
      <c r="X571" s="44">
        <f>IFERROR(SUM(X564:X569),"0")</f>
        <v>0</v>
      </c>
      <c r="Y571" s="44">
        <f>IFERROR(SUM(Y564:Y569),"0")</f>
        <v>0</v>
      </c>
      <c r="Z571" s="43"/>
      <c r="AA571" s="68"/>
      <c r="AB571" s="68"/>
      <c r="AC571" s="68"/>
    </row>
    <row r="572" spans="1:68" ht="14.25" customHeight="1" x14ac:dyDescent="0.25">
      <c r="A572" s="393" t="s">
        <v>84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67"/>
      <c r="AB572" s="67"/>
      <c r="AC572" s="81"/>
    </row>
    <row r="573" spans="1:68" ht="27" customHeight="1" x14ac:dyDescent="0.25">
      <c r="A573" s="64" t="s">
        <v>715</v>
      </c>
      <c r="B573" s="64" t="s">
        <v>716</v>
      </c>
      <c r="C573" s="37">
        <v>4301051746</v>
      </c>
      <c r="D573" s="394">
        <v>4640242180533</v>
      </c>
      <c r="E573" s="394"/>
      <c r="F573" s="63">
        <v>1.3</v>
      </c>
      <c r="G573" s="38">
        <v>6</v>
      </c>
      <c r="H573" s="63">
        <v>7.8</v>
      </c>
      <c r="I573" s="63">
        <v>8.3640000000000008</v>
      </c>
      <c r="J573" s="38">
        <v>56</v>
      </c>
      <c r="K573" s="38" t="s">
        <v>126</v>
      </c>
      <c r="L573" s="38"/>
      <c r="M573" s="39" t="s">
        <v>128</v>
      </c>
      <c r="N573" s="39"/>
      <c r="O573" s="38">
        <v>40</v>
      </c>
      <c r="P573" s="422" t="s">
        <v>717</v>
      </c>
      <c r="Q573" s="396"/>
      <c r="R573" s="396"/>
      <c r="S573" s="396"/>
      <c r="T573" s="397"/>
      <c r="U573" s="40" t="s">
        <v>48</v>
      </c>
      <c r="V573" s="40" t="s">
        <v>48</v>
      </c>
      <c r="W573" s="41" t="s">
        <v>0</v>
      </c>
      <c r="X573" s="59">
        <v>0</v>
      </c>
      <c r="Y573" s="56">
        <f>IFERROR(IF(X573="",0,CEILING((X573/$H573),1)*$H573),"")</f>
        <v>0</v>
      </c>
      <c r="Z573" s="42" t="str">
        <f>IFERROR(IF(Y573=0,"",ROUNDUP(Y573/H573,0)*0.02175),"")</f>
        <v/>
      </c>
      <c r="AA573" s="69" t="s">
        <v>48</v>
      </c>
      <c r="AB573" s="70" t="s">
        <v>48</v>
      </c>
      <c r="AC573" s="82"/>
      <c r="AG573" s="79"/>
      <c r="AJ573" s="84"/>
      <c r="AK573" s="84"/>
      <c r="BB573" s="379" t="s">
        <v>69</v>
      </c>
      <c r="BM573" s="79">
        <f>IFERROR(X573*I573/H573,"0")</f>
        <v>0</v>
      </c>
      <c r="BN573" s="79">
        <f>IFERROR(Y573*I573/H573,"0")</f>
        <v>0</v>
      </c>
      <c r="BO573" s="79">
        <f>IFERROR(1/J573*(X573/H573),"0")</f>
        <v>0</v>
      </c>
      <c r="BP573" s="79">
        <f>IFERROR(1/J573*(Y573/H573),"0")</f>
        <v>0</v>
      </c>
    </row>
    <row r="574" spans="1:68" ht="27" customHeight="1" x14ac:dyDescent="0.25">
      <c r="A574" s="64" t="s">
        <v>718</v>
      </c>
      <c r="B574" s="64" t="s">
        <v>719</v>
      </c>
      <c r="C574" s="37">
        <v>4301051510</v>
      </c>
      <c r="D574" s="394">
        <v>4640242180540</v>
      </c>
      <c r="E574" s="394"/>
      <c r="F574" s="63">
        <v>1.3</v>
      </c>
      <c r="G574" s="38">
        <v>6</v>
      </c>
      <c r="H574" s="63">
        <v>7.8</v>
      </c>
      <c r="I574" s="63">
        <v>8.3640000000000008</v>
      </c>
      <c r="J574" s="38">
        <v>56</v>
      </c>
      <c r="K574" s="38" t="s">
        <v>126</v>
      </c>
      <c r="L574" s="38"/>
      <c r="M574" s="39" t="s">
        <v>82</v>
      </c>
      <c r="N574" s="39"/>
      <c r="O574" s="38">
        <v>30</v>
      </c>
      <c r="P574" s="423" t="s">
        <v>720</v>
      </c>
      <c r="Q574" s="396"/>
      <c r="R574" s="396"/>
      <c r="S574" s="396"/>
      <c r="T574" s="397"/>
      <c r="U574" s="40" t="s">
        <v>48</v>
      </c>
      <c r="V574" s="40" t="s">
        <v>48</v>
      </c>
      <c r="W574" s="41" t="s">
        <v>0</v>
      </c>
      <c r="X574" s="59">
        <v>0</v>
      </c>
      <c r="Y574" s="56">
        <f>IFERROR(IF(X574="",0,CEILING((X574/$H574),1)*$H574),"")</f>
        <v>0</v>
      </c>
      <c r="Z574" s="42" t="str">
        <f>IFERROR(IF(Y574=0,"",ROUNDUP(Y574/H574,0)*0.02175),"")</f>
        <v/>
      </c>
      <c r="AA574" s="69" t="s">
        <v>48</v>
      </c>
      <c r="AB574" s="70" t="s">
        <v>48</v>
      </c>
      <c r="AC574" s="82"/>
      <c r="AG574" s="79"/>
      <c r="AJ574" s="84"/>
      <c r="AK574" s="84"/>
      <c r="BB574" s="380" t="s">
        <v>69</v>
      </c>
      <c r="BM574" s="79">
        <f>IFERROR(X574*I574/H574,"0")</f>
        <v>0</v>
      </c>
      <c r="BN574" s="79">
        <f>IFERROR(Y574*I574/H574,"0")</f>
        <v>0</v>
      </c>
      <c r="BO574" s="79">
        <f>IFERROR(1/J574*(X574/H574),"0")</f>
        <v>0</v>
      </c>
      <c r="BP574" s="79">
        <f>IFERROR(1/J574*(Y574/H574),"0")</f>
        <v>0</v>
      </c>
    </row>
    <row r="575" spans="1:68" x14ac:dyDescent="0.2">
      <c r="A575" s="401"/>
      <c r="B575" s="401"/>
      <c r="C575" s="401"/>
      <c r="D575" s="401"/>
      <c r="E575" s="401"/>
      <c r="F575" s="401"/>
      <c r="G575" s="401"/>
      <c r="H575" s="401"/>
      <c r="I575" s="401"/>
      <c r="J575" s="401"/>
      <c r="K575" s="401"/>
      <c r="L575" s="401"/>
      <c r="M575" s="401"/>
      <c r="N575" s="401"/>
      <c r="O575" s="402"/>
      <c r="P575" s="398" t="s">
        <v>43</v>
      </c>
      <c r="Q575" s="399"/>
      <c r="R575" s="399"/>
      <c r="S575" s="399"/>
      <c r="T575" s="399"/>
      <c r="U575" s="399"/>
      <c r="V575" s="400"/>
      <c r="W575" s="43" t="s">
        <v>42</v>
      </c>
      <c r="X575" s="44">
        <f>IFERROR(X573/H573,"0")+IFERROR(X574/H574,"0")</f>
        <v>0</v>
      </c>
      <c r="Y575" s="44">
        <f>IFERROR(Y573/H573,"0")+IFERROR(Y574/H574,"0")</f>
        <v>0</v>
      </c>
      <c r="Z575" s="44">
        <f>IFERROR(IF(Z573="",0,Z573),"0")+IFERROR(IF(Z574="",0,Z574),"0")</f>
        <v>0</v>
      </c>
      <c r="AA575" s="68"/>
      <c r="AB575" s="68"/>
      <c r="AC575" s="68"/>
    </row>
    <row r="576" spans="1:68" x14ac:dyDescent="0.2">
      <c r="A576" s="401"/>
      <c r="B576" s="401"/>
      <c r="C576" s="401"/>
      <c r="D576" s="401"/>
      <c r="E576" s="401"/>
      <c r="F576" s="401"/>
      <c r="G576" s="401"/>
      <c r="H576" s="401"/>
      <c r="I576" s="401"/>
      <c r="J576" s="401"/>
      <c r="K576" s="401"/>
      <c r="L576" s="401"/>
      <c r="M576" s="401"/>
      <c r="N576" s="401"/>
      <c r="O576" s="402"/>
      <c r="P576" s="398" t="s">
        <v>43</v>
      </c>
      <c r="Q576" s="399"/>
      <c r="R576" s="399"/>
      <c r="S576" s="399"/>
      <c r="T576" s="399"/>
      <c r="U576" s="399"/>
      <c r="V576" s="400"/>
      <c r="W576" s="43" t="s">
        <v>0</v>
      </c>
      <c r="X576" s="44">
        <f>IFERROR(SUM(X573:X574),"0")</f>
        <v>0</v>
      </c>
      <c r="Y576" s="44">
        <f>IFERROR(SUM(Y573:Y574),"0")</f>
        <v>0</v>
      </c>
      <c r="Z576" s="43"/>
      <c r="AA576" s="68"/>
      <c r="AB576" s="68"/>
      <c r="AC576" s="68"/>
    </row>
    <row r="577" spans="1:68" ht="14.25" customHeight="1" x14ac:dyDescent="0.25">
      <c r="A577" s="393" t="s">
        <v>177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67"/>
      <c r="AB577" s="67"/>
      <c r="AC577" s="81"/>
    </row>
    <row r="578" spans="1:68" ht="27" customHeight="1" x14ac:dyDescent="0.25">
      <c r="A578" s="64" t="s">
        <v>721</v>
      </c>
      <c r="B578" s="64" t="s">
        <v>722</v>
      </c>
      <c r="C578" s="37">
        <v>4301060408</v>
      </c>
      <c r="D578" s="394">
        <v>4640242180120</v>
      </c>
      <c r="E578" s="394"/>
      <c r="F578" s="63">
        <v>1.3</v>
      </c>
      <c r="G578" s="38">
        <v>6</v>
      </c>
      <c r="H578" s="63">
        <v>7.8</v>
      </c>
      <c r="I578" s="63">
        <v>8.2799999999999994</v>
      </c>
      <c r="J578" s="38">
        <v>56</v>
      </c>
      <c r="K578" s="38" t="s">
        <v>126</v>
      </c>
      <c r="L578" s="38"/>
      <c r="M578" s="39" t="s">
        <v>82</v>
      </c>
      <c r="N578" s="39"/>
      <c r="O578" s="38">
        <v>40</v>
      </c>
      <c r="P578" s="412" t="s">
        <v>723</v>
      </c>
      <c r="Q578" s="396"/>
      <c r="R578" s="396"/>
      <c r="S578" s="396"/>
      <c r="T578" s="397"/>
      <c r="U578" s="40" t="s">
        <v>48</v>
      </c>
      <c r="V578" s="40" t="s">
        <v>48</v>
      </c>
      <c r="W578" s="41" t="s">
        <v>0</v>
      </c>
      <c r="X578" s="59">
        <v>0</v>
      </c>
      <c r="Y578" s="56">
        <f>IFERROR(IF(X578="",0,CEILING((X578/$H578),1)*$H578),"")</f>
        <v>0</v>
      </c>
      <c r="Z578" s="42" t="str">
        <f>IFERROR(IF(Y578=0,"",ROUNDUP(Y578/H578,0)*0.02175),"")</f>
        <v/>
      </c>
      <c r="AA578" s="69" t="s">
        <v>48</v>
      </c>
      <c r="AB578" s="70" t="s">
        <v>48</v>
      </c>
      <c r="AC578" s="82"/>
      <c r="AG578" s="79"/>
      <c r="AJ578" s="84"/>
      <c r="AK578" s="84"/>
      <c r="BB578" s="381" t="s">
        <v>69</v>
      </c>
      <c r="BM578" s="79">
        <f>IFERROR(X578*I578/H578,"0")</f>
        <v>0</v>
      </c>
      <c r="BN578" s="79">
        <f>IFERROR(Y578*I578/H578,"0")</f>
        <v>0</v>
      </c>
      <c r="BO578" s="79">
        <f>IFERROR(1/J578*(X578/H578),"0")</f>
        <v>0</v>
      </c>
      <c r="BP578" s="79">
        <f>IFERROR(1/J578*(Y578/H578),"0")</f>
        <v>0</v>
      </c>
    </row>
    <row r="579" spans="1:68" ht="27" customHeight="1" x14ac:dyDescent="0.25">
      <c r="A579" s="64" t="s">
        <v>721</v>
      </c>
      <c r="B579" s="64" t="s">
        <v>724</v>
      </c>
      <c r="C579" s="37">
        <v>4301060354</v>
      </c>
      <c r="D579" s="394">
        <v>4640242180120</v>
      </c>
      <c r="E579" s="394"/>
      <c r="F579" s="63">
        <v>1.3</v>
      </c>
      <c r="G579" s="38">
        <v>6</v>
      </c>
      <c r="H579" s="63">
        <v>7.8</v>
      </c>
      <c r="I579" s="63">
        <v>8.2799999999999994</v>
      </c>
      <c r="J579" s="38">
        <v>56</v>
      </c>
      <c r="K579" s="38" t="s">
        <v>126</v>
      </c>
      <c r="L579" s="38"/>
      <c r="M579" s="39" t="s">
        <v>82</v>
      </c>
      <c r="N579" s="39"/>
      <c r="O579" s="38">
        <v>40</v>
      </c>
      <c r="P579" s="413" t="s">
        <v>725</v>
      </c>
      <c r="Q579" s="396"/>
      <c r="R579" s="396"/>
      <c r="S579" s="396"/>
      <c r="T579" s="397"/>
      <c r="U579" s="40" t="s">
        <v>48</v>
      </c>
      <c r="V579" s="40" t="s">
        <v>48</v>
      </c>
      <c r="W579" s="41" t="s">
        <v>0</v>
      </c>
      <c r="X579" s="59">
        <v>0</v>
      </c>
      <c r="Y579" s="56">
        <f>IFERROR(IF(X579="",0,CEILING((X579/$H579),1)*$H579),"")</f>
        <v>0</v>
      </c>
      <c r="Z579" s="42" t="str">
        <f>IFERROR(IF(Y579=0,"",ROUNDUP(Y579/H579,0)*0.02175),"")</f>
        <v/>
      </c>
      <c r="AA579" s="69" t="s">
        <v>48</v>
      </c>
      <c r="AB579" s="70" t="s">
        <v>48</v>
      </c>
      <c r="AC579" s="82"/>
      <c r="AG579" s="79"/>
      <c r="AJ579" s="84"/>
      <c r="AK579" s="84"/>
      <c r="BB579" s="382" t="s">
        <v>69</v>
      </c>
      <c r="BM579" s="79">
        <f>IFERROR(X579*I579/H579,"0")</f>
        <v>0</v>
      </c>
      <c r="BN579" s="79">
        <f>IFERROR(Y579*I579/H579,"0")</f>
        <v>0</v>
      </c>
      <c r="BO579" s="79">
        <f>IFERROR(1/J579*(X579/H579),"0")</f>
        <v>0</v>
      </c>
      <c r="BP579" s="79">
        <f>IFERROR(1/J579*(Y579/H579),"0")</f>
        <v>0</v>
      </c>
    </row>
    <row r="580" spans="1:68" ht="27" customHeight="1" x14ac:dyDescent="0.25">
      <c r="A580" s="64" t="s">
        <v>726</v>
      </c>
      <c r="B580" s="64" t="s">
        <v>727</v>
      </c>
      <c r="C580" s="37">
        <v>4301060407</v>
      </c>
      <c r="D580" s="394">
        <v>4640242180137</v>
      </c>
      <c r="E580" s="394"/>
      <c r="F580" s="63">
        <v>1.3</v>
      </c>
      <c r="G580" s="38">
        <v>6</v>
      </c>
      <c r="H580" s="63">
        <v>7.8</v>
      </c>
      <c r="I580" s="63">
        <v>8.2799999999999994</v>
      </c>
      <c r="J580" s="38">
        <v>56</v>
      </c>
      <c r="K580" s="38" t="s">
        <v>126</v>
      </c>
      <c r="L580" s="38"/>
      <c r="M580" s="39" t="s">
        <v>82</v>
      </c>
      <c r="N580" s="39"/>
      <c r="O580" s="38">
        <v>40</v>
      </c>
      <c r="P580" s="414" t="s">
        <v>728</v>
      </c>
      <c r="Q580" s="396"/>
      <c r="R580" s="396"/>
      <c r="S580" s="396"/>
      <c r="T580" s="397"/>
      <c r="U580" s="40" t="s">
        <v>48</v>
      </c>
      <c r="V580" s="40" t="s">
        <v>48</v>
      </c>
      <c r="W580" s="41" t="s">
        <v>0</v>
      </c>
      <c r="X580" s="59">
        <v>0</v>
      </c>
      <c r="Y580" s="56">
        <f>IFERROR(IF(X580="",0,CEILING((X580/$H580),1)*$H580),"")</f>
        <v>0</v>
      </c>
      <c r="Z580" s="42" t="str">
        <f>IFERROR(IF(Y580=0,"",ROUNDUP(Y580/H580,0)*0.02175),"")</f>
        <v/>
      </c>
      <c r="AA580" s="69" t="s">
        <v>48</v>
      </c>
      <c r="AB580" s="70" t="s">
        <v>48</v>
      </c>
      <c r="AC580" s="82"/>
      <c r="AG580" s="79"/>
      <c r="AJ580" s="84"/>
      <c r="AK580" s="84"/>
      <c r="BB580" s="383" t="s">
        <v>69</v>
      </c>
      <c r="BM580" s="79">
        <f>IFERROR(X580*I580/H580,"0")</f>
        <v>0</v>
      </c>
      <c r="BN580" s="79">
        <f>IFERROR(Y580*I580/H580,"0")</f>
        <v>0</v>
      </c>
      <c r="BO580" s="79">
        <f>IFERROR(1/J580*(X580/H580),"0")</f>
        <v>0</v>
      </c>
      <c r="BP580" s="79">
        <f>IFERROR(1/J580*(Y580/H580),"0")</f>
        <v>0</v>
      </c>
    </row>
    <row r="581" spans="1:68" ht="27" customHeight="1" x14ac:dyDescent="0.25">
      <c r="A581" s="64" t="s">
        <v>726</v>
      </c>
      <c r="B581" s="64" t="s">
        <v>729</v>
      </c>
      <c r="C581" s="37">
        <v>4301060355</v>
      </c>
      <c r="D581" s="394">
        <v>4640242180137</v>
      </c>
      <c r="E581" s="394"/>
      <c r="F581" s="63">
        <v>1.3</v>
      </c>
      <c r="G581" s="38">
        <v>6</v>
      </c>
      <c r="H581" s="63">
        <v>7.8</v>
      </c>
      <c r="I581" s="63">
        <v>8.2799999999999994</v>
      </c>
      <c r="J581" s="38">
        <v>56</v>
      </c>
      <c r="K581" s="38" t="s">
        <v>126</v>
      </c>
      <c r="L581" s="38"/>
      <c r="M581" s="39" t="s">
        <v>82</v>
      </c>
      <c r="N581" s="39"/>
      <c r="O581" s="38">
        <v>40</v>
      </c>
      <c r="P581" s="415" t="s">
        <v>730</v>
      </c>
      <c r="Q581" s="396"/>
      <c r="R581" s="396"/>
      <c r="S581" s="396"/>
      <c r="T581" s="397"/>
      <c r="U581" s="40" t="s">
        <v>48</v>
      </c>
      <c r="V581" s="40" t="s">
        <v>48</v>
      </c>
      <c r="W581" s="41" t="s">
        <v>0</v>
      </c>
      <c r="X581" s="59">
        <v>0</v>
      </c>
      <c r="Y581" s="56">
        <f>IFERROR(IF(X581="",0,CEILING((X581/$H581),1)*$H581),"")</f>
        <v>0</v>
      </c>
      <c r="Z581" s="42" t="str">
        <f>IFERROR(IF(Y581=0,"",ROUNDUP(Y581/H581,0)*0.02175),"")</f>
        <v/>
      </c>
      <c r="AA581" s="69" t="s">
        <v>48</v>
      </c>
      <c r="AB581" s="70" t="s">
        <v>48</v>
      </c>
      <c r="AC581" s="82"/>
      <c r="AG581" s="79"/>
      <c r="AJ581" s="84"/>
      <c r="AK581" s="84"/>
      <c r="BB581" s="384" t="s">
        <v>69</v>
      </c>
      <c r="BM581" s="79">
        <f>IFERROR(X581*I581/H581,"0")</f>
        <v>0</v>
      </c>
      <c r="BN581" s="79">
        <f>IFERROR(Y581*I581/H581,"0")</f>
        <v>0</v>
      </c>
      <c r="BO581" s="79">
        <f>IFERROR(1/J581*(X581/H581),"0")</f>
        <v>0</v>
      </c>
      <c r="BP581" s="79">
        <f>IFERROR(1/J581*(Y581/H581),"0")</f>
        <v>0</v>
      </c>
    </row>
    <row r="582" spans="1:68" x14ac:dyDescent="0.2">
      <c r="A582" s="401"/>
      <c r="B582" s="401"/>
      <c r="C582" s="401"/>
      <c r="D582" s="401"/>
      <c r="E582" s="401"/>
      <c r="F582" s="401"/>
      <c r="G582" s="401"/>
      <c r="H582" s="401"/>
      <c r="I582" s="401"/>
      <c r="J582" s="401"/>
      <c r="K582" s="401"/>
      <c r="L582" s="401"/>
      <c r="M582" s="401"/>
      <c r="N582" s="401"/>
      <c r="O582" s="402"/>
      <c r="P582" s="398" t="s">
        <v>43</v>
      </c>
      <c r="Q582" s="399"/>
      <c r="R582" s="399"/>
      <c r="S582" s="399"/>
      <c r="T582" s="399"/>
      <c r="U582" s="399"/>
      <c r="V582" s="400"/>
      <c r="W582" s="43" t="s">
        <v>42</v>
      </c>
      <c r="X582" s="44">
        <f>IFERROR(X578/H578,"0")+IFERROR(X579/H579,"0")+IFERROR(X580/H580,"0")+IFERROR(X581/H581,"0")</f>
        <v>0</v>
      </c>
      <c r="Y582" s="44">
        <f>IFERROR(Y578/H578,"0")+IFERROR(Y579/H579,"0")+IFERROR(Y580/H580,"0")+IFERROR(Y581/H581,"0")</f>
        <v>0</v>
      </c>
      <c r="Z582" s="44">
        <f>IFERROR(IF(Z578="",0,Z578),"0")+IFERROR(IF(Z579="",0,Z579),"0")+IFERROR(IF(Z580="",0,Z580),"0")+IFERROR(IF(Z581="",0,Z581),"0")</f>
        <v>0</v>
      </c>
      <c r="AA582" s="68"/>
      <c r="AB582" s="68"/>
      <c r="AC582" s="68"/>
    </row>
    <row r="583" spans="1:68" x14ac:dyDescent="0.2">
      <c r="A583" s="401"/>
      <c r="B583" s="401"/>
      <c r="C583" s="401"/>
      <c r="D583" s="401"/>
      <c r="E583" s="401"/>
      <c r="F583" s="401"/>
      <c r="G583" s="401"/>
      <c r="H583" s="401"/>
      <c r="I583" s="401"/>
      <c r="J583" s="401"/>
      <c r="K583" s="401"/>
      <c r="L583" s="401"/>
      <c r="M583" s="401"/>
      <c r="N583" s="401"/>
      <c r="O583" s="402"/>
      <c r="P583" s="398" t="s">
        <v>43</v>
      </c>
      <c r="Q583" s="399"/>
      <c r="R583" s="399"/>
      <c r="S583" s="399"/>
      <c r="T583" s="399"/>
      <c r="U583" s="399"/>
      <c r="V583" s="400"/>
      <c r="W583" s="43" t="s">
        <v>0</v>
      </c>
      <c r="X583" s="44">
        <f>IFERROR(SUM(X578:X581),"0")</f>
        <v>0</v>
      </c>
      <c r="Y583" s="44">
        <f>IFERROR(SUM(Y578:Y581),"0")</f>
        <v>0</v>
      </c>
      <c r="Z583" s="43"/>
      <c r="AA583" s="68"/>
      <c r="AB583" s="68"/>
      <c r="AC583" s="68"/>
    </row>
    <row r="584" spans="1:68" ht="16.5" customHeight="1" x14ac:dyDescent="0.25">
      <c r="A584" s="416" t="s">
        <v>731</v>
      </c>
      <c r="B584" s="416"/>
      <c r="C584" s="416"/>
      <c r="D584" s="416"/>
      <c r="E584" s="416"/>
      <c r="F584" s="416"/>
      <c r="G584" s="416"/>
      <c r="H584" s="416"/>
      <c r="I584" s="416"/>
      <c r="J584" s="416"/>
      <c r="K584" s="416"/>
      <c r="L584" s="416"/>
      <c r="M584" s="416"/>
      <c r="N584" s="416"/>
      <c r="O584" s="416"/>
      <c r="P584" s="416"/>
      <c r="Q584" s="416"/>
      <c r="R584" s="416"/>
      <c r="S584" s="416"/>
      <c r="T584" s="416"/>
      <c r="U584" s="416"/>
      <c r="V584" s="416"/>
      <c r="W584" s="416"/>
      <c r="X584" s="416"/>
      <c r="Y584" s="416"/>
      <c r="Z584" s="416"/>
      <c r="AA584" s="66"/>
      <c r="AB584" s="66"/>
      <c r="AC584" s="80"/>
    </row>
    <row r="585" spans="1:68" ht="14.25" customHeight="1" x14ac:dyDescent="0.25">
      <c r="A585" s="393" t="s">
        <v>122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67"/>
      <c r="AB585" s="67"/>
      <c r="AC585" s="81"/>
    </row>
    <row r="586" spans="1:68" ht="27" customHeight="1" x14ac:dyDescent="0.25">
      <c r="A586" s="64" t="s">
        <v>732</v>
      </c>
      <c r="B586" s="64" t="s">
        <v>733</v>
      </c>
      <c r="C586" s="37">
        <v>4301011951</v>
      </c>
      <c r="D586" s="394">
        <v>4640242180045</v>
      </c>
      <c r="E586" s="394"/>
      <c r="F586" s="63">
        <v>1.35</v>
      </c>
      <c r="G586" s="38">
        <v>8</v>
      </c>
      <c r="H586" s="63">
        <v>10.8</v>
      </c>
      <c r="I586" s="63">
        <v>11.28</v>
      </c>
      <c r="J586" s="38">
        <v>56</v>
      </c>
      <c r="K586" s="38" t="s">
        <v>126</v>
      </c>
      <c r="L586" s="38"/>
      <c r="M586" s="39" t="s">
        <v>125</v>
      </c>
      <c r="N586" s="39"/>
      <c r="O586" s="38">
        <v>55</v>
      </c>
      <c r="P586" s="408" t="s">
        <v>734</v>
      </c>
      <c r="Q586" s="396"/>
      <c r="R586" s="396"/>
      <c r="S586" s="396"/>
      <c r="T586" s="397"/>
      <c r="U586" s="40" t="s">
        <v>48</v>
      </c>
      <c r="V586" s="40" t="s">
        <v>48</v>
      </c>
      <c r="W586" s="41" t="s">
        <v>0</v>
      </c>
      <c r="X586" s="59">
        <v>0</v>
      </c>
      <c r="Y586" s="56">
        <f>IFERROR(IF(X586="",0,CEILING((X586/$H586),1)*$H586),"")</f>
        <v>0</v>
      </c>
      <c r="Z586" s="42" t="str">
        <f>IFERROR(IF(Y586=0,"",ROUNDUP(Y586/H586,0)*0.02175),"")</f>
        <v/>
      </c>
      <c r="AA586" s="69" t="s">
        <v>48</v>
      </c>
      <c r="AB586" s="70" t="s">
        <v>48</v>
      </c>
      <c r="AC586" s="82"/>
      <c r="AG586" s="79"/>
      <c r="AJ586" s="84"/>
      <c r="AK586" s="84"/>
      <c r="BB586" s="385" t="s">
        <v>69</v>
      </c>
      <c r="BM586" s="79">
        <f>IFERROR(X586*I586/H586,"0")</f>
        <v>0</v>
      </c>
      <c r="BN586" s="79">
        <f>IFERROR(Y586*I586/H586,"0")</f>
        <v>0</v>
      </c>
      <c r="BO586" s="79">
        <f>IFERROR(1/J586*(X586/H586),"0")</f>
        <v>0</v>
      </c>
      <c r="BP586" s="79">
        <f>IFERROR(1/J586*(Y586/H586),"0")</f>
        <v>0</v>
      </c>
    </row>
    <row r="587" spans="1:68" ht="27" customHeight="1" x14ac:dyDescent="0.25">
      <c r="A587" s="64" t="s">
        <v>735</v>
      </c>
      <c r="B587" s="64" t="s">
        <v>736</v>
      </c>
      <c r="C587" s="37">
        <v>4301011950</v>
      </c>
      <c r="D587" s="394">
        <v>4640242180601</v>
      </c>
      <c r="E587" s="394"/>
      <c r="F587" s="63">
        <v>1.35</v>
      </c>
      <c r="G587" s="38">
        <v>8</v>
      </c>
      <c r="H587" s="63">
        <v>10.8</v>
      </c>
      <c r="I587" s="63">
        <v>11.28</v>
      </c>
      <c r="J587" s="38">
        <v>56</v>
      </c>
      <c r="K587" s="38" t="s">
        <v>126</v>
      </c>
      <c r="L587" s="38"/>
      <c r="M587" s="39" t="s">
        <v>125</v>
      </c>
      <c r="N587" s="39"/>
      <c r="O587" s="38">
        <v>55</v>
      </c>
      <c r="P587" s="409" t="s">
        <v>737</v>
      </c>
      <c r="Q587" s="396"/>
      <c r="R587" s="396"/>
      <c r="S587" s="396"/>
      <c r="T587" s="397"/>
      <c r="U587" s="40" t="s">
        <v>48</v>
      </c>
      <c r="V587" s="40" t="s">
        <v>48</v>
      </c>
      <c r="W587" s="41" t="s">
        <v>0</v>
      </c>
      <c r="X587" s="59">
        <v>0</v>
      </c>
      <c r="Y587" s="56">
        <f>IFERROR(IF(X587="",0,CEILING((X587/$H587),1)*$H587),"")</f>
        <v>0</v>
      </c>
      <c r="Z587" s="42" t="str">
        <f>IFERROR(IF(Y587=0,"",ROUNDUP(Y587/H587,0)*0.02175),"")</f>
        <v/>
      </c>
      <c r="AA587" s="69" t="s">
        <v>48</v>
      </c>
      <c r="AB587" s="70" t="s">
        <v>48</v>
      </c>
      <c r="AC587" s="82"/>
      <c r="AG587" s="79"/>
      <c r="AJ587" s="84"/>
      <c r="AK587" s="84"/>
      <c r="BB587" s="386" t="s">
        <v>69</v>
      </c>
      <c r="BM587" s="79">
        <f>IFERROR(X587*I587/H587,"0")</f>
        <v>0</v>
      </c>
      <c r="BN587" s="79">
        <f>IFERROR(Y587*I587/H587,"0")</f>
        <v>0</v>
      </c>
      <c r="BO587" s="79">
        <f>IFERROR(1/J587*(X587/H587),"0")</f>
        <v>0</v>
      </c>
      <c r="BP587" s="79">
        <f>IFERROR(1/J587*(Y587/H587),"0")</f>
        <v>0</v>
      </c>
    </row>
    <row r="588" spans="1:68" x14ac:dyDescent="0.2">
      <c r="A588" s="401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02"/>
      <c r="P588" s="398" t="s">
        <v>43</v>
      </c>
      <c r="Q588" s="399"/>
      <c r="R588" s="399"/>
      <c r="S588" s="399"/>
      <c r="T588" s="399"/>
      <c r="U588" s="399"/>
      <c r="V588" s="400"/>
      <c r="W588" s="43" t="s">
        <v>42</v>
      </c>
      <c r="X588" s="44">
        <f>IFERROR(X586/H586,"0")+IFERROR(X587/H587,"0")</f>
        <v>0</v>
      </c>
      <c r="Y588" s="44">
        <f>IFERROR(Y586/H586,"0")+IFERROR(Y587/H587,"0")</f>
        <v>0</v>
      </c>
      <c r="Z588" s="44">
        <f>IFERROR(IF(Z586="",0,Z586),"0")+IFERROR(IF(Z587="",0,Z587),"0")</f>
        <v>0</v>
      </c>
      <c r="AA588" s="68"/>
      <c r="AB588" s="68"/>
      <c r="AC588" s="68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02"/>
      <c r="P589" s="398" t="s">
        <v>43</v>
      </c>
      <c r="Q589" s="399"/>
      <c r="R589" s="399"/>
      <c r="S589" s="399"/>
      <c r="T589" s="399"/>
      <c r="U589" s="399"/>
      <c r="V589" s="400"/>
      <c r="W589" s="43" t="s">
        <v>0</v>
      </c>
      <c r="X589" s="44">
        <f>IFERROR(SUM(X586:X587),"0")</f>
        <v>0</v>
      </c>
      <c r="Y589" s="44">
        <f>IFERROR(SUM(Y586:Y587),"0")</f>
        <v>0</v>
      </c>
      <c r="Z589" s="43"/>
      <c r="AA589" s="68"/>
      <c r="AB589" s="68"/>
      <c r="AC589" s="68"/>
    </row>
    <row r="590" spans="1:68" ht="14.25" customHeight="1" x14ac:dyDescent="0.25">
      <c r="A590" s="393" t="s">
        <v>155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67"/>
      <c r="AB590" s="67"/>
      <c r="AC590" s="81"/>
    </row>
    <row r="591" spans="1:68" ht="27" customHeight="1" x14ac:dyDescent="0.25">
      <c r="A591" s="64" t="s">
        <v>738</v>
      </c>
      <c r="B591" s="64" t="s">
        <v>739</v>
      </c>
      <c r="C591" s="37">
        <v>4301020314</v>
      </c>
      <c r="D591" s="394">
        <v>4640242180090</v>
      </c>
      <c r="E591" s="394"/>
      <c r="F591" s="63">
        <v>1.35</v>
      </c>
      <c r="G591" s="38">
        <v>8</v>
      </c>
      <c r="H591" s="63">
        <v>10.8</v>
      </c>
      <c r="I591" s="63">
        <v>11.28</v>
      </c>
      <c r="J591" s="38">
        <v>56</v>
      </c>
      <c r="K591" s="38" t="s">
        <v>126</v>
      </c>
      <c r="L591" s="38"/>
      <c r="M591" s="39" t="s">
        <v>125</v>
      </c>
      <c r="N591" s="39"/>
      <c r="O591" s="38">
        <v>50</v>
      </c>
      <c r="P591" s="410" t="s">
        <v>740</v>
      </c>
      <c r="Q591" s="396"/>
      <c r="R591" s="396"/>
      <c r="S591" s="396"/>
      <c r="T591" s="397"/>
      <c r="U591" s="40" t="s">
        <v>48</v>
      </c>
      <c r="V591" s="40" t="s">
        <v>48</v>
      </c>
      <c r="W591" s="41" t="s">
        <v>0</v>
      </c>
      <c r="X591" s="59">
        <v>0</v>
      </c>
      <c r="Y591" s="56">
        <f>IFERROR(IF(X591="",0,CEILING((X591/$H591),1)*$H591),"")</f>
        <v>0</v>
      </c>
      <c r="Z591" s="42" t="str">
        <f>IFERROR(IF(Y591=0,"",ROUNDUP(Y591/H591,0)*0.02175),"")</f>
        <v/>
      </c>
      <c r="AA591" s="69" t="s">
        <v>48</v>
      </c>
      <c r="AB591" s="70" t="s">
        <v>48</v>
      </c>
      <c r="AC591" s="82"/>
      <c r="AG591" s="79"/>
      <c r="AJ591" s="84"/>
      <c r="AK591" s="84"/>
      <c r="BB591" s="387" t="s">
        <v>69</v>
      </c>
      <c r="BM591" s="79">
        <f>IFERROR(X591*I591/H591,"0")</f>
        <v>0</v>
      </c>
      <c r="BN591" s="79">
        <f>IFERROR(Y591*I591/H591,"0")</f>
        <v>0</v>
      </c>
      <c r="BO591" s="79">
        <f>IFERROR(1/J591*(X591/H591),"0")</f>
        <v>0</v>
      </c>
      <c r="BP591" s="79">
        <f>IFERROR(1/J591*(Y591/H591),"0")</f>
        <v>0</v>
      </c>
    </row>
    <row r="592" spans="1:68" x14ac:dyDescent="0.2">
      <c r="A592" s="401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02"/>
      <c r="P592" s="398" t="s">
        <v>43</v>
      </c>
      <c r="Q592" s="399"/>
      <c r="R592" s="399"/>
      <c r="S592" s="399"/>
      <c r="T592" s="399"/>
      <c r="U592" s="399"/>
      <c r="V592" s="400"/>
      <c r="W592" s="43" t="s">
        <v>42</v>
      </c>
      <c r="X592" s="44">
        <f>IFERROR(X591/H591,"0")</f>
        <v>0</v>
      </c>
      <c r="Y592" s="44">
        <f>IFERROR(Y591/H591,"0")</f>
        <v>0</v>
      </c>
      <c r="Z592" s="44">
        <f>IFERROR(IF(Z591="",0,Z591),"0")</f>
        <v>0</v>
      </c>
      <c r="AA592" s="68"/>
      <c r="AB592" s="68"/>
      <c r="AC592" s="68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02"/>
      <c r="P593" s="398" t="s">
        <v>43</v>
      </c>
      <c r="Q593" s="399"/>
      <c r="R593" s="399"/>
      <c r="S593" s="399"/>
      <c r="T593" s="399"/>
      <c r="U593" s="399"/>
      <c r="V593" s="400"/>
      <c r="W593" s="43" t="s">
        <v>0</v>
      </c>
      <c r="X593" s="44">
        <f>IFERROR(SUM(X591:X591),"0")</f>
        <v>0</v>
      </c>
      <c r="Y593" s="44">
        <f>IFERROR(SUM(Y591:Y591),"0")</f>
        <v>0</v>
      </c>
      <c r="Z593" s="43"/>
      <c r="AA593" s="68"/>
      <c r="AB593" s="68"/>
      <c r="AC593" s="68"/>
    </row>
    <row r="594" spans="1:68" ht="14.25" customHeight="1" x14ac:dyDescent="0.25">
      <c r="A594" s="393" t="s">
        <v>79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67"/>
      <c r="AB594" s="67"/>
      <c r="AC594" s="81"/>
    </row>
    <row r="595" spans="1:68" ht="27" customHeight="1" x14ac:dyDescent="0.25">
      <c r="A595" s="64" t="s">
        <v>741</v>
      </c>
      <c r="B595" s="64" t="s">
        <v>742</v>
      </c>
      <c r="C595" s="37">
        <v>4301031321</v>
      </c>
      <c r="D595" s="394">
        <v>4640242180076</v>
      </c>
      <c r="E595" s="394"/>
      <c r="F595" s="63">
        <v>0.7</v>
      </c>
      <c r="G595" s="38">
        <v>6</v>
      </c>
      <c r="H595" s="63">
        <v>4.2</v>
      </c>
      <c r="I595" s="63">
        <v>4.4000000000000004</v>
      </c>
      <c r="J595" s="38">
        <v>156</v>
      </c>
      <c r="K595" s="38" t="s">
        <v>88</v>
      </c>
      <c r="L595" s="38"/>
      <c r="M595" s="39" t="s">
        <v>82</v>
      </c>
      <c r="N595" s="39"/>
      <c r="O595" s="38">
        <v>40</v>
      </c>
      <c r="P595" s="411" t="s">
        <v>743</v>
      </c>
      <c r="Q595" s="396"/>
      <c r="R595" s="396"/>
      <c r="S595" s="396"/>
      <c r="T595" s="397"/>
      <c r="U595" s="40" t="s">
        <v>48</v>
      </c>
      <c r="V595" s="40" t="s">
        <v>48</v>
      </c>
      <c r="W595" s="41" t="s">
        <v>0</v>
      </c>
      <c r="X595" s="59">
        <v>0</v>
      </c>
      <c r="Y595" s="56">
        <f>IFERROR(IF(X595="",0,CEILING((X595/$H595),1)*$H595),"")</f>
        <v>0</v>
      </c>
      <c r="Z595" s="42" t="str">
        <f>IFERROR(IF(Y595=0,"",ROUNDUP(Y595/H595,0)*0.00753),"")</f>
        <v/>
      </c>
      <c r="AA595" s="69" t="s">
        <v>48</v>
      </c>
      <c r="AB595" s="70" t="s">
        <v>48</v>
      </c>
      <c r="AC595" s="82"/>
      <c r="AG595" s="79"/>
      <c r="AJ595" s="84"/>
      <c r="AK595" s="84"/>
      <c r="BB595" s="388" t="s">
        <v>69</v>
      </c>
      <c r="BM595" s="79">
        <f>IFERROR(X595*I595/H595,"0")</f>
        <v>0</v>
      </c>
      <c r="BN595" s="79">
        <f>IFERROR(Y595*I595/H595,"0")</f>
        <v>0</v>
      </c>
      <c r="BO595" s="79">
        <f>IFERROR(1/J595*(X595/H595),"0")</f>
        <v>0</v>
      </c>
      <c r="BP595" s="79">
        <f>IFERROR(1/J595*(Y595/H595),"0")</f>
        <v>0</v>
      </c>
    </row>
    <row r="596" spans="1:68" x14ac:dyDescent="0.2">
      <c r="A596" s="401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02"/>
      <c r="P596" s="398" t="s">
        <v>43</v>
      </c>
      <c r="Q596" s="399"/>
      <c r="R596" s="399"/>
      <c r="S596" s="399"/>
      <c r="T596" s="399"/>
      <c r="U596" s="399"/>
      <c r="V596" s="400"/>
      <c r="W596" s="43" t="s">
        <v>42</v>
      </c>
      <c r="X596" s="44">
        <f>IFERROR(X595/H595,"0")</f>
        <v>0</v>
      </c>
      <c r="Y596" s="44">
        <f>IFERROR(Y595/H595,"0")</f>
        <v>0</v>
      </c>
      <c r="Z596" s="44">
        <f>IFERROR(IF(Z595="",0,Z595),"0")</f>
        <v>0</v>
      </c>
      <c r="AA596" s="68"/>
      <c r="AB596" s="68"/>
      <c r="AC596" s="68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02"/>
      <c r="P597" s="398" t="s">
        <v>43</v>
      </c>
      <c r="Q597" s="399"/>
      <c r="R597" s="399"/>
      <c r="S597" s="399"/>
      <c r="T597" s="399"/>
      <c r="U597" s="399"/>
      <c r="V597" s="400"/>
      <c r="W597" s="43" t="s">
        <v>0</v>
      </c>
      <c r="X597" s="44">
        <f>IFERROR(SUM(X595:X595),"0")</f>
        <v>0</v>
      </c>
      <c r="Y597" s="44">
        <f>IFERROR(SUM(Y595:Y595),"0")</f>
        <v>0</v>
      </c>
      <c r="Z597" s="43"/>
      <c r="AA597" s="68"/>
      <c r="AB597" s="68"/>
      <c r="AC597" s="68"/>
    </row>
    <row r="598" spans="1:68" ht="14.25" customHeight="1" x14ac:dyDescent="0.25">
      <c r="A598" s="393" t="s">
        <v>84</v>
      </c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393"/>
      <c r="P598" s="393"/>
      <c r="Q598" s="393"/>
      <c r="R598" s="393"/>
      <c r="S598" s="393"/>
      <c r="T598" s="393"/>
      <c r="U598" s="393"/>
      <c r="V598" s="393"/>
      <c r="W598" s="393"/>
      <c r="X598" s="393"/>
      <c r="Y598" s="393"/>
      <c r="Z598" s="393"/>
      <c r="AA598" s="67"/>
      <c r="AB598" s="67"/>
      <c r="AC598" s="81"/>
    </row>
    <row r="599" spans="1:68" ht="27" customHeight="1" x14ac:dyDescent="0.25">
      <c r="A599" s="64" t="s">
        <v>744</v>
      </c>
      <c r="B599" s="64" t="s">
        <v>745</v>
      </c>
      <c r="C599" s="37">
        <v>4301051780</v>
      </c>
      <c r="D599" s="394">
        <v>4640242180106</v>
      </c>
      <c r="E599" s="394"/>
      <c r="F599" s="63">
        <v>1.3</v>
      </c>
      <c r="G599" s="38">
        <v>6</v>
      </c>
      <c r="H599" s="63">
        <v>7.8</v>
      </c>
      <c r="I599" s="63">
        <v>8.2799999999999994</v>
      </c>
      <c r="J599" s="38">
        <v>56</v>
      </c>
      <c r="K599" s="38" t="s">
        <v>126</v>
      </c>
      <c r="L599" s="38"/>
      <c r="M599" s="39" t="s">
        <v>82</v>
      </c>
      <c r="N599" s="39"/>
      <c r="O599" s="38">
        <v>45</v>
      </c>
      <c r="P599" s="395" t="s">
        <v>746</v>
      </c>
      <c r="Q599" s="396"/>
      <c r="R599" s="396"/>
      <c r="S599" s="396"/>
      <c r="T599" s="397"/>
      <c r="U599" s="40" t="s">
        <v>48</v>
      </c>
      <c r="V599" s="40" t="s">
        <v>48</v>
      </c>
      <c r="W599" s="41" t="s">
        <v>0</v>
      </c>
      <c r="X599" s="59">
        <v>0</v>
      </c>
      <c r="Y599" s="56">
        <f>IFERROR(IF(X599="",0,CEILING((X599/$H599),1)*$H599),"")</f>
        <v>0</v>
      </c>
      <c r="Z599" s="42" t="str">
        <f>IFERROR(IF(Y599=0,"",ROUNDUP(Y599/H599,0)*0.02175),"")</f>
        <v/>
      </c>
      <c r="AA599" s="69" t="s">
        <v>48</v>
      </c>
      <c r="AB599" s="70" t="s">
        <v>48</v>
      </c>
      <c r="AC599" s="82"/>
      <c r="AG599" s="79"/>
      <c r="AJ599" s="84"/>
      <c r="AK599" s="84"/>
      <c r="BB599" s="389" t="s">
        <v>69</v>
      </c>
      <c r="BM599" s="79">
        <f>IFERROR(X599*I599/H599,"0")</f>
        <v>0</v>
      </c>
      <c r="BN599" s="79">
        <f>IFERROR(Y599*I599/H599,"0")</f>
        <v>0</v>
      </c>
      <c r="BO599" s="79">
        <f>IFERROR(1/J599*(X599/H599),"0")</f>
        <v>0</v>
      </c>
      <c r="BP599" s="79">
        <f>IFERROR(1/J599*(Y599/H599),"0")</f>
        <v>0</v>
      </c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402"/>
      <c r="P600" s="398" t="s">
        <v>43</v>
      </c>
      <c r="Q600" s="399"/>
      <c r="R600" s="399"/>
      <c r="S600" s="399"/>
      <c r="T600" s="399"/>
      <c r="U600" s="399"/>
      <c r="V600" s="400"/>
      <c r="W600" s="43" t="s">
        <v>42</v>
      </c>
      <c r="X600" s="44">
        <f>IFERROR(X599/H599,"0")</f>
        <v>0</v>
      </c>
      <c r="Y600" s="44">
        <f>IFERROR(Y599/H599,"0")</f>
        <v>0</v>
      </c>
      <c r="Z600" s="44">
        <f>IFERROR(IF(Z599="",0,Z599),"0")</f>
        <v>0</v>
      </c>
      <c r="AA600" s="68"/>
      <c r="AB600" s="68"/>
      <c r="AC600" s="68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402"/>
      <c r="P601" s="398" t="s">
        <v>43</v>
      </c>
      <c r="Q601" s="399"/>
      <c r="R601" s="399"/>
      <c r="S601" s="399"/>
      <c r="T601" s="399"/>
      <c r="U601" s="399"/>
      <c r="V601" s="400"/>
      <c r="W601" s="43" t="s">
        <v>0</v>
      </c>
      <c r="X601" s="44">
        <f>IFERROR(SUM(X599:X599),"0")</f>
        <v>0</v>
      </c>
      <c r="Y601" s="44">
        <f>IFERROR(SUM(Y599:Y599),"0")</f>
        <v>0</v>
      </c>
      <c r="Z601" s="43"/>
      <c r="AA601" s="68"/>
      <c r="AB601" s="68"/>
      <c r="AC601" s="68"/>
    </row>
    <row r="602" spans="1:68" ht="15" customHeight="1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406"/>
      <c r="P602" s="403" t="s">
        <v>36</v>
      </c>
      <c r="Q602" s="404"/>
      <c r="R602" s="404"/>
      <c r="S602" s="404"/>
      <c r="T602" s="404"/>
      <c r="U602" s="404"/>
      <c r="V602" s="405"/>
      <c r="W602" s="43" t="s">
        <v>0</v>
      </c>
      <c r="X602" s="44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0</v>
      </c>
      <c r="Y602" s="44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0</v>
      </c>
      <c r="Z602" s="43"/>
      <c r="AA602" s="68"/>
      <c r="AB602" s="68"/>
      <c r="AC602" s="68"/>
    </row>
    <row r="603" spans="1:68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406"/>
      <c r="P603" s="403" t="s">
        <v>37</v>
      </c>
      <c r="Q603" s="404"/>
      <c r="R603" s="404"/>
      <c r="S603" s="404"/>
      <c r="T603" s="404"/>
      <c r="U603" s="404"/>
      <c r="V603" s="405"/>
      <c r="W603" s="43" t="s">
        <v>0</v>
      </c>
      <c r="X603" s="44">
        <f>IFERROR(SUM(BM22:BM599),"0")</f>
        <v>0</v>
      </c>
      <c r="Y603" s="44">
        <f>IFERROR(SUM(BN22:BN599),"0")</f>
        <v>0</v>
      </c>
      <c r="Z603" s="43"/>
      <c r="AA603" s="68"/>
      <c r="AB603" s="68"/>
      <c r="AC603" s="68"/>
    </row>
    <row r="604" spans="1:68" x14ac:dyDescent="0.2">
      <c r="A604" s="401"/>
      <c r="B604" s="401"/>
      <c r="C604" s="401"/>
      <c r="D604" s="401"/>
      <c r="E604" s="401"/>
      <c r="F604" s="401"/>
      <c r="G604" s="401"/>
      <c r="H604" s="401"/>
      <c r="I604" s="401"/>
      <c r="J604" s="401"/>
      <c r="K604" s="401"/>
      <c r="L604" s="401"/>
      <c r="M604" s="401"/>
      <c r="N604" s="401"/>
      <c r="O604" s="406"/>
      <c r="P604" s="403" t="s">
        <v>38</v>
      </c>
      <c r="Q604" s="404"/>
      <c r="R604" s="404"/>
      <c r="S604" s="404"/>
      <c r="T604" s="404"/>
      <c r="U604" s="404"/>
      <c r="V604" s="405"/>
      <c r="W604" s="43" t="s">
        <v>23</v>
      </c>
      <c r="X604" s="45">
        <f>ROUNDUP(SUM(BO22:BO599),0)</f>
        <v>0</v>
      </c>
      <c r="Y604" s="45">
        <f>ROUNDUP(SUM(BP22:BP599),0)</f>
        <v>0</v>
      </c>
      <c r="Z604" s="43"/>
      <c r="AA604" s="68"/>
      <c r="AB604" s="68"/>
      <c r="AC604" s="68"/>
    </row>
    <row r="605" spans="1:68" x14ac:dyDescent="0.2">
      <c r="A605" s="401"/>
      <c r="B605" s="401"/>
      <c r="C605" s="401"/>
      <c r="D605" s="401"/>
      <c r="E605" s="401"/>
      <c r="F605" s="401"/>
      <c r="G605" s="401"/>
      <c r="H605" s="401"/>
      <c r="I605" s="401"/>
      <c r="J605" s="401"/>
      <c r="K605" s="401"/>
      <c r="L605" s="401"/>
      <c r="M605" s="401"/>
      <c r="N605" s="401"/>
      <c r="O605" s="406"/>
      <c r="P605" s="403" t="s">
        <v>39</v>
      </c>
      <c r="Q605" s="404"/>
      <c r="R605" s="404"/>
      <c r="S605" s="404"/>
      <c r="T605" s="404"/>
      <c r="U605" s="404"/>
      <c r="V605" s="405"/>
      <c r="W605" s="43" t="s">
        <v>0</v>
      </c>
      <c r="X605" s="44">
        <f>GrossWeightTotal+PalletQtyTotal*25</f>
        <v>0</v>
      </c>
      <c r="Y605" s="44">
        <f>GrossWeightTotalR+PalletQtyTotalR*25</f>
        <v>0</v>
      </c>
      <c r="Z605" s="43"/>
      <c r="AA605" s="68"/>
      <c r="AB605" s="68"/>
      <c r="AC605" s="68"/>
    </row>
    <row r="606" spans="1:68" x14ac:dyDescent="0.2">
      <c r="A606" s="401"/>
      <c r="B606" s="401"/>
      <c r="C606" s="401"/>
      <c r="D606" s="401"/>
      <c r="E606" s="401"/>
      <c r="F606" s="401"/>
      <c r="G606" s="401"/>
      <c r="H606" s="401"/>
      <c r="I606" s="401"/>
      <c r="J606" s="401"/>
      <c r="K606" s="401"/>
      <c r="L606" s="401"/>
      <c r="M606" s="401"/>
      <c r="N606" s="401"/>
      <c r="O606" s="406"/>
      <c r="P606" s="403" t="s">
        <v>40</v>
      </c>
      <c r="Q606" s="404"/>
      <c r="R606" s="404"/>
      <c r="S606" s="404"/>
      <c r="T606" s="404"/>
      <c r="U606" s="404"/>
      <c r="V606" s="405"/>
      <c r="W606" s="43" t="s">
        <v>23</v>
      </c>
      <c r="X606" s="44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0</v>
      </c>
      <c r="Y606" s="44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0</v>
      </c>
      <c r="Z606" s="43"/>
      <c r="AA606" s="68"/>
      <c r="AB606" s="68"/>
      <c r="AC606" s="68"/>
    </row>
    <row r="607" spans="1:68" ht="14.25" x14ac:dyDescent="0.2">
      <c r="A607" s="401"/>
      <c r="B607" s="401"/>
      <c r="C607" s="401"/>
      <c r="D607" s="401"/>
      <c r="E607" s="401"/>
      <c r="F607" s="401"/>
      <c r="G607" s="401"/>
      <c r="H607" s="401"/>
      <c r="I607" s="401"/>
      <c r="J607" s="401"/>
      <c r="K607" s="401"/>
      <c r="L607" s="401"/>
      <c r="M607" s="401"/>
      <c r="N607" s="401"/>
      <c r="O607" s="406"/>
      <c r="P607" s="403" t="s">
        <v>41</v>
      </c>
      <c r="Q607" s="404"/>
      <c r="R607" s="404"/>
      <c r="S607" s="404"/>
      <c r="T607" s="404"/>
      <c r="U607" s="404"/>
      <c r="V607" s="405"/>
      <c r="W607" s="46" t="s">
        <v>54</v>
      </c>
      <c r="X607" s="43"/>
      <c r="Y607" s="43"/>
      <c r="Z607" s="43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0</v>
      </c>
      <c r="AA607" s="68"/>
      <c r="AB607" s="68"/>
      <c r="AC607" s="68"/>
    </row>
    <row r="608" spans="1:68" ht="13.5" thickBot="1" x14ac:dyDescent="0.25"/>
    <row r="609" spans="1:32" ht="27" thickTop="1" thickBot="1" x14ac:dyDescent="0.25">
      <c r="A609" s="47" t="s">
        <v>9</v>
      </c>
      <c r="B609" s="83" t="s">
        <v>78</v>
      </c>
      <c r="C609" s="390" t="s">
        <v>120</v>
      </c>
      <c r="D609" s="390" t="s">
        <v>120</v>
      </c>
      <c r="E609" s="390" t="s">
        <v>120</v>
      </c>
      <c r="F609" s="390" t="s">
        <v>120</v>
      </c>
      <c r="G609" s="390" t="s">
        <v>120</v>
      </c>
      <c r="H609" s="390" t="s">
        <v>120</v>
      </c>
      <c r="I609" s="390" t="s">
        <v>263</v>
      </c>
      <c r="J609" s="390" t="s">
        <v>263</v>
      </c>
      <c r="K609" s="390" t="s">
        <v>263</v>
      </c>
      <c r="L609" s="407"/>
      <c r="M609" s="390" t="s">
        <v>263</v>
      </c>
      <c r="N609" s="407"/>
      <c r="O609" s="390" t="s">
        <v>263</v>
      </c>
      <c r="P609" s="390" t="s">
        <v>263</v>
      </c>
      <c r="Q609" s="390" t="s">
        <v>263</v>
      </c>
      <c r="R609" s="390" t="s">
        <v>263</v>
      </c>
      <c r="S609" s="390" t="s">
        <v>263</v>
      </c>
      <c r="T609" s="390" t="s">
        <v>263</v>
      </c>
      <c r="U609" s="390" t="s">
        <v>263</v>
      </c>
      <c r="V609" s="390" t="s">
        <v>263</v>
      </c>
      <c r="W609" s="390" t="s">
        <v>479</v>
      </c>
      <c r="X609" s="390" t="s">
        <v>479</v>
      </c>
      <c r="Y609" s="390" t="s">
        <v>534</v>
      </c>
      <c r="Z609" s="390" t="s">
        <v>534</v>
      </c>
      <c r="AA609" s="390" t="s">
        <v>534</v>
      </c>
      <c r="AB609" s="390" t="s">
        <v>534</v>
      </c>
      <c r="AC609" s="83" t="s">
        <v>620</v>
      </c>
      <c r="AD609" s="390" t="s">
        <v>663</v>
      </c>
      <c r="AE609" s="390" t="s">
        <v>663</v>
      </c>
      <c r="AF609" s="1"/>
    </row>
    <row r="610" spans="1:32" ht="14.25" customHeight="1" thickTop="1" x14ac:dyDescent="0.2">
      <c r="A610" s="391" t="s">
        <v>10</v>
      </c>
      <c r="B610" s="390" t="s">
        <v>78</v>
      </c>
      <c r="C610" s="390" t="s">
        <v>121</v>
      </c>
      <c r="D610" s="390" t="s">
        <v>141</v>
      </c>
      <c r="E610" s="390" t="s">
        <v>183</v>
      </c>
      <c r="F610" s="390" t="s">
        <v>200</v>
      </c>
      <c r="G610" s="390" t="s">
        <v>231</v>
      </c>
      <c r="H610" s="390" t="s">
        <v>120</v>
      </c>
      <c r="I610" s="390" t="s">
        <v>264</v>
      </c>
      <c r="J610" s="390" t="s">
        <v>281</v>
      </c>
      <c r="K610" s="390" t="s">
        <v>337</v>
      </c>
      <c r="L610" s="1"/>
      <c r="M610" s="390" t="s">
        <v>352</v>
      </c>
      <c r="N610" s="1"/>
      <c r="O610" s="390" t="s">
        <v>368</v>
      </c>
      <c r="P610" s="390" t="s">
        <v>379</v>
      </c>
      <c r="Q610" s="390" t="s">
        <v>382</v>
      </c>
      <c r="R610" s="390" t="s">
        <v>389</v>
      </c>
      <c r="S610" s="390" t="s">
        <v>400</v>
      </c>
      <c r="T610" s="390" t="s">
        <v>403</v>
      </c>
      <c r="U610" s="390" t="s">
        <v>410</v>
      </c>
      <c r="V610" s="390" t="s">
        <v>470</v>
      </c>
      <c r="W610" s="390" t="s">
        <v>480</v>
      </c>
      <c r="X610" s="390" t="s">
        <v>508</v>
      </c>
      <c r="Y610" s="390" t="s">
        <v>535</v>
      </c>
      <c r="Z610" s="390" t="s">
        <v>583</v>
      </c>
      <c r="AA610" s="390" t="s">
        <v>605</v>
      </c>
      <c r="AB610" s="390" t="s">
        <v>612</v>
      </c>
      <c r="AC610" s="390" t="s">
        <v>620</v>
      </c>
      <c r="AD610" s="390" t="s">
        <v>663</v>
      </c>
      <c r="AE610" s="390" t="s">
        <v>731</v>
      </c>
      <c r="AF610" s="1"/>
    </row>
    <row r="611" spans="1:32" ht="13.5" thickBot="1" x14ac:dyDescent="0.25">
      <c r="A611" s="392"/>
      <c r="B611" s="390"/>
      <c r="C611" s="390"/>
      <c r="D611" s="390"/>
      <c r="E611" s="390"/>
      <c r="F611" s="390"/>
      <c r="G611" s="390"/>
      <c r="H611" s="390"/>
      <c r="I611" s="390"/>
      <c r="J611" s="390"/>
      <c r="K611" s="390"/>
      <c r="L611" s="1"/>
      <c r="M611" s="390"/>
      <c r="N611" s="1"/>
      <c r="O611" s="390"/>
      <c r="P611" s="390"/>
      <c r="Q611" s="390"/>
      <c r="R611" s="390"/>
      <c r="S611" s="390"/>
      <c r="T611" s="390"/>
      <c r="U611" s="390"/>
      <c r="V611" s="390"/>
      <c r="W611" s="390"/>
      <c r="X611" s="390"/>
      <c r="Y611" s="390"/>
      <c r="Z611" s="390"/>
      <c r="AA611" s="390"/>
      <c r="AB611" s="390"/>
      <c r="AC611" s="390"/>
      <c r="AD611" s="390"/>
      <c r="AE611" s="390"/>
      <c r="AF611" s="1"/>
    </row>
    <row r="612" spans="1:32" ht="18" thickTop="1" thickBot="1" x14ac:dyDescent="0.25">
      <c r="A612" s="47" t="s">
        <v>13</v>
      </c>
      <c r="B612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53">
        <f>IFERROR(Y53*1,"0")+IFERROR(Y54*1,"0")+IFERROR(Y55*1,"0")+IFERROR(Y56*1,"0")+IFERROR(Y57*1,"0")+IFERROR(Y58*1,"0")+IFERROR(Y62*1,"0")+IFERROR(Y63*1,"0")</f>
        <v>0</v>
      </c>
      <c r="D612" s="53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612" s="53">
        <f>IFERROR(Y103*1,"0")+IFERROR(Y104*1,"0")+IFERROR(Y105*1,"0")+IFERROR(Y109*1,"0")+IFERROR(Y110*1,"0")+IFERROR(Y111*1,"0")+IFERROR(Y112*1,"0")+IFERROR(Y113*1,"0")</f>
        <v>0</v>
      </c>
      <c r="F612" s="53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0</v>
      </c>
      <c r="G612" s="53">
        <f>IFERROR(Y147*1,"0")+IFERROR(Y148*1,"0")+IFERROR(Y152*1,"0")+IFERROR(Y153*1,"0")+IFERROR(Y157*1,"0")+IFERROR(Y158*1,"0")</f>
        <v>0</v>
      </c>
      <c r="H612" s="53">
        <f>IFERROR(Y163*1,"0")+IFERROR(Y164*1,"0")+IFERROR(Y165*1,"0")+IFERROR(Y169*1,"0")+IFERROR(Y170*1,"0")+IFERROR(Y171*1,"0")+IFERROR(Y172*1,"0")+IFERROR(Y173*1,"0")+IFERROR(Y177*1,"0")+IFERROR(Y178*1,"0")+IFERROR(Y179*1,"0")</f>
        <v>0</v>
      </c>
      <c r="I612" s="53">
        <f>IFERROR(Y185*1,"0")+IFERROR(Y186*1,"0")+IFERROR(Y187*1,"0")+IFERROR(Y188*1,"0")+IFERROR(Y189*1,"0")+IFERROR(Y190*1,"0")+IFERROR(Y191*1,"0")+IFERROR(Y192*1,"0")</f>
        <v>0</v>
      </c>
      <c r="J612" s="53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0</v>
      </c>
      <c r="K612" s="53">
        <f>IFERROR(Y241*1,"0")+IFERROR(Y242*1,"0")+IFERROR(Y243*1,"0")+IFERROR(Y244*1,"0")+IFERROR(Y245*1,"0")+IFERROR(Y246*1,"0")+IFERROR(Y247*1,"0")+IFERROR(Y248*1,"0")</f>
        <v>0</v>
      </c>
      <c r="L612" s="1"/>
      <c r="M612" s="53">
        <f>IFERROR(Y253*1,"0")+IFERROR(Y254*1,"0")+IFERROR(Y255*1,"0")+IFERROR(Y256*1,"0")+IFERROR(Y257*1,"0")+IFERROR(Y258*1,"0")+IFERROR(Y259*1,"0")+IFERROR(Y260*1,"0")</f>
        <v>0</v>
      </c>
      <c r="N612" s="1"/>
      <c r="O612" s="53">
        <f>IFERROR(Y265*1,"0")+IFERROR(Y266*1,"0")+IFERROR(Y267*1,"0")+IFERROR(Y268*1,"0")+IFERROR(Y269*1,"0")</f>
        <v>0</v>
      </c>
      <c r="P612" s="53">
        <f>IFERROR(Y274*1,"0")</f>
        <v>0</v>
      </c>
      <c r="Q612" s="53">
        <f>IFERROR(Y279*1,"0")+IFERROR(Y280*1,"0")+IFERROR(Y281*1,"0")</f>
        <v>0</v>
      </c>
      <c r="R612" s="53">
        <f>IFERROR(Y286*1,"0")+IFERROR(Y287*1,"0")+IFERROR(Y288*1,"0")+IFERROR(Y289*1,"0")+IFERROR(Y290*1,"0")</f>
        <v>0</v>
      </c>
      <c r="S612" s="53">
        <f>IFERROR(Y295*1,"0")</f>
        <v>0</v>
      </c>
      <c r="T612" s="53">
        <f>IFERROR(Y300*1,"0")+IFERROR(Y304*1,"0")+IFERROR(Y305*1,"0")</f>
        <v>0</v>
      </c>
      <c r="U612" s="53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0</v>
      </c>
      <c r="V612" s="53">
        <f>IFERROR(Y356*1,"0")+IFERROR(Y360*1,"0")+IFERROR(Y361*1,"0")+IFERROR(Y362*1,"0")</f>
        <v>0</v>
      </c>
      <c r="W612" s="53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0</v>
      </c>
      <c r="X612" s="53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0</v>
      </c>
      <c r="Y612" s="53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0</v>
      </c>
      <c r="Z612" s="53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53">
        <f>IFERROR(Y491*1,"0")+IFERROR(Y492*1,"0")+IFERROR(Y493*1,"0")</f>
        <v>0</v>
      </c>
      <c r="AB612" s="53">
        <f>IFERROR(Y498*1,"0")+IFERROR(Y499*1,"0")+IFERROR(Y503*1,"0")</f>
        <v>0</v>
      </c>
      <c r="AC612" s="53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0</v>
      </c>
      <c r="AD612" s="53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0</v>
      </c>
      <c r="AE612" s="53">
        <f>IFERROR(Y586*1,"0")+IFERROR(Y587*1,"0")+IFERROR(Y591*1,"0")+IFERROR(Y595*1,"0")+IFERROR(Y599*1,"0")</f>
        <v>0</v>
      </c>
      <c r="AF612" s="1"/>
    </row>
  </sheetData>
  <sheetProtection algorithmName="SHA-512" hashValue="tznxSsWK8JogeQiUaxIRY2d3qQ0k2XseyHQ+H9Q27zbK4qWgP+UQsgDwpRdX8GiDkUtY7lMTQVnBm1wTxUaCzg==" saltValue="sW4gsBADbF5zglmIl+OStg==" spinCount="100000" sheet="1" objects="1" scenarios="1" sort="0" autoFilter="0" pivotTables="0"/>
  <autoFilter ref="B18:Z18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7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76:Z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A183:Z183"/>
    <mergeCell ref="A184:Z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A252:Z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P301:V301"/>
    <mergeCell ref="A301:O302"/>
    <mergeCell ref="P302:V302"/>
    <mergeCell ref="A303:Z303"/>
    <mergeCell ref="D304:E304"/>
    <mergeCell ref="P304:T304"/>
    <mergeCell ref="D305:E305"/>
    <mergeCell ref="P305:T305"/>
    <mergeCell ref="P306:V306"/>
    <mergeCell ref="A306:O307"/>
    <mergeCell ref="P307:V307"/>
    <mergeCell ref="A308:Z308"/>
    <mergeCell ref="A309:Z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A396:Z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P419:V419"/>
    <mergeCell ref="A419:O420"/>
    <mergeCell ref="P420:V420"/>
    <mergeCell ref="A421:Z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A463:Z463"/>
    <mergeCell ref="D464:E464"/>
    <mergeCell ref="P464:T464"/>
    <mergeCell ref="P465:V465"/>
    <mergeCell ref="A465:O466"/>
    <mergeCell ref="P466:V466"/>
    <mergeCell ref="A467:Z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A508:Z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P542:V542"/>
    <mergeCell ref="A542:O543"/>
    <mergeCell ref="P543:V543"/>
    <mergeCell ref="A544:Z544"/>
    <mergeCell ref="A545:Z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P561:V561"/>
    <mergeCell ref="A561:O562"/>
    <mergeCell ref="P562:V562"/>
    <mergeCell ref="A563:Z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P582:V582"/>
    <mergeCell ref="A582:O583"/>
    <mergeCell ref="P583:V583"/>
    <mergeCell ref="A584:Z584"/>
    <mergeCell ref="A585:Z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P596:V596"/>
    <mergeCell ref="A596:O597"/>
    <mergeCell ref="P597:V597"/>
    <mergeCell ref="A598:Z598"/>
    <mergeCell ref="D599:E599"/>
    <mergeCell ref="P599:T599"/>
    <mergeCell ref="P600:V600"/>
    <mergeCell ref="A600:O601"/>
    <mergeCell ref="P601:V601"/>
    <mergeCell ref="P602:V602"/>
    <mergeCell ref="A602:O607"/>
    <mergeCell ref="P603:V603"/>
    <mergeCell ref="P604:V604"/>
    <mergeCell ref="P605:V605"/>
    <mergeCell ref="P606:V606"/>
    <mergeCell ref="P607:V607"/>
    <mergeCell ref="C609:H609"/>
    <mergeCell ref="I609:V609"/>
    <mergeCell ref="W609:X609"/>
    <mergeCell ref="Y609:AB609"/>
    <mergeCell ref="AD609:AE609"/>
    <mergeCell ref="A610:A611"/>
    <mergeCell ref="B610:B611"/>
    <mergeCell ref="C610:C611"/>
    <mergeCell ref="D610:D611"/>
    <mergeCell ref="E610:E611"/>
    <mergeCell ref="F610:F611"/>
    <mergeCell ref="G610:G611"/>
    <mergeCell ref="H610:H611"/>
    <mergeCell ref="I610:I611"/>
    <mergeCell ref="J610:J611"/>
    <mergeCell ref="K610:K611"/>
    <mergeCell ref="M610:M611"/>
    <mergeCell ref="O610:O611"/>
    <mergeCell ref="P610:P611"/>
    <mergeCell ref="Q610:Q611"/>
    <mergeCell ref="R610:R611"/>
    <mergeCell ref="S610:S611"/>
    <mergeCell ref="T610:T611"/>
    <mergeCell ref="U610:U611"/>
    <mergeCell ref="V610:V611"/>
    <mergeCell ref="W610:W611"/>
    <mergeCell ref="X610:X611"/>
    <mergeCell ref="Y610:Y611"/>
    <mergeCell ref="Z610:Z611"/>
    <mergeCell ref="AA610:AA611"/>
    <mergeCell ref="AB610:AB611"/>
    <mergeCell ref="AC610:AC611"/>
    <mergeCell ref="AD610:AD611"/>
    <mergeCell ref="AE610:AE611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747</v>
      </c>
      <c r="H1" s="9"/>
    </row>
    <row r="3" spans="2:8" x14ac:dyDescent="0.2">
      <c r="B3" s="54" t="s">
        <v>748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749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750</v>
      </c>
      <c r="C6" s="54" t="s">
        <v>751</v>
      </c>
      <c r="D6" s="54" t="s">
        <v>752</v>
      </c>
      <c r="E6" s="54" t="s">
        <v>48</v>
      </c>
    </row>
    <row r="7" spans="2:8" x14ac:dyDescent="0.2">
      <c r="B7" s="54" t="s">
        <v>753</v>
      </c>
      <c r="C7" s="54" t="s">
        <v>754</v>
      </c>
      <c r="D7" s="54" t="s">
        <v>755</v>
      </c>
      <c r="E7" s="54" t="s">
        <v>48</v>
      </c>
    </row>
    <row r="8" spans="2:8" x14ac:dyDescent="0.2">
      <c r="B8" s="54" t="s">
        <v>756</v>
      </c>
      <c r="C8" s="54" t="s">
        <v>757</v>
      </c>
      <c r="D8" s="54" t="s">
        <v>758</v>
      </c>
      <c r="E8" s="54" t="s">
        <v>48</v>
      </c>
    </row>
    <row r="9" spans="2:8" x14ac:dyDescent="0.2">
      <c r="B9" s="54" t="s">
        <v>759</v>
      </c>
      <c r="C9" s="54" t="s">
        <v>760</v>
      </c>
      <c r="D9" s="54" t="s">
        <v>761</v>
      </c>
      <c r="E9" s="54" t="s">
        <v>48</v>
      </c>
    </row>
    <row r="10" spans="2:8" x14ac:dyDescent="0.2">
      <c r="B10" s="54" t="s">
        <v>762</v>
      </c>
      <c r="C10" s="54" t="s">
        <v>763</v>
      </c>
      <c r="D10" s="54" t="s">
        <v>764</v>
      </c>
      <c r="E10" s="54" t="s">
        <v>48</v>
      </c>
    </row>
    <row r="12" spans="2:8" x14ac:dyDescent="0.2">
      <c r="B12" s="54" t="s">
        <v>765</v>
      </c>
      <c r="C12" s="54" t="s">
        <v>751</v>
      </c>
      <c r="D12" s="54" t="s">
        <v>48</v>
      </c>
      <c r="E12" s="54" t="s">
        <v>48</v>
      </c>
    </row>
    <row r="14" spans="2:8" x14ac:dyDescent="0.2">
      <c r="B14" s="54" t="s">
        <v>766</v>
      </c>
      <c r="C14" s="54" t="s">
        <v>754</v>
      </c>
      <c r="D14" s="54" t="s">
        <v>48</v>
      </c>
      <c r="E14" s="54" t="s">
        <v>48</v>
      </c>
    </row>
    <row r="16" spans="2:8" x14ac:dyDescent="0.2">
      <c r="B16" s="54" t="s">
        <v>767</v>
      </c>
      <c r="C16" s="54" t="s">
        <v>757</v>
      </c>
      <c r="D16" s="54" t="s">
        <v>48</v>
      </c>
      <c r="E16" s="54" t="s">
        <v>48</v>
      </c>
    </row>
    <row r="18" spans="2:5" x14ac:dyDescent="0.2">
      <c r="B18" s="54" t="s">
        <v>768</v>
      </c>
      <c r="C18" s="54" t="s">
        <v>760</v>
      </c>
      <c r="D18" s="54" t="s">
        <v>48</v>
      </c>
      <c r="E18" s="54" t="s">
        <v>48</v>
      </c>
    </row>
    <row r="20" spans="2:5" x14ac:dyDescent="0.2">
      <c r="B20" s="54" t="s">
        <v>769</v>
      </c>
      <c r="C20" s="54" t="s">
        <v>763</v>
      </c>
      <c r="D20" s="54" t="s">
        <v>48</v>
      </c>
      <c r="E20" s="54" t="s">
        <v>48</v>
      </c>
    </row>
    <row r="22" spans="2:5" x14ac:dyDescent="0.2">
      <c r="B22" s="54" t="s">
        <v>770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771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772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773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774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775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776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777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778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779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780</v>
      </c>
      <c r="C32" s="54" t="s">
        <v>48</v>
      </c>
      <c r="D32" s="54" t="s">
        <v>48</v>
      </c>
      <c r="E32" s="54" t="s">
        <v>48</v>
      </c>
    </row>
  </sheetData>
  <sheetProtection algorithmName="SHA-512" hashValue="y4kbXBLWMyQ+fMjCRP11kQWd9e5yvtPm5WMpEA7L/K97m8VWQmjbKvVzc3OncK6jOPfA621P7bitXVY2eZq2SA==" saltValue="tIxT7ic4LYH+9pwRSRf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1270</vt:i4>
      </vt:variant>
    </vt:vector>
  </HeadingPairs>
  <TitlesOfParts>
    <vt:vector size="12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2024-08-15T06:44:29Z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