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612B8941-E37E-4B0E-9D57-D4ADEEA7E0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N600" i="2"/>
  <c r="BM600" i="2"/>
  <c r="Z600" i="2"/>
  <c r="Z601" i="2" s="1"/>
  <c r="Y600" i="2"/>
  <c r="Y602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O587" i="2"/>
  <c r="BM587" i="2"/>
  <c r="Y587" i="2"/>
  <c r="X584" i="2"/>
  <c r="X583" i="2"/>
  <c r="BO582" i="2"/>
  <c r="BM582" i="2"/>
  <c r="Y582" i="2"/>
  <c r="BO581" i="2"/>
  <c r="BM581" i="2"/>
  <c r="Y581" i="2"/>
  <c r="BO580" i="2"/>
  <c r="BM580" i="2"/>
  <c r="Y580" i="2"/>
  <c r="BO579" i="2"/>
  <c r="BM579" i="2"/>
  <c r="Y579" i="2"/>
  <c r="BN579" i="2" s="1"/>
  <c r="X577" i="2"/>
  <c r="X576" i="2"/>
  <c r="BO575" i="2"/>
  <c r="BM575" i="2"/>
  <c r="Y575" i="2"/>
  <c r="Z575" i="2" s="1"/>
  <c r="BO574" i="2"/>
  <c r="BM574" i="2"/>
  <c r="Y574" i="2"/>
  <c r="X572" i="2"/>
  <c r="X571" i="2"/>
  <c r="BO570" i="2"/>
  <c r="BM570" i="2"/>
  <c r="Y570" i="2"/>
  <c r="BP570" i="2" s="1"/>
  <c r="BO569" i="2"/>
  <c r="BM569" i="2"/>
  <c r="Y569" i="2"/>
  <c r="Z569" i="2" s="1"/>
  <c r="BO568" i="2"/>
  <c r="BM568" i="2"/>
  <c r="Y568" i="2"/>
  <c r="BO567" i="2"/>
  <c r="BM567" i="2"/>
  <c r="Y567" i="2"/>
  <c r="Z567" i="2" s="1"/>
  <c r="BO566" i="2"/>
  <c r="BM566" i="2"/>
  <c r="Y566" i="2"/>
  <c r="BO565" i="2"/>
  <c r="BM565" i="2"/>
  <c r="Y565" i="2"/>
  <c r="X563" i="2"/>
  <c r="X562" i="2"/>
  <c r="BO561" i="2"/>
  <c r="BM561" i="2"/>
  <c r="Y561" i="2"/>
  <c r="BO560" i="2"/>
  <c r="BM560" i="2"/>
  <c r="Y560" i="2"/>
  <c r="BP560" i="2" s="1"/>
  <c r="BP559" i="2"/>
  <c r="BO559" i="2"/>
  <c r="BN559" i="2"/>
  <c r="BM559" i="2"/>
  <c r="Z559" i="2"/>
  <c r="Y559" i="2"/>
  <c r="BO558" i="2"/>
  <c r="BM558" i="2"/>
  <c r="Y558" i="2"/>
  <c r="BP558" i="2" s="1"/>
  <c r="X556" i="2"/>
  <c r="X555" i="2"/>
  <c r="BO554" i="2"/>
  <c r="BN554" i="2"/>
  <c r="BM554" i="2"/>
  <c r="Z554" i="2"/>
  <c r="Y554" i="2"/>
  <c r="BP554" i="2" s="1"/>
  <c r="BO553" i="2"/>
  <c r="BM553" i="2"/>
  <c r="Y553" i="2"/>
  <c r="Z553" i="2" s="1"/>
  <c r="BO552" i="2"/>
  <c r="BN552" i="2"/>
  <c r="BM552" i="2"/>
  <c r="Z552" i="2"/>
  <c r="Y552" i="2"/>
  <c r="BP552" i="2" s="1"/>
  <c r="BO551" i="2"/>
  <c r="BM551" i="2"/>
  <c r="Y551" i="2"/>
  <c r="Z551" i="2" s="1"/>
  <c r="BO550" i="2"/>
  <c r="BN550" i="2"/>
  <c r="BM550" i="2"/>
  <c r="Z550" i="2"/>
  <c r="Y550" i="2"/>
  <c r="BP550" i="2" s="1"/>
  <c r="BO549" i="2"/>
  <c r="BM549" i="2"/>
  <c r="Y549" i="2"/>
  <c r="Z549" i="2" s="1"/>
  <c r="BO548" i="2"/>
  <c r="BN548" i="2"/>
  <c r="BM548" i="2"/>
  <c r="Z548" i="2"/>
  <c r="Z555" i="2" s="1"/>
  <c r="Y548" i="2"/>
  <c r="X544" i="2"/>
  <c r="X543" i="2"/>
  <c r="BO542" i="2"/>
  <c r="BM542" i="2"/>
  <c r="Y542" i="2"/>
  <c r="P542" i="2"/>
  <c r="X540" i="2"/>
  <c r="X539" i="2"/>
  <c r="BO538" i="2"/>
  <c r="BM538" i="2"/>
  <c r="Y538" i="2"/>
  <c r="P538" i="2"/>
  <c r="BO537" i="2"/>
  <c r="BM537" i="2"/>
  <c r="Y537" i="2"/>
  <c r="Z537" i="2" s="1"/>
  <c r="P537" i="2"/>
  <c r="BO536" i="2"/>
  <c r="BM536" i="2"/>
  <c r="Y536" i="2"/>
  <c r="Y540" i="2" s="1"/>
  <c r="P536" i="2"/>
  <c r="X534" i="2"/>
  <c r="X533" i="2"/>
  <c r="BO532" i="2"/>
  <c r="BM532" i="2"/>
  <c r="Y532" i="2"/>
  <c r="BP532" i="2" s="1"/>
  <c r="P532" i="2"/>
  <c r="BO531" i="2"/>
  <c r="BM531" i="2"/>
  <c r="Y531" i="2"/>
  <c r="P531" i="2"/>
  <c r="BO530" i="2"/>
  <c r="BM530" i="2"/>
  <c r="Y530" i="2"/>
  <c r="Z530" i="2" s="1"/>
  <c r="P530" i="2"/>
  <c r="BP529" i="2"/>
  <c r="BO529" i="2"/>
  <c r="BN529" i="2"/>
  <c r="BM529" i="2"/>
  <c r="Z529" i="2"/>
  <c r="Y529" i="2"/>
  <c r="P529" i="2"/>
  <c r="BO528" i="2"/>
  <c r="BM528" i="2"/>
  <c r="Y528" i="2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P522" i="2"/>
  <c r="X520" i="2"/>
  <c r="X519" i="2"/>
  <c r="BO518" i="2"/>
  <c r="BM518" i="2"/>
  <c r="Y518" i="2"/>
  <c r="P518" i="2"/>
  <c r="BO517" i="2"/>
  <c r="BM517" i="2"/>
  <c r="Y517" i="2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BO510" i="2"/>
  <c r="BM510" i="2"/>
  <c r="Y510" i="2"/>
  <c r="P510" i="2"/>
  <c r="X506" i="2"/>
  <c r="X505" i="2"/>
  <c r="BO504" i="2"/>
  <c r="BM504" i="2"/>
  <c r="Y504" i="2"/>
  <c r="X502" i="2"/>
  <c r="X501" i="2"/>
  <c r="BO500" i="2"/>
  <c r="BM500" i="2"/>
  <c r="Y500" i="2"/>
  <c r="P500" i="2"/>
  <c r="BO499" i="2"/>
  <c r="BM499" i="2"/>
  <c r="Y499" i="2"/>
  <c r="X496" i="2"/>
  <c r="X495" i="2"/>
  <c r="BO494" i="2"/>
  <c r="BN494" i="2"/>
  <c r="BM494" i="2"/>
  <c r="Z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M492" i="2"/>
  <c r="Y492" i="2"/>
  <c r="AA613" i="2" s="1"/>
  <c r="P492" i="2"/>
  <c r="X489" i="2"/>
  <c r="X488" i="2"/>
  <c r="BO487" i="2"/>
  <c r="BM487" i="2"/>
  <c r="Y487" i="2"/>
  <c r="Z487" i="2" s="1"/>
  <c r="Z488" i="2" s="1"/>
  <c r="P487" i="2"/>
  <c r="X485" i="2"/>
  <c r="X484" i="2"/>
  <c r="BO483" i="2"/>
  <c r="BM483" i="2"/>
  <c r="Y483" i="2"/>
  <c r="Z483" i="2" s="1"/>
  <c r="Z484" i="2" s="1"/>
  <c r="P483" i="2"/>
  <c r="X481" i="2"/>
  <c r="X480" i="2"/>
  <c r="BO479" i="2"/>
  <c r="BM479" i="2"/>
  <c r="Y479" i="2"/>
  <c r="Z479" i="2" s="1"/>
  <c r="P479" i="2"/>
  <c r="BO478" i="2"/>
  <c r="BM478" i="2"/>
  <c r="Y478" i="2"/>
  <c r="Y481" i="2" s="1"/>
  <c r="P478" i="2"/>
  <c r="X476" i="2"/>
  <c r="X475" i="2"/>
  <c r="BO474" i="2"/>
  <c r="BM474" i="2"/>
  <c r="Y474" i="2"/>
  <c r="BO473" i="2"/>
  <c r="BM473" i="2"/>
  <c r="Y473" i="2"/>
  <c r="Z473" i="2" s="1"/>
  <c r="P473" i="2"/>
  <c r="BP472" i="2"/>
  <c r="BO472" i="2"/>
  <c r="BN472" i="2"/>
  <c r="BM472" i="2"/>
  <c r="Z472" i="2"/>
  <c r="Y472" i="2"/>
  <c r="BO471" i="2"/>
  <c r="BM471" i="2"/>
  <c r="Y471" i="2"/>
  <c r="BO470" i="2"/>
  <c r="BM470" i="2"/>
  <c r="Y470" i="2"/>
  <c r="BO469" i="2"/>
  <c r="BM469" i="2"/>
  <c r="Y469" i="2"/>
  <c r="P469" i="2"/>
  <c r="X467" i="2"/>
  <c r="X466" i="2"/>
  <c r="BO465" i="2"/>
  <c r="BM465" i="2"/>
  <c r="Y465" i="2"/>
  <c r="Y466" i="2" s="1"/>
  <c r="X462" i="2"/>
  <c r="X461" i="2"/>
  <c r="BO460" i="2"/>
  <c r="BM460" i="2"/>
  <c r="Y460" i="2"/>
  <c r="Z460" i="2" s="1"/>
  <c r="P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Y456" i="2" s="1"/>
  <c r="P453" i="2"/>
  <c r="X451" i="2"/>
  <c r="X450" i="2"/>
  <c r="BO449" i="2"/>
  <c r="BM449" i="2"/>
  <c r="Y449" i="2"/>
  <c r="BP449" i="2" s="1"/>
  <c r="P449" i="2"/>
  <c r="BO448" i="2"/>
  <c r="BM448" i="2"/>
  <c r="Y448" i="2"/>
  <c r="BP448" i="2" s="1"/>
  <c r="BO447" i="2"/>
  <c r="BM447" i="2"/>
  <c r="Y447" i="2"/>
  <c r="BP447" i="2" s="1"/>
  <c r="P447" i="2"/>
  <c r="BO446" i="2"/>
  <c r="BM446" i="2"/>
  <c r="Y446" i="2"/>
  <c r="Z446" i="2" s="1"/>
  <c r="BO445" i="2"/>
  <c r="BM445" i="2"/>
  <c r="Y445" i="2"/>
  <c r="Z445" i="2" s="1"/>
  <c r="BO444" i="2"/>
  <c r="BM444" i="2"/>
  <c r="Y444" i="2"/>
  <c r="Z444" i="2" s="1"/>
  <c r="BO443" i="2"/>
  <c r="BM443" i="2"/>
  <c r="Y443" i="2"/>
  <c r="Z443" i="2" s="1"/>
  <c r="BO442" i="2"/>
  <c r="BM442" i="2"/>
  <c r="Y442" i="2"/>
  <c r="Z442" i="2" s="1"/>
  <c r="P442" i="2"/>
  <c r="BO441" i="2"/>
  <c r="BM441" i="2"/>
  <c r="Y441" i="2"/>
  <c r="Z441" i="2" s="1"/>
  <c r="BO440" i="2"/>
  <c r="BM440" i="2"/>
  <c r="Y440" i="2"/>
  <c r="BP440" i="2" s="1"/>
  <c r="P440" i="2"/>
  <c r="BO439" i="2"/>
  <c r="BM439" i="2"/>
  <c r="Y439" i="2"/>
  <c r="BO438" i="2"/>
  <c r="BM438" i="2"/>
  <c r="Y438" i="2"/>
  <c r="P438" i="2"/>
  <c r="BO437" i="2"/>
  <c r="BM437" i="2"/>
  <c r="Y437" i="2"/>
  <c r="BO436" i="2"/>
  <c r="BM436" i="2"/>
  <c r="Y436" i="2"/>
  <c r="Z436" i="2" s="1"/>
  <c r="P436" i="2"/>
  <c r="BO435" i="2"/>
  <c r="BM435" i="2"/>
  <c r="Y435" i="2"/>
  <c r="BP435" i="2" s="1"/>
  <c r="BO434" i="2"/>
  <c r="BM434" i="2"/>
  <c r="Y434" i="2"/>
  <c r="BP434" i="2" s="1"/>
  <c r="P434" i="2"/>
  <c r="BO433" i="2"/>
  <c r="BM433" i="2"/>
  <c r="Y433" i="2"/>
  <c r="BO432" i="2"/>
  <c r="BM432" i="2"/>
  <c r="Y432" i="2"/>
  <c r="BO431" i="2"/>
  <c r="BM431" i="2"/>
  <c r="Y431" i="2"/>
  <c r="BO430" i="2"/>
  <c r="BM430" i="2"/>
  <c r="Y430" i="2"/>
  <c r="BO429" i="2"/>
  <c r="BM429" i="2"/>
  <c r="Y429" i="2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Y421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Z406" i="2"/>
  <c r="Y406" i="2"/>
  <c r="BN406" i="2" s="1"/>
  <c r="P406" i="2"/>
  <c r="BO405" i="2"/>
  <c r="BM405" i="2"/>
  <c r="Y405" i="2"/>
  <c r="BP405" i="2" s="1"/>
  <c r="P405" i="2"/>
  <c r="X403" i="2"/>
  <c r="X402" i="2"/>
  <c r="BO401" i="2"/>
  <c r="BM401" i="2"/>
  <c r="Y401" i="2"/>
  <c r="BP401" i="2" s="1"/>
  <c r="P401" i="2"/>
  <c r="BO400" i="2"/>
  <c r="BN400" i="2"/>
  <c r="BM400" i="2"/>
  <c r="Z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X395" i="2"/>
  <c r="X394" i="2"/>
  <c r="BO393" i="2"/>
  <c r="BM393" i="2"/>
  <c r="Y393" i="2"/>
  <c r="Z393" i="2" s="1"/>
  <c r="P393" i="2"/>
  <c r="BP392" i="2"/>
  <c r="BO392" i="2"/>
  <c r="BN392" i="2"/>
  <c r="BM392" i="2"/>
  <c r="Z392" i="2"/>
  <c r="Y392" i="2"/>
  <c r="P392" i="2"/>
  <c r="X390" i="2"/>
  <c r="X389" i="2"/>
  <c r="BO388" i="2"/>
  <c r="BM388" i="2"/>
  <c r="Y388" i="2"/>
  <c r="P388" i="2"/>
  <c r="BO387" i="2"/>
  <c r="BM387" i="2"/>
  <c r="Y387" i="2"/>
  <c r="P387" i="2"/>
  <c r="BO386" i="2"/>
  <c r="BM386" i="2"/>
  <c r="Y386" i="2"/>
  <c r="BN386" i="2" s="1"/>
  <c r="P386" i="2"/>
  <c r="X384" i="2"/>
  <c r="X383" i="2"/>
  <c r="BO382" i="2"/>
  <c r="BM382" i="2"/>
  <c r="Y382" i="2"/>
  <c r="P382" i="2"/>
  <c r="BO381" i="2"/>
  <c r="BM381" i="2"/>
  <c r="Y381" i="2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Z372" i="2" s="1"/>
  <c r="P372" i="2"/>
  <c r="BO371" i="2"/>
  <c r="BM371" i="2"/>
  <c r="Y371" i="2"/>
  <c r="BP371" i="2" s="1"/>
  <c r="P371" i="2"/>
  <c r="BP370" i="2"/>
  <c r="BO370" i="2"/>
  <c r="BM370" i="2"/>
  <c r="Y370" i="2"/>
  <c r="P370" i="2"/>
  <c r="BO369" i="2"/>
  <c r="BM369" i="2"/>
  <c r="Y369" i="2"/>
  <c r="Z369" i="2" s="1"/>
  <c r="P369" i="2"/>
  <c r="X365" i="2"/>
  <c r="X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P361" i="2"/>
  <c r="X359" i="2"/>
  <c r="X358" i="2"/>
  <c r="BO357" i="2"/>
  <c r="BM357" i="2"/>
  <c r="Y357" i="2"/>
  <c r="Y359" i="2" s="1"/>
  <c r="P357" i="2"/>
  <c r="X354" i="2"/>
  <c r="X353" i="2"/>
  <c r="BO352" i="2"/>
  <c r="BM352" i="2"/>
  <c r="Y352" i="2"/>
  <c r="P352" i="2"/>
  <c r="BO351" i="2"/>
  <c r="BM351" i="2"/>
  <c r="Z351" i="2"/>
  <c r="Y351" i="2"/>
  <c r="BN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BP346" i="2" s="1"/>
  <c r="P346" i="2"/>
  <c r="BO345" i="2"/>
  <c r="BN345" i="2"/>
  <c r="BM345" i="2"/>
  <c r="Z345" i="2"/>
  <c r="Y345" i="2"/>
  <c r="BP345" i="2" s="1"/>
  <c r="P345" i="2"/>
  <c r="BO344" i="2"/>
  <c r="BM344" i="2"/>
  <c r="Y344" i="2"/>
  <c r="BO343" i="2"/>
  <c r="BM343" i="2"/>
  <c r="Y343" i="2"/>
  <c r="Z343" i="2" s="1"/>
  <c r="X341" i="2"/>
  <c r="X340" i="2"/>
  <c r="BO339" i="2"/>
  <c r="BM339" i="2"/>
  <c r="Y339" i="2"/>
  <c r="P339" i="2"/>
  <c r="BO338" i="2"/>
  <c r="BM338" i="2"/>
  <c r="Y338" i="2"/>
  <c r="P338" i="2"/>
  <c r="BO337" i="2"/>
  <c r="BM337" i="2"/>
  <c r="Y337" i="2"/>
  <c r="BP337" i="2" s="1"/>
  <c r="X335" i="2"/>
  <c r="X334" i="2"/>
  <c r="BO333" i="2"/>
  <c r="BM333" i="2"/>
  <c r="Y333" i="2"/>
  <c r="Z333" i="2" s="1"/>
  <c r="P333" i="2"/>
  <c r="BO332" i="2"/>
  <c r="BM332" i="2"/>
  <c r="Y332" i="2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BO316" i="2"/>
  <c r="BM316" i="2"/>
  <c r="Y316" i="2"/>
  <c r="P316" i="2"/>
  <c r="BO315" i="2"/>
  <c r="BM315" i="2"/>
  <c r="Y315" i="2"/>
  <c r="BN315" i="2" s="1"/>
  <c r="P315" i="2"/>
  <c r="BO314" i="2"/>
  <c r="BM314" i="2"/>
  <c r="Y314" i="2"/>
  <c r="BP314" i="2" s="1"/>
  <c r="BO313" i="2"/>
  <c r="BM313" i="2"/>
  <c r="Y313" i="2"/>
  <c r="BP313" i="2" s="1"/>
  <c r="BO312" i="2"/>
  <c r="BM312" i="2"/>
  <c r="Y312" i="2"/>
  <c r="BP312" i="2" s="1"/>
  <c r="BO311" i="2"/>
  <c r="BM311" i="2"/>
  <c r="Y311" i="2"/>
  <c r="X308" i="2"/>
  <c r="X307" i="2"/>
  <c r="BO306" i="2"/>
  <c r="BM306" i="2"/>
  <c r="Y306" i="2"/>
  <c r="P306" i="2"/>
  <c r="BO305" i="2"/>
  <c r="BM305" i="2"/>
  <c r="Y305" i="2"/>
  <c r="Y308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613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P289" i="2"/>
  <c r="BO288" i="2"/>
  <c r="BM288" i="2"/>
  <c r="Y288" i="2"/>
  <c r="P288" i="2"/>
  <c r="BO287" i="2"/>
  <c r="BM287" i="2"/>
  <c r="Y287" i="2"/>
  <c r="P287" i="2"/>
  <c r="X284" i="2"/>
  <c r="X283" i="2"/>
  <c r="BO282" i="2"/>
  <c r="BM282" i="2"/>
  <c r="Y282" i="2"/>
  <c r="BO281" i="2"/>
  <c r="BM281" i="2"/>
  <c r="Y281" i="2"/>
  <c r="BO280" i="2"/>
  <c r="BM280" i="2"/>
  <c r="Y280" i="2"/>
  <c r="P280" i="2"/>
  <c r="X277" i="2"/>
  <c r="X276" i="2"/>
  <c r="BO275" i="2"/>
  <c r="BM275" i="2"/>
  <c r="Y275" i="2"/>
  <c r="Y276" i="2" s="1"/>
  <c r="X272" i="2"/>
  <c r="X271" i="2"/>
  <c r="BO270" i="2"/>
  <c r="BM270" i="2"/>
  <c r="Y270" i="2"/>
  <c r="BP270" i="2" s="1"/>
  <c r="BO269" i="2"/>
  <c r="BM269" i="2"/>
  <c r="Y269" i="2"/>
  <c r="BO268" i="2"/>
  <c r="BM268" i="2"/>
  <c r="Y268" i="2"/>
  <c r="BO267" i="2"/>
  <c r="BM267" i="2"/>
  <c r="Y267" i="2"/>
  <c r="BO266" i="2"/>
  <c r="BM266" i="2"/>
  <c r="Y266" i="2"/>
  <c r="X263" i="2"/>
  <c r="X262" i="2"/>
  <c r="BO261" i="2"/>
  <c r="BM261" i="2"/>
  <c r="Y261" i="2"/>
  <c r="P261" i="2"/>
  <c r="BO260" i="2"/>
  <c r="BM260" i="2"/>
  <c r="Y260" i="2"/>
  <c r="P260" i="2"/>
  <c r="BO259" i="2"/>
  <c r="BM259" i="2"/>
  <c r="Y259" i="2"/>
  <c r="BO258" i="2"/>
  <c r="BM258" i="2"/>
  <c r="Y258" i="2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O254" i="2"/>
  <c r="BM254" i="2"/>
  <c r="Y254" i="2"/>
  <c r="P254" i="2"/>
  <c r="X251" i="2"/>
  <c r="X250" i="2"/>
  <c r="BO249" i="2"/>
  <c r="BM249" i="2"/>
  <c r="Y249" i="2"/>
  <c r="BN249" i="2" s="1"/>
  <c r="P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BP246" i="2" s="1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BP242" i="2" s="1"/>
  <c r="P242" i="2"/>
  <c r="X239" i="2"/>
  <c r="X238" i="2"/>
  <c r="BO237" i="2"/>
  <c r="BM237" i="2"/>
  <c r="Y237" i="2"/>
  <c r="BP237" i="2" s="1"/>
  <c r="BO236" i="2"/>
  <c r="BM236" i="2"/>
  <c r="Y236" i="2"/>
  <c r="BO235" i="2"/>
  <c r="BM235" i="2"/>
  <c r="Y235" i="2"/>
  <c r="BP235" i="2" s="1"/>
  <c r="P235" i="2"/>
  <c r="BO234" i="2"/>
  <c r="BM234" i="2"/>
  <c r="Y234" i="2"/>
  <c r="BO233" i="2"/>
  <c r="BM233" i="2"/>
  <c r="Y233" i="2"/>
  <c r="P233" i="2"/>
  <c r="X231" i="2"/>
  <c r="X230" i="2"/>
  <c r="BO229" i="2"/>
  <c r="BM229" i="2"/>
  <c r="Y229" i="2"/>
  <c r="BN229" i="2" s="1"/>
  <c r="P229" i="2"/>
  <c r="BO228" i="2"/>
  <c r="BM228" i="2"/>
  <c r="Y228" i="2"/>
  <c r="Z228" i="2" s="1"/>
  <c r="BO227" i="2"/>
  <c r="BM227" i="2"/>
  <c r="Y227" i="2"/>
  <c r="BN227" i="2" s="1"/>
  <c r="BO226" i="2"/>
  <c r="BM226" i="2"/>
  <c r="Y226" i="2"/>
  <c r="Z226" i="2" s="1"/>
  <c r="BO225" i="2"/>
  <c r="BM225" i="2"/>
  <c r="Y225" i="2"/>
  <c r="BO224" i="2"/>
  <c r="BM224" i="2"/>
  <c r="Y224" i="2"/>
  <c r="Z224" i="2" s="1"/>
  <c r="BO223" i="2"/>
  <c r="BM223" i="2"/>
  <c r="Y223" i="2"/>
  <c r="BN223" i="2" s="1"/>
  <c r="P223" i="2"/>
  <c r="BO222" i="2"/>
  <c r="BM222" i="2"/>
  <c r="Y222" i="2"/>
  <c r="Z222" i="2" s="1"/>
  <c r="BO221" i="2"/>
  <c r="BM221" i="2"/>
  <c r="Y221" i="2"/>
  <c r="BP221" i="2" s="1"/>
  <c r="P221" i="2"/>
  <c r="BO220" i="2"/>
  <c r="BM220" i="2"/>
  <c r="Y220" i="2"/>
  <c r="BN220" i="2" s="1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P213" i="2"/>
  <c r="BO212" i="2"/>
  <c r="BM212" i="2"/>
  <c r="Y212" i="2"/>
  <c r="BN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P208" i="2"/>
  <c r="BO208" i="2"/>
  <c r="BN208" i="2"/>
  <c r="BM208" i="2"/>
  <c r="Z208" i="2"/>
  <c r="Y208" i="2"/>
  <c r="P208" i="2"/>
  <c r="X206" i="2"/>
  <c r="X205" i="2"/>
  <c r="BO204" i="2"/>
  <c r="BM204" i="2"/>
  <c r="Y204" i="2"/>
  <c r="BP204" i="2" s="1"/>
  <c r="P204" i="2"/>
  <c r="BO203" i="2"/>
  <c r="BM203" i="2"/>
  <c r="Y203" i="2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X195" i="2"/>
  <c r="X194" i="2"/>
  <c r="BO193" i="2"/>
  <c r="BM193" i="2"/>
  <c r="Y193" i="2"/>
  <c r="P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P190" i="2"/>
  <c r="BO189" i="2"/>
  <c r="BM189" i="2"/>
  <c r="Y189" i="2"/>
  <c r="Z189" i="2" s="1"/>
  <c r="P189" i="2"/>
  <c r="BO188" i="2"/>
  <c r="BM188" i="2"/>
  <c r="Y188" i="2"/>
  <c r="P188" i="2"/>
  <c r="BO187" i="2"/>
  <c r="BM187" i="2"/>
  <c r="Y187" i="2"/>
  <c r="P187" i="2"/>
  <c r="BO186" i="2"/>
  <c r="BM186" i="2"/>
  <c r="Y186" i="2"/>
  <c r="P186" i="2"/>
  <c r="X182" i="2"/>
  <c r="X181" i="2"/>
  <c r="BO180" i="2"/>
  <c r="BM180" i="2"/>
  <c r="Y180" i="2"/>
  <c r="P180" i="2"/>
  <c r="BO179" i="2"/>
  <c r="BM179" i="2"/>
  <c r="Y179" i="2"/>
  <c r="BP179" i="2" s="1"/>
  <c r="P179" i="2"/>
  <c r="BO178" i="2"/>
  <c r="BM178" i="2"/>
  <c r="Z178" i="2"/>
  <c r="Y178" i="2"/>
  <c r="BN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Y168" i="2" s="1"/>
  <c r="P164" i="2"/>
  <c r="X161" i="2"/>
  <c r="X160" i="2"/>
  <c r="BO159" i="2"/>
  <c r="BM159" i="2"/>
  <c r="Y159" i="2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Y155" i="2" s="1"/>
  <c r="P153" i="2"/>
  <c r="X151" i="2"/>
  <c r="X150" i="2"/>
  <c r="BO149" i="2"/>
  <c r="BM149" i="2"/>
  <c r="Y149" i="2"/>
  <c r="P149" i="2"/>
  <c r="BO148" i="2"/>
  <c r="BM148" i="2"/>
  <c r="Y148" i="2"/>
  <c r="P148" i="2"/>
  <c r="X145" i="2"/>
  <c r="X144" i="2"/>
  <c r="BO143" i="2"/>
  <c r="BM143" i="2"/>
  <c r="Y143" i="2"/>
  <c r="BN143" i="2" s="1"/>
  <c r="P143" i="2"/>
  <c r="BO142" i="2"/>
  <c r="BM142" i="2"/>
  <c r="Y142" i="2"/>
  <c r="Y144" i="2" s="1"/>
  <c r="P142" i="2"/>
  <c r="X140" i="2"/>
  <c r="X139" i="2"/>
  <c r="BO138" i="2"/>
  <c r="BM138" i="2"/>
  <c r="Y138" i="2"/>
  <c r="P138" i="2"/>
  <c r="BP137" i="2"/>
  <c r="BO137" i="2"/>
  <c r="BN137" i="2"/>
  <c r="BM137" i="2"/>
  <c r="Z137" i="2"/>
  <c r="Y137" i="2"/>
  <c r="P137" i="2"/>
  <c r="BO136" i="2"/>
  <c r="BM136" i="2"/>
  <c r="Y136" i="2"/>
  <c r="BN136" i="2" s="1"/>
  <c r="P136" i="2"/>
  <c r="BO135" i="2"/>
  <c r="BM135" i="2"/>
  <c r="Y135" i="2"/>
  <c r="P135" i="2"/>
  <c r="BO134" i="2"/>
  <c r="BM134" i="2"/>
  <c r="Y134" i="2"/>
  <c r="BP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P128" i="2"/>
  <c r="BO127" i="2"/>
  <c r="BM127" i="2"/>
  <c r="Y127" i="2"/>
  <c r="P127" i="2"/>
  <c r="X125" i="2"/>
  <c r="X124" i="2"/>
  <c r="BO123" i="2"/>
  <c r="BM123" i="2"/>
  <c r="Y123" i="2"/>
  <c r="Z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P120" i="2"/>
  <c r="BO120" i="2"/>
  <c r="BM120" i="2"/>
  <c r="Y120" i="2"/>
  <c r="BN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BN99" i="2" s="1"/>
  <c r="P99" i="2"/>
  <c r="BO98" i="2"/>
  <c r="BM98" i="2"/>
  <c r="Z98" i="2"/>
  <c r="Y98" i="2"/>
  <c r="P98" i="2"/>
  <c r="BO97" i="2"/>
  <c r="BN97" i="2"/>
  <c r="BM97" i="2"/>
  <c r="Z97" i="2"/>
  <c r="Y97" i="2"/>
  <c r="P97" i="2"/>
  <c r="X95" i="2"/>
  <c r="X94" i="2"/>
  <c r="BO93" i="2"/>
  <c r="BM93" i="2"/>
  <c r="Y93" i="2"/>
  <c r="BP93" i="2" s="1"/>
  <c r="BO92" i="2"/>
  <c r="BM92" i="2"/>
  <c r="Y92" i="2"/>
  <c r="BP92" i="2" s="1"/>
  <c r="X90" i="2"/>
  <c r="X89" i="2"/>
  <c r="BO88" i="2"/>
  <c r="BM88" i="2"/>
  <c r="Y88" i="2"/>
  <c r="BP88" i="2" s="1"/>
  <c r="BO87" i="2"/>
  <c r="BM87" i="2"/>
  <c r="Y87" i="2"/>
  <c r="BN87" i="2" s="1"/>
  <c r="BO86" i="2"/>
  <c r="BM86" i="2"/>
  <c r="Y86" i="2"/>
  <c r="BP86" i="2" s="1"/>
  <c r="BO85" i="2"/>
  <c r="BM85" i="2"/>
  <c r="Y85" i="2"/>
  <c r="BN85" i="2" s="1"/>
  <c r="BO84" i="2"/>
  <c r="BM84" i="2"/>
  <c r="Y84" i="2"/>
  <c r="BP84" i="2" s="1"/>
  <c r="BO83" i="2"/>
  <c r="BM83" i="2"/>
  <c r="Y83" i="2"/>
  <c r="BN83" i="2" s="1"/>
  <c r="X81" i="2"/>
  <c r="X80" i="2"/>
  <c r="BO79" i="2"/>
  <c r="BM79" i="2"/>
  <c r="Y79" i="2"/>
  <c r="BN79" i="2" s="1"/>
  <c r="P79" i="2"/>
  <c r="BO78" i="2"/>
  <c r="BM78" i="2"/>
  <c r="Y78" i="2"/>
  <c r="Y81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BO62" i="2"/>
  <c r="BM62" i="2"/>
  <c r="Y62" i="2"/>
  <c r="BP62" i="2" s="1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54" i="2" l="1"/>
  <c r="Z62" i="2"/>
  <c r="BN62" i="2"/>
  <c r="Z69" i="2"/>
  <c r="Z105" i="2"/>
  <c r="BN105" i="2"/>
  <c r="Z106" i="2"/>
  <c r="BN106" i="2"/>
  <c r="Z110" i="2"/>
  <c r="BN110" i="2"/>
  <c r="Z133" i="2"/>
  <c r="BN133" i="2"/>
  <c r="Z191" i="2"/>
  <c r="BN191" i="2"/>
  <c r="BP227" i="2"/>
  <c r="Z229" i="2"/>
  <c r="Z249" i="2"/>
  <c r="Z270" i="2"/>
  <c r="BN270" i="2"/>
  <c r="Z315" i="2"/>
  <c r="Z386" i="2"/>
  <c r="Z412" i="2"/>
  <c r="BN412" i="2"/>
  <c r="Z447" i="2"/>
  <c r="BN447" i="2"/>
  <c r="Z448" i="2"/>
  <c r="BN448" i="2"/>
  <c r="Z454" i="2"/>
  <c r="Z570" i="2"/>
  <c r="BN570" i="2"/>
  <c r="Z579" i="2"/>
  <c r="BP114" i="2"/>
  <c r="BN114" i="2"/>
  <c r="Z114" i="2"/>
  <c r="BP135" i="2"/>
  <c r="BN135" i="2"/>
  <c r="Z135" i="2"/>
  <c r="BN174" i="2"/>
  <c r="Z174" i="2"/>
  <c r="BP193" i="2"/>
  <c r="BN193" i="2"/>
  <c r="Z193" i="2"/>
  <c r="BN233" i="2"/>
  <c r="Z233" i="2"/>
  <c r="BP254" i="2"/>
  <c r="Y263" i="2"/>
  <c r="Z254" i="2"/>
  <c r="BN281" i="2"/>
  <c r="Z281" i="2"/>
  <c r="BP316" i="2"/>
  <c r="BN316" i="2"/>
  <c r="Z316" i="2"/>
  <c r="BP338" i="2"/>
  <c r="BN338" i="2"/>
  <c r="Z338" i="2"/>
  <c r="BP362" i="2"/>
  <c r="BN362" i="2"/>
  <c r="Z362" i="2"/>
  <c r="BP387" i="2"/>
  <c r="BN387" i="2"/>
  <c r="Z387" i="2"/>
  <c r="BP430" i="2"/>
  <c r="BN430" i="2"/>
  <c r="Z430" i="2"/>
  <c r="BP459" i="2"/>
  <c r="BN459" i="2"/>
  <c r="Z459" i="2"/>
  <c r="BP504" i="2"/>
  <c r="BN504" i="2"/>
  <c r="Z504" i="2"/>
  <c r="Z505" i="2" s="1"/>
  <c r="BN510" i="2"/>
  <c r="Z510" i="2"/>
  <c r="BN581" i="2"/>
  <c r="Z581" i="2"/>
  <c r="X605" i="2"/>
  <c r="BP27" i="2"/>
  <c r="Z31" i="2"/>
  <c r="BN31" i="2"/>
  <c r="Z70" i="2"/>
  <c r="BN70" i="2"/>
  <c r="BP72" i="2"/>
  <c r="BP74" i="2"/>
  <c r="BP97" i="2"/>
  <c r="Y100" i="2"/>
  <c r="BP99" i="2"/>
  <c r="BP104" i="2"/>
  <c r="Z104" i="2"/>
  <c r="BN128" i="2"/>
  <c r="BP128" i="2"/>
  <c r="BN148" i="2"/>
  <c r="Z148" i="2"/>
  <c r="BN187" i="2"/>
  <c r="Z187" i="2"/>
  <c r="BP210" i="2"/>
  <c r="BN210" i="2"/>
  <c r="Z210" i="2"/>
  <c r="BN258" i="2"/>
  <c r="Z258" i="2"/>
  <c r="BP266" i="2"/>
  <c r="BN266" i="2"/>
  <c r="Z266" i="2"/>
  <c r="BP290" i="2"/>
  <c r="BN290" i="2"/>
  <c r="Z290" i="2"/>
  <c r="BN306" i="2"/>
  <c r="Z306" i="2"/>
  <c r="BP324" i="2"/>
  <c r="BN324" i="2"/>
  <c r="Z324" i="2"/>
  <c r="BN328" i="2"/>
  <c r="Z328" i="2"/>
  <c r="BP332" i="2"/>
  <c r="BN332" i="2"/>
  <c r="Z332" i="2"/>
  <c r="BP352" i="2"/>
  <c r="BN352" i="2"/>
  <c r="Z352" i="2"/>
  <c r="BP375" i="2"/>
  <c r="BN375" i="2"/>
  <c r="Z375" i="2"/>
  <c r="BP407" i="2"/>
  <c r="BN407" i="2"/>
  <c r="Z407" i="2"/>
  <c r="BP431" i="2"/>
  <c r="BN431" i="2"/>
  <c r="Z431" i="2"/>
  <c r="BP437" i="2"/>
  <c r="Z437" i="2"/>
  <c r="BP499" i="2"/>
  <c r="BN499" i="2"/>
  <c r="Z499" i="2"/>
  <c r="BP566" i="2"/>
  <c r="BN566" i="2"/>
  <c r="Z566" i="2"/>
  <c r="Y176" i="2"/>
  <c r="Y217" i="2"/>
  <c r="Y283" i="2"/>
  <c r="Y502" i="2"/>
  <c r="Y576" i="2"/>
  <c r="Y589" i="2"/>
  <c r="BP83" i="2"/>
  <c r="BN93" i="2"/>
  <c r="BP158" i="2"/>
  <c r="BP212" i="2"/>
  <c r="BP234" i="2"/>
  <c r="BN234" i="2"/>
  <c r="Z234" i="2"/>
  <c r="BN314" i="2"/>
  <c r="BN330" i="2"/>
  <c r="Z330" i="2"/>
  <c r="BP339" i="2"/>
  <c r="BN339" i="2"/>
  <c r="Z339" i="2"/>
  <c r="BP344" i="2"/>
  <c r="BN344" i="2"/>
  <c r="Z344" i="2"/>
  <c r="Y365" i="2"/>
  <c r="BP361" i="2"/>
  <c r="BN361" i="2"/>
  <c r="Z361" i="2"/>
  <c r="Z364" i="2" s="1"/>
  <c r="BN434" i="2"/>
  <c r="BN436" i="2"/>
  <c r="BP436" i="2"/>
  <c r="BP438" i="2"/>
  <c r="BN438" i="2"/>
  <c r="Z438" i="2"/>
  <c r="BN453" i="2"/>
  <c r="BP458" i="2"/>
  <c r="Z458" i="2"/>
  <c r="Y461" i="2"/>
  <c r="BN473" i="2"/>
  <c r="BP473" i="2"/>
  <c r="BN516" i="2"/>
  <c r="BP516" i="2"/>
  <c r="BP517" i="2"/>
  <c r="BN517" i="2"/>
  <c r="Z517" i="2"/>
  <c r="BP518" i="2"/>
  <c r="BN518" i="2"/>
  <c r="Z518" i="2"/>
  <c r="Y525" i="2"/>
  <c r="BN522" i="2"/>
  <c r="Z522" i="2"/>
  <c r="BP523" i="2"/>
  <c r="Z523" i="2"/>
  <c r="Z524" i="2" s="1"/>
  <c r="BP531" i="2"/>
  <c r="BN531" i="2"/>
  <c r="Z531" i="2"/>
  <c r="BN549" i="2"/>
  <c r="BP549" i="2"/>
  <c r="BN551" i="2"/>
  <c r="BP551" i="2"/>
  <c r="BN553" i="2"/>
  <c r="BP553" i="2"/>
  <c r="BP561" i="2"/>
  <c r="BN561" i="2"/>
  <c r="Z561" i="2"/>
  <c r="BN569" i="2"/>
  <c r="BP569" i="2"/>
  <c r="BP58" i="2"/>
  <c r="BP85" i="2"/>
  <c r="BP87" i="2"/>
  <c r="Z107" i="2"/>
  <c r="BN134" i="2"/>
  <c r="BP143" i="2"/>
  <c r="BN158" i="2"/>
  <c r="BN214" i="2"/>
  <c r="BP214" i="2"/>
  <c r="BP220" i="2"/>
  <c r="BN237" i="2"/>
  <c r="BP247" i="2"/>
  <c r="BN247" i="2"/>
  <c r="Z247" i="2"/>
  <c r="BP268" i="2"/>
  <c r="BN268" i="2"/>
  <c r="Z268" i="2"/>
  <c r="BN305" i="2"/>
  <c r="BP323" i="2"/>
  <c r="BN323" i="2"/>
  <c r="Z323" i="2"/>
  <c r="BN350" i="2"/>
  <c r="BN372" i="2"/>
  <c r="BP372" i="2"/>
  <c r="BN382" i="2"/>
  <c r="BP382" i="2"/>
  <c r="Z382" i="2"/>
  <c r="BN405" i="2"/>
  <c r="BP414" i="2"/>
  <c r="BN414" i="2"/>
  <c r="Z414" i="2"/>
  <c r="BP433" i="2"/>
  <c r="BN433" i="2"/>
  <c r="Z433" i="2"/>
  <c r="Y37" i="2"/>
  <c r="Z28" i="2"/>
  <c r="BN28" i="2"/>
  <c r="BN29" i="2"/>
  <c r="Z33" i="2"/>
  <c r="BN33" i="2"/>
  <c r="C613" i="2"/>
  <c r="Z55" i="2"/>
  <c r="BN55" i="2"/>
  <c r="BN56" i="2"/>
  <c r="Z58" i="2"/>
  <c r="Y64" i="2"/>
  <c r="Y75" i="2"/>
  <c r="BP69" i="2"/>
  <c r="Z78" i="2"/>
  <c r="BN78" i="2"/>
  <c r="BP78" i="2"/>
  <c r="Z83" i="2"/>
  <c r="Z85" i="2"/>
  <c r="Z87" i="2"/>
  <c r="Y89" i="2"/>
  <c r="Y101" i="2"/>
  <c r="BP98" i="2"/>
  <c r="Y108" i="2"/>
  <c r="Z112" i="2"/>
  <c r="BN112" i="2"/>
  <c r="Z119" i="2"/>
  <c r="BN119" i="2"/>
  <c r="Z121" i="2"/>
  <c r="BN121" i="2"/>
  <c r="Y130" i="2"/>
  <c r="Z129" i="2"/>
  <c r="BN129" i="2"/>
  <c r="Z136" i="2"/>
  <c r="Z143" i="2"/>
  <c r="BP148" i="2"/>
  <c r="BN154" i="2"/>
  <c r="BP154" i="2"/>
  <c r="Z171" i="2"/>
  <c r="BN171" i="2"/>
  <c r="Z173" i="2"/>
  <c r="BN173" i="2"/>
  <c r="Z179" i="2"/>
  <c r="BN179" i="2"/>
  <c r="Y195" i="2"/>
  <c r="BP187" i="2"/>
  <c r="Y194" i="2"/>
  <c r="BN189" i="2"/>
  <c r="BP189" i="2"/>
  <c r="BP192" i="2"/>
  <c r="Z198" i="2"/>
  <c r="BN198" i="2"/>
  <c r="Z204" i="2"/>
  <c r="BN204" i="2"/>
  <c r="Z209" i="2"/>
  <c r="Z212" i="2"/>
  <c r="Z220" i="2"/>
  <c r="Z221" i="2"/>
  <c r="BN221" i="2"/>
  <c r="BP223" i="2"/>
  <c r="BN225" i="2"/>
  <c r="BP225" i="2"/>
  <c r="BN246" i="2"/>
  <c r="Z246" i="2"/>
  <c r="BP255" i="2"/>
  <c r="BN255" i="2"/>
  <c r="Z255" i="2"/>
  <c r="BP257" i="2"/>
  <c r="BN257" i="2"/>
  <c r="Z257" i="2"/>
  <c r="BN261" i="2"/>
  <c r="BP261" i="2"/>
  <c r="BP289" i="2"/>
  <c r="BN289" i="2"/>
  <c r="Z289" i="2"/>
  <c r="BN296" i="2"/>
  <c r="Y319" i="2"/>
  <c r="Y318" i="2"/>
  <c r="BP330" i="2"/>
  <c r="BP331" i="2"/>
  <c r="BN331" i="2"/>
  <c r="Z331" i="2"/>
  <c r="V613" i="2"/>
  <c r="BP357" i="2"/>
  <c r="BN357" i="2"/>
  <c r="Z357" i="2"/>
  <c r="Z358" i="2" s="1"/>
  <c r="BN370" i="2"/>
  <c r="Z370" i="2"/>
  <c r="BP376" i="2"/>
  <c r="BN376" i="2"/>
  <c r="Z376" i="2"/>
  <c r="BN377" i="2"/>
  <c r="BN587" i="2"/>
  <c r="BP587" i="2"/>
  <c r="Y594" i="2"/>
  <c r="Z592" i="2"/>
  <c r="Z593" i="2" s="1"/>
  <c r="BP229" i="2"/>
  <c r="BP233" i="2"/>
  <c r="BN235" i="2"/>
  <c r="BN242" i="2"/>
  <c r="BN244" i="2"/>
  <c r="BP244" i="2"/>
  <c r="BP249" i="2"/>
  <c r="BN256" i="2"/>
  <c r="BP258" i="2"/>
  <c r="O613" i="2"/>
  <c r="BP281" i="2"/>
  <c r="BN291" i="2"/>
  <c r="BN301" i="2"/>
  <c r="BP306" i="2"/>
  <c r="BN312" i="2"/>
  <c r="BP315" i="2"/>
  <c r="Y335" i="2"/>
  <c r="BN329" i="2"/>
  <c r="BN346" i="2"/>
  <c r="BP351" i="2"/>
  <c r="Y384" i="2"/>
  <c r="BN381" i="2"/>
  <c r="BP388" i="2"/>
  <c r="BN388" i="2"/>
  <c r="Z388" i="2"/>
  <c r="Z389" i="2" s="1"/>
  <c r="Y389" i="2"/>
  <c r="Z394" i="2"/>
  <c r="BP411" i="2"/>
  <c r="BN411" i="2"/>
  <c r="Z411" i="2"/>
  <c r="BN429" i="2"/>
  <c r="Z429" i="2"/>
  <c r="BP432" i="2"/>
  <c r="BN432" i="2"/>
  <c r="Z432" i="2"/>
  <c r="BN443" i="2"/>
  <c r="BP443" i="2"/>
  <c r="BN445" i="2"/>
  <c r="BP445" i="2"/>
  <c r="BN460" i="2"/>
  <c r="BP460" i="2"/>
  <c r="BP470" i="2"/>
  <c r="BN470" i="2"/>
  <c r="Z470" i="2"/>
  <c r="BP511" i="2"/>
  <c r="BN511" i="2"/>
  <c r="Z511" i="2"/>
  <c r="BP528" i="2"/>
  <c r="BN528" i="2"/>
  <c r="Z528" i="2"/>
  <c r="Y571" i="2"/>
  <c r="Y572" i="2"/>
  <c r="BN565" i="2"/>
  <c r="BP565" i="2"/>
  <c r="BP568" i="2"/>
  <c r="BN568" i="2"/>
  <c r="Z568" i="2"/>
  <c r="Y577" i="2"/>
  <c r="BN582" i="2"/>
  <c r="BP582" i="2"/>
  <c r="BP386" i="2"/>
  <c r="Y394" i="2"/>
  <c r="BN399" i="2"/>
  <c r="BP399" i="2"/>
  <c r="BN401" i="2"/>
  <c r="BP406" i="2"/>
  <c r="BN441" i="2"/>
  <c r="BP441" i="2"/>
  <c r="BN449" i="2"/>
  <c r="BN479" i="2"/>
  <c r="BP479" i="2"/>
  <c r="BN483" i="2"/>
  <c r="BP483" i="2"/>
  <c r="Y484" i="2"/>
  <c r="Y485" i="2"/>
  <c r="BN487" i="2"/>
  <c r="BP487" i="2"/>
  <c r="Y488" i="2"/>
  <c r="Y489" i="2"/>
  <c r="BN492" i="2"/>
  <c r="BP492" i="2"/>
  <c r="Y495" i="2"/>
  <c r="AB613" i="2"/>
  <c r="Y505" i="2"/>
  <c r="Y506" i="2"/>
  <c r="BN513" i="2"/>
  <c r="BP513" i="2"/>
  <c r="Y533" i="2"/>
  <c r="BN537" i="2"/>
  <c r="BP537" i="2"/>
  <c r="Y539" i="2"/>
  <c r="BN567" i="2"/>
  <c r="BP567" i="2"/>
  <c r="BN575" i="2"/>
  <c r="BP575" i="2"/>
  <c r="BP579" i="2"/>
  <c r="BP581" i="2"/>
  <c r="Y131" i="2"/>
  <c r="B613" i="2"/>
  <c r="Z22" i="2"/>
  <c r="Z23" i="2" s="1"/>
  <c r="BP29" i="2"/>
  <c r="BP56" i="2"/>
  <c r="Y65" i="2"/>
  <c r="Z71" i="2"/>
  <c r="Z73" i="2"/>
  <c r="Z79" i="2"/>
  <c r="Y140" i="2"/>
  <c r="Y139" i="2"/>
  <c r="Y250" i="2"/>
  <c r="BN580" i="2"/>
  <c r="Z580" i="2"/>
  <c r="Y584" i="2"/>
  <c r="Y583" i="2"/>
  <c r="BP321" i="2"/>
  <c r="Y325" i="2"/>
  <c r="BN321" i="2"/>
  <c r="Z321" i="2"/>
  <c r="BP149" i="2"/>
  <c r="BN149" i="2"/>
  <c r="Z149" i="2"/>
  <c r="Y206" i="2"/>
  <c r="BP203" i="2"/>
  <c r="Y205" i="2"/>
  <c r="Z203" i="2"/>
  <c r="X604" i="2"/>
  <c r="X606" i="2" s="1"/>
  <c r="BN39" i="2"/>
  <c r="BN123" i="2"/>
  <c r="BN127" i="2"/>
  <c r="BP159" i="2"/>
  <c r="BN159" i="2"/>
  <c r="Z159" i="2"/>
  <c r="Z160" i="2" s="1"/>
  <c r="BN203" i="2"/>
  <c r="BP219" i="2"/>
  <c r="BN219" i="2"/>
  <c r="Y231" i="2"/>
  <c r="Z219" i="2"/>
  <c r="R613" i="2"/>
  <c r="BP287" i="2"/>
  <c r="BN287" i="2"/>
  <c r="Y293" i="2"/>
  <c r="Z287" i="2"/>
  <c r="Y292" i="2"/>
  <c r="BP471" i="2"/>
  <c r="BN471" i="2"/>
  <c r="Z471" i="2"/>
  <c r="Z39" i="2"/>
  <c r="Z40" i="2" s="1"/>
  <c r="BN260" i="2"/>
  <c r="Z260" i="2"/>
  <c r="BN398" i="2"/>
  <c r="Z398" i="2"/>
  <c r="X613" i="2"/>
  <c r="Y403" i="2"/>
  <c r="Y402" i="2"/>
  <c r="Y94" i="2"/>
  <c r="D613" i="2"/>
  <c r="Y76" i="2"/>
  <c r="BN71" i="2"/>
  <c r="BN73" i="2"/>
  <c r="Z92" i="2"/>
  <c r="Z111" i="2"/>
  <c r="Z180" i="2"/>
  <c r="Z181" i="2" s="1"/>
  <c r="Y181" i="2"/>
  <c r="BP180" i="2"/>
  <c r="BN180" i="2"/>
  <c r="Y230" i="2"/>
  <c r="Y262" i="2"/>
  <c r="BP260" i="2"/>
  <c r="BN322" i="2"/>
  <c r="Z322" i="2"/>
  <c r="BP398" i="2"/>
  <c r="Y451" i="2"/>
  <c r="Z461" i="2"/>
  <c r="BP478" i="2"/>
  <c r="BP514" i="2"/>
  <c r="BN514" i="2"/>
  <c r="Z514" i="2"/>
  <c r="BP245" i="2"/>
  <c r="BN245" i="2"/>
  <c r="Z245" i="2"/>
  <c r="Z26" i="2"/>
  <c r="Z43" i="2"/>
  <c r="Z44" i="2" s="1"/>
  <c r="Z127" i="2"/>
  <c r="BN35" i="2"/>
  <c r="BN43" i="2"/>
  <c r="BP26" i="2"/>
  <c r="Z30" i="2"/>
  <c r="Z32" i="2"/>
  <c r="BP35" i="2"/>
  <c r="BP39" i="2"/>
  <c r="BP43" i="2"/>
  <c r="BP47" i="2"/>
  <c r="BP53" i="2"/>
  <c r="Z57" i="2"/>
  <c r="Z63" i="2"/>
  <c r="Z68" i="2"/>
  <c r="BP79" i="2"/>
  <c r="BN98" i="2"/>
  <c r="BP123" i="2"/>
  <c r="BP127" i="2"/>
  <c r="Z165" i="2"/>
  <c r="BP199" i="2"/>
  <c r="Z199" i="2"/>
  <c r="Y201" i="2"/>
  <c r="Y200" i="2"/>
  <c r="BN269" i="2"/>
  <c r="Z269" i="2"/>
  <c r="Y277" i="2"/>
  <c r="P613" i="2"/>
  <c r="BP275" i="2"/>
  <c r="BN275" i="2"/>
  <c r="Z275" i="2"/>
  <c r="Z276" i="2" s="1"/>
  <c r="BP317" i="2"/>
  <c r="BN317" i="2"/>
  <c r="Z317" i="2"/>
  <c r="Y544" i="2"/>
  <c r="BP542" i="2"/>
  <c r="BN542" i="2"/>
  <c r="Z542" i="2"/>
  <c r="Z543" i="2" s="1"/>
  <c r="BP580" i="2"/>
  <c r="BN22" i="2"/>
  <c r="Z34" i="2"/>
  <c r="Y59" i="2"/>
  <c r="Z84" i="2"/>
  <c r="Z86" i="2"/>
  <c r="Z88" i="2"/>
  <c r="BN92" i="2"/>
  <c r="Y95" i="2"/>
  <c r="BN111" i="2"/>
  <c r="Z113" i="2"/>
  <c r="Y115" i="2"/>
  <c r="Z120" i="2"/>
  <c r="Z124" i="2" s="1"/>
  <c r="Z142" i="2"/>
  <c r="Y145" i="2"/>
  <c r="BP142" i="2"/>
  <c r="BN142" i="2"/>
  <c r="Y151" i="2"/>
  <c r="Y476" i="2"/>
  <c r="BP469" i="2"/>
  <c r="BN469" i="2"/>
  <c r="Y475" i="2"/>
  <c r="Z469" i="2"/>
  <c r="BN474" i="2"/>
  <c r="Z474" i="2"/>
  <c r="AC613" i="2"/>
  <c r="Y167" i="2"/>
  <c r="BP164" i="2"/>
  <c r="BN164" i="2"/>
  <c r="H613" i="2"/>
  <c r="Z164" i="2"/>
  <c r="Y284" i="2"/>
  <c r="Q613" i="2"/>
  <c r="BP280" i="2"/>
  <c r="BN280" i="2"/>
  <c r="Z280" i="2"/>
  <c r="BN32" i="2"/>
  <c r="Y44" i="2"/>
  <c r="BN57" i="2"/>
  <c r="BN63" i="2"/>
  <c r="BN68" i="2"/>
  <c r="Y80" i="2"/>
  <c r="Y124" i="2"/>
  <c r="Y160" i="2"/>
  <c r="BN165" i="2"/>
  <c r="BP190" i="2"/>
  <c r="BN190" i="2"/>
  <c r="Z190" i="2"/>
  <c r="BP215" i="2"/>
  <c r="BN215" i="2"/>
  <c r="Z215" i="2"/>
  <c r="BN267" i="2"/>
  <c r="Y271" i="2"/>
  <c r="Z267" i="2"/>
  <c r="Y272" i="2"/>
  <c r="BN288" i="2"/>
  <c r="Z288" i="2"/>
  <c r="BP322" i="2"/>
  <c r="BP373" i="2"/>
  <c r="BN373" i="2"/>
  <c r="Z373" i="2"/>
  <c r="BN440" i="2"/>
  <c r="Z440" i="2"/>
  <c r="Z47" i="2"/>
  <c r="Z48" i="2" s="1"/>
  <c r="BN337" i="2"/>
  <c r="Z337" i="2"/>
  <c r="Z340" i="2" s="1"/>
  <c r="Y340" i="2"/>
  <c r="BN26" i="2"/>
  <c r="BN47" i="2"/>
  <c r="F9" i="2"/>
  <c r="BP22" i="2"/>
  <c r="BN30" i="2"/>
  <c r="Y36" i="2"/>
  <c r="Y40" i="2"/>
  <c r="Y48" i="2"/>
  <c r="J9" i="2"/>
  <c r="Y23" i="2"/>
  <c r="Z27" i="2"/>
  <c r="BN34" i="2"/>
  <c r="Z54" i="2"/>
  <c r="Z72" i="2"/>
  <c r="Z74" i="2"/>
  <c r="BN84" i="2"/>
  <c r="BN86" i="2"/>
  <c r="BN88" i="2"/>
  <c r="E613" i="2"/>
  <c r="BN104" i="2"/>
  <c r="Y116" i="2"/>
  <c r="BN113" i="2"/>
  <c r="BN122" i="2"/>
  <c r="Z128" i="2"/>
  <c r="Z150" i="2"/>
  <c r="Y156" i="2"/>
  <c r="BP153" i="2"/>
  <c r="BN153" i="2"/>
  <c r="Z153" i="2"/>
  <c r="Z155" i="2" s="1"/>
  <c r="BN170" i="2"/>
  <c r="Z170" i="2"/>
  <c r="Y175" i="2"/>
  <c r="BP172" i="2"/>
  <c r="Z172" i="2"/>
  <c r="BN222" i="2"/>
  <c r="BP269" i="2"/>
  <c r="BP282" i="2"/>
  <c r="BN282" i="2"/>
  <c r="Z282" i="2"/>
  <c r="Y341" i="2"/>
  <c r="BP439" i="2"/>
  <c r="BN439" i="2"/>
  <c r="Z439" i="2"/>
  <c r="BN515" i="2"/>
  <c r="Z515" i="2"/>
  <c r="H9" i="2"/>
  <c r="Y60" i="2"/>
  <c r="BP68" i="2"/>
  <c r="BP188" i="2"/>
  <c r="BN188" i="2"/>
  <c r="Z188" i="2"/>
  <c r="BP213" i="2"/>
  <c r="BN213" i="2"/>
  <c r="Z213" i="2"/>
  <c r="Z216" i="2" s="1"/>
  <c r="BP259" i="2"/>
  <c r="BN259" i="2"/>
  <c r="Z259" i="2"/>
  <c r="BP474" i="2"/>
  <c r="Y543" i="2"/>
  <c r="BN478" i="2"/>
  <c r="Y480" i="2"/>
  <c r="Z478" i="2"/>
  <c r="Z480" i="2" s="1"/>
  <c r="BN53" i="2"/>
  <c r="X607" i="2"/>
  <c r="A10" i="2"/>
  <c r="BP63" i="2"/>
  <c r="X603" i="2"/>
  <c r="Z93" i="2"/>
  <c r="Z99" i="2"/>
  <c r="Z100" i="2" s="1"/>
  <c r="F613" i="2"/>
  <c r="BP122" i="2"/>
  <c r="Y125" i="2"/>
  <c r="Z134" i="2"/>
  <c r="Z138" i="2"/>
  <c r="BP138" i="2"/>
  <c r="BN138" i="2"/>
  <c r="Y161" i="2"/>
  <c r="J613" i="2"/>
  <c r="BP222" i="2"/>
  <c r="BP267" i="2"/>
  <c r="BP288" i="2"/>
  <c r="BP538" i="2"/>
  <c r="BN538" i="2"/>
  <c r="Z538" i="2"/>
  <c r="AE613" i="2"/>
  <c r="Y590" i="2"/>
  <c r="BP588" i="2"/>
  <c r="BN588" i="2"/>
  <c r="Z588" i="2"/>
  <c r="G613" i="2"/>
  <c r="Z53" i="2"/>
  <c r="Y24" i="2"/>
  <c r="Y90" i="2"/>
  <c r="BN166" i="2"/>
  <c r="Z166" i="2"/>
  <c r="Z186" i="2"/>
  <c r="I613" i="2"/>
  <c r="BP186" i="2"/>
  <c r="BN186" i="2"/>
  <c r="Y216" i="2"/>
  <c r="BP236" i="2"/>
  <c r="BN236" i="2"/>
  <c r="Z236" i="2"/>
  <c r="Y326" i="2"/>
  <c r="BN374" i="2"/>
  <c r="Z374" i="2"/>
  <c r="Y467" i="2"/>
  <c r="Z613" i="2"/>
  <c r="BP465" i="2"/>
  <c r="BN465" i="2"/>
  <c r="Z465" i="2"/>
  <c r="Z466" i="2" s="1"/>
  <c r="AD613" i="2"/>
  <c r="U613" i="2"/>
  <c r="BP136" i="2"/>
  <c r="BP174" i="2"/>
  <c r="BP178" i="2"/>
  <c r="BP209" i="2"/>
  <c r="BN211" i="2"/>
  <c r="BN224" i="2"/>
  <c r="BN226" i="2"/>
  <c r="BN228" i="2"/>
  <c r="Y238" i="2"/>
  <c r="Z243" i="2"/>
  <c r="BN248" i="2"/>
  <c r="Y297" i="2"/>
  <c r="Y302" i="2"/>
  <c r="Z311" i="2"/>
  <c r="Z313" i="2"/>
  <c r="BN333" i="2"/>
  <c r="BN343" i="2"/>
  <c r="Y347" i="2"/>
  <c r="BN363" i="2"/>
  <c r="BN369" i="2"/>
  <c r="Z371" i="2"/>
  <c r="Y378" i="2"/>
  <c r="Y390" i="2"/>
  <c r="BN393" i="2"/>
  <c r="BN413" i="2"/>
  <c r="Z415" i="2"/>
  <c r="Z419" i="2"/>
  <c r="Z420" i="2" s="1"/>
  <c r="Z425" i="2"/>
  <c r="Z426" i="2" s="1"/>
  <c r="Z435" i="2"/>
  <c r="BN442" i="2"/>
  <c r="BN444" i="2"/>
  <c r="BN446" i="2"/>
  <c r="Y450" i="2"/>
  <c r="Y462" i="2"/>
  <c r="Z500" i="2"/>
  <c r="Z501" i="2" s="1"/>
  <c r="Z512" i="2"/>
  <c r="Y519" i="2"/>
  <c r="BN530" i="2"/>
  <c r="Z532" i="2"/>
  <c r="Z533" i="2" s="1"/>
  <c r="Z536" i="2"/>
  <c r="Z558" i="2"/>
  <c r="Z560" i="2"/>
  <c r="Y562" i="2"/>
  <c r="BN574" i="2"/>
  <c r="Z596" i="2"/>
  <c r="Z597" i="2" s="1"/>
  <c r="T613" i="2"/>
  <c r="BP211" i="2"/>
  <c r="BP224" i="2"/>
  <c r="BP226" i="2"/>
  <c r="BP228" i="2"/>
  <c r="BN243" i="2"/>
  <c r="BP248" i="2"/>
  <c r="Y251" i="2"/>
  <c r="BN311" i="2"/>
  <c r="BN313" i="2"/>
  <c r="BP333" i="2"/>
  <c r="BP343" i="2"/>
  <c r="Y353" i="2"/>
  <c r="Y358" i="2"/>
  <c r="BP363" i="2"/>
  <c r="BP369" i="2"/>
  <c r="BN371" i="2"/>
  <c r="BP393" i="2"/>
  <c r="Y408" i="2"/>
  <c r="BP413" i="2"/>
  <c r="BN415" i="2"/>
  <c r="BN419" i="2"/>
  <c r="BN425" i="2"/>
  <c r="BN435" i="2"/>
  <c r="BP442" i="2"/>
  <c r="BP444" i="2"/>
  <c r="BP446" i="2"/>
  <c r="BN500" i="2"/>
  <c r="BN512" i="2"/>
  <c r="BP530" i="2"/>
  <c r="BN532" i="2"/>
  <c r="BN536" i="2"/>
  <c r="BN558" i="2"/>
  <c r="BN560" i="2"/>
  <c r="BP574" i="2"/>
  <c r="BN596" i="2"/>
  <c r="Y239" i="2"/>
  <c r="Y298" i="2"/>
  <c r="Y303" i="2"/>
  <c r="BP328" i="2"/>
  <c r="Y348" i="2"/>
  <c r="Y379" i="2"/>
  <c r="BP429" i="2"/>
  <c r="BN437" i="2"/>
  <c r="BN454" i="2"/>
  <c r="BN458" i="2"/>
  <c r="Y496" i="2"/>
  <c r="BP510" i="2"/>
  <c r="Y520" i="2"/>
  <c r="BN523" i="2"/>
  <c r="BN527" i="2"/>
  <c r="Y563" i="2"/>
  <c r="BN592" i="2"/>
  <c r="BP600" i="2"/>
  <c r="W613" i="2"/>
  <c r="Z192" i="2"/>
  <c r="Z223" i="2"/>
  <c r="Z225" i="2"/>
  <c r="Z227" i="2"/>
  <c r="BP243" i="2"/>
  <c r="Z261" i="2"/>
  <c r="BP311" i="2"/>
  <c r="Y334" i="2"/>
  <c r="Y364" i="2"/>
  <c r="BP419" i="2"/>
  <c r="BP425" i="2"/>
  <c r="Z492" i="2"/>
  <c r="Z495" i="2" s="1"/>
  <c r="BP500" i="2"/>
  <c r="BP536" i="2"/>
  <c r="BP596" i="2"/>
  <c r="Y354" i="2"/>
  <c r="Y409" i="2"/>
  <c r="BP527" i="2"/>
  <c r="BP548" i="2"/>
  <c r="Z565" i="2"/>
  <c r="BP592" i="2"/>
  <c r="Y601" i="2"/>
  <c r="K613" i="2"/>
  <c r="Y613" i="2"/>
  <c r="Y150" i="2"/>
  <c r="Z235" i="2"/>
  <c r="Z237" i="2"/>
  <c r="Z242" i="2"/>
  <c r="Z256" i="2"/>
  <c r="Z262" i="2" s="1"/>
  <c r="Z291" i="2"/>
  <c r="Z296" i="2"/>
  <c r="Z297" i="2" s="1"/>
  <c r="Z301" i="2"/>
  <c r="Z302" i="2" s="1"/>
  <c r="Z305" i="2"/>
  <c r="Z307" i="2" s="1"/>
  <c r="Z312" i="2"/>
  <c r="Z314" i="2"/>
  <c r="Z329" i="2"/>
  <c r="Z346" i="2"/>
  <c r="Z347" i="2" s="1"/>
  <c r="Z350" i="2"/>
  <c r="Z353" i="2" s="1"/>
  <c r="Z377" i="2"/>
  <c r="Z381" i="2"/>
  <c r="Z401" i="2"/>
  <c r="Z405" i="2"/>
  <c r="Z408" i="2" s="1"/>
  <c r="Y416" i="2"/>
  <c r="Y420" i="2"/>
  <c r="Y426" i="2"/>
  <c r="Z434" i="2"/>
  <c r="Z449" i="2"/>
  <c r="Z453" i="2"/>
  <c r="Y501" i="2"/>
  <c r="Y597" i="2"/>
  <c r="M613" i="2"/>
  <c r="Y182" i="2"/>
  <c r="BN254" i="2"/>
  <c r="Y307" i="2"/>
  <c r="Y383" i="2"/>
  <c r="Y395" i="2"/>
  <c r="Y455" i="2"/>
  <c r="Y524" i="2"/>
  <c r="Y555" i="2"/>
  <c r="Y593" i="2"/>
  <c r="Z587" i="2"/>
  <c r="Y417" i="2"/>
  <c r="Y534" i="2"/>
  <c r="Z582" i="2"/>
  <c r="BP296" i="2"/>
  <c r="BP305" i="2"/>
  <c r="BP381" i="2"/>
  <c r="BP453" i="2"/>
  <c r="BP522" i="2"/>
  <c r="Y556" i="2"/>
  <c r="Z574" i="2"/>
  <c r="Z576" i="2" s="1"/>
  <c r="Z455" i="2" l="1"/>
  <c r="Z64" i="2"/>
  <c r="Z583" i="2"/>
  <c r="Z383" i="2"/>
  <c r="Z334" i="2"/>
  <c r="Z571" i="2"/>
  <c r="Z416" i="2"/>
  <c r="Z271" i="2"/>
  <c r="Z144" i="2"/>
  <c r="Z89" i="2"/>
  <c r="Z200" i="2"/>
  <c r="Z205" i="2"/>
  <c r="Z80" i="2"/>
  <c r="Z238" i="2"/>
  <c r="Z539" i="2"/>
  <c r="Z519" i="2"/>
  <c r="Z139" i="2"/>
  <c r="Z167" i="2"/>
  <c r="Z475" i="2"/>
  <c r="Z325" i="2"/>
  <c r="Z378" i="2"/>
  <c r="Z194" i="2"/>
  <c r="Z36" i="2"/>
  <c r="Y607" i="2"/>
  <c r="Z292" i="2"/>
  <c r="Z175" i="2"/>
  <c r="Z402" i="2"/>
  <c r="Y604" i="2"/>
  <c r="Z115" i="2"/>
  <c r="Z230" i="2"/>
  <c r="Y603" i="2"/>
  <c r="Z59" i="2"/>
  <c r="Y605" i="2"/>
  <c r="Z283" i="2"/>
  <c r="Z75" i="2"/>
  <c r="Z94" i="2"/>
  <c r="Z250" i="2"/>
  <c r="Z130" i="2"/>
  <c r="Z450" i="2"/>
  <c r="Z318" i="2"/>
  <c r="Z589" i="2"/>
  <c r="Z562" i="2"/>
  <c r="Z608" i="2" l="1"/>
  <c r="Y606" i="2"/>
</calcChain>
</file>

<file path=xl/sharedStrings.xml><?xml version="1.0" encoding="utf-8"?>
<sst xmlns="http://schemas.openxmlformats.org/spreadsheetml/2006/main" count="3806" uniqueCount="832">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</sst>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3" zoomScaleNormal="100" zoomScaleSheetLayoutView="100" workbookViewId="0">
      <selection activeCell="AA26" sqref="AA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1" t="s">
        <v>29</v>
      </c>
      <c r="E1" s="391"/>
      <c r="F1" s="391"/>
      <c r="G1" s="14" t="s">
        <v>69</v>
      </c>
      <c r="H1" s="391" t="s">
        <v>49</v>
      </c>
      <c r="I1" s="391"/>
      <c r="J1" s="391"/>
      <c r="K1" s="391"/>
      <c r="L1" s="391"/>
      <c r="M1" s="391"/>
      <c r="N1" s="391"/>
      <c r="O1" s="391"/>
      <c r="P1" s="391"/>
      <c r="Q1" s="391"/>
      <c r="R1" s="392" t="s">
        <v>70</v>
      </c>
      <c r="S1" s="393"/>
      <c r="T1" s="39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4"/>
      <c r="Q3" s="394"/>
      <c r="R3" s="394"/>
      <c r="S3" s="394"/>
      <c r="T3" s="394"/>
      <c r="U3" s="394"/>
      <c r="V3" s="394"/>
      <c r="W3" s="39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5" t="s">
        <v>8</v>
      </c>
      <c r="B5" s="395"/>
      <c r="C5" s="395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396"/>
      <c r="N5" s="73"/>
      <c r="P5" s="27" t="s">
        <v>4</v>
      </c>
      <c r="Q5" s="398">
        <v>45515</v>
      </c>
      <c r="R5" s="398"/>
      <c r="T5" s="399" t="s">
        <v>3</v>
      </c>
      <c r="U5" s="400"/>
      <c r="V5" s="401" t="s">
        <v>813</v>
      </c>
      <c r="W5" s="402"/>
      <c r="AB5" s="60"/>
      <c r="AC5" s="60"/>
      <c r="AD5" s="60"/>
      <c r="AE5" s="60"/>
    </row>
    <row r="6" spans="1:32" s="17" customFormat="1" ht="24" customHeight="1" x14ac:dyDescent="0.2">
      <c r="A6" s="395" t="s">
        <v>1</v>
      </c>
      <c r="B6" s="395"/>
      <c r="C6" s="395"/>
      <c r="D6" s="403" t="s">
        <v>814</v>
      </c>
      <c r="E6" s="403"/>
      <c r="F6" s="403"/>
      <c r="G6" s="403"/>
      <c r="H6" s="403"/>
      <c r="I6" s="403"/>
      <c r="J6" s="403"/>
      <c r="K6" s="403"/>
      <c r="L6" s="403"/>
      <c r="M6" s="403"/>
      <c r="N6" s="74"/>
      <c r="P6" s="27" t="s">
        <v>30</v>
      </c>
      <c r="Q6" s="404" t="str">
        <f>IF(Q5=0," ",CHOOSE(WEEKDAY(Q5,2),"Понедельник","Вторник","Среда","Четверг","Пятница","Суббота","Воскресенье"))</f>
        <v>Воскресенье</v>
      </c>
      <c r="R6" s="404"/>
      <c r="T6" s="405" t="s">
        <v>5</v>
      </c>
      <c r="U6" s="406"/>
      <c r="V6" s="407" t="s">
        <v>72</v>
      </c>
      <c r="W6" s="40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3" t="str">
        <f>IFERROR(VLOOKUP(DeliveryAddress,Table,3,0),1)</f>
        <v>1</v>
      </c>
      <c r="E7" s="414"/>
      <c r="F7" s="414"/>
      <c r="G7" s="414"/>
      <c r="H7" s="414"/>
      <c r="I7" s="414"/>
      <c r="J7" s="414"/>
      <c r="K7" s="414"/>
      <c r="L7" s="414"/>
      <c r="M7" s="415"/>
      <c r="N7" s="75"/>
      <c r="P7" s="29"/>
      <c r="Q7" s="49"/>
      <c r="R7" s="49"/>
      <c r="T7" s="405"/>
      <c r="U7" s="406"/>
      <c r="V7" s="409"/>
      <c r="W7" s="410"/>
      <c r="AB7" s="60"/>
      <c r="AC7" s="60"/>
      <c r="AD7" s="60"/>
      <c r="AE7" s="60"/>
    </row>
    <row r="8" spans="1:32" s="17" customFormat="1" ht="25.5" customHeight="1" x14ac:dyDescent="0.2">
      <c r="A8" s="416" t="s">
        <v>60</v>
      </c>
      <c r="B8" s="416"/>
      <c r="C8" s="416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76"/>
      <c r="P8" s="27" t="s">
        <v>11</v>
      </c>
      <c r="Q8" s="418">
        <v>0.375</v>
      </c>
      <c r="R8" s="418"/>
      <c r="T8" s="405"/>
      <c r="U8" s="406"/>
      <c r="V8" s="409"/>
      <c r="W8" s="410"/>
      <c r="AB8" s="60"/>
      <c r="AC8" s="60"/>
      <c r="AD8" s="60"/>
      <c r="AE8" s="60"/>
    </row>
    <row r="9" spans="1:32" s="1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9"/>
      <c r="C9" s="419"/>
      <c r="D9" s="420" t="s">
        <v>48</v>
      </c>
      <c r="E9" s="421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9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71"/>
      <c r="P9" s="31" t="s">
        <v>15</v>
      </c>
      <c r="Q9" s="423"/>
      <c r="R9" s="423"/>
      <c r="T9" s="405"/>
      <c r="U9" s="406"/>
      <c r="V9" s="411"/>
      <c r="W9" s="41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9"/>
      <c r="C10" s="419"/>
      <c r="D10" s="420"/>
      <c r="E10" s="421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9"/>
      <c r="H10" s="424" t="str">
        <f>IFERROR(VLOOKUP($D$10,Proxy,2,FALSE),"")</f>
        <v/>
      </c>
      <c r="I10" s="424"/>
      <c r="J10" s="424"/>
      <c r="K10" s="424"/>
      <c r="L10" s="424"/>
      <c r="M10" s="424"/>
      <c r="N10" s="72"/>
      <c r="P10" s="31" t="s">
        <v>35</v>
      </c>
      <c r="Q10" s="425"/>
      <c r="R10" s="425"/>
      <c r="U10" s="29" t="s">
        <v>12</v>
      </c>
      <c r="V10" s="426" t="s">
        <v>73</v>
      </c>
      <c r="W10" s="427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8"/>
      <c r="R11" s="428"/>
      <c r="U11" s="29" t="s">
        <v>31</v>
      </c>
      <c r="V11" s="429" t="s">
        <v>57</v>
      </c>
      <c r="W11" s="429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0" t="s">
        <v>74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77"/>
      <c r="P12" s="27" t="s">
        <v>33</v>
      </c>
      <c r="Q12" s="418"/>
      <c r="R12" s="418"/>
      <c r="S12" s="28"/>
      <c r="T12"/>
      <c r="U12" s="29" t="s">
        <v>48</v>
      </c>
      <c r="V12" s="431"/>
      <c r="W12" s="431"/>
      <c r="X12"/>
      <c r="AB12" s="60"/>
      <c r="AC12" s="60"/>
      <c r="AD12" s="60"/>
      <c r="AE12" s="60"/>
    </row>
    <row r="13" spans="1:32" s="17" customFormat="1" ht="23.25" customHeight="1" x14ac:dyDescent="0.2">
      <c r="A13" s="430" t="s">
        <v>75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77"/>
      <c r="O13" s="31"/>
      <c r="P13" s="31" t="s">
        <v>34</v>
      </c>
      <c r="Q13" s="429"/>
      <c r="R13" s="429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0" t="s">
        <v>76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2" t="s">
        <v>77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78"/>
      <c r="O15"/>
      <c r="P15" s="433" t="s">
        <v>63</v>
      </c>
      <c r="Q15" s="433"/>
      <c r="R15" s="433"/>
      <c r="S15" s="433"/>
      <c r="T15" s="43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6" t="s">
        <v>61</v>
      </c>
      <c r="B17" s="436" t="s">
        <v>51</v>
      </c>
      <c r="C17" s="437" t="s">
        <v>50</v>
      </c>
      <c r="D17" s="436" t="s">
        <v>52</v>
      </c>
      <c r="E17" s="436"/>
      <c r="F17" s="436" t="s">
        <v>24</v>
      </c>
      <c r="G17" s="436" t="s">
        <v>27</v>
      </c>
      <c r="H17" s="436" t="s">
        <v>25</v>
      </c>
      <c r="I17" s="436" t="s">
        <v>26</v>
      </c>
      <c r="J17" s="438" t="s">
        <v>16</v>
      </c>
      <c r="K17" s="438" t="s">
        <v>65</v>
      </c>
      <c r="L17" s="438" t="s">
        <v>67</v>
      </c>
      <c r="M17" s="438" t="s">
        <v>2</v>
      </c>
      <c r="N17" s="438" t="s">
        <v>66</v>
      </c>
      <c r="O17" s="436" t="s">
        <v>28</v>
      </c>
      <c r="P17" s="436" t="s">
        <v>17</v>
      </c>
      <c r="Q17" s="436"/>
      <c r="R17" s="436"/>
      <c r="S17" s="436"/>
      <c r="T17" s="436"/>
      <c r="U17" s="435" t="s">
        <v>58</v>
      </c>
      <c r="V17" s="436"/>
      <c r="W17" s="436" t="s">
        <v>6</v>
      </c>
      <c r="X17" s="436" t="s">
        <v>44</v>
      </c>
      <c r="Y17" s="440" t="s">
        <v>56</v>
      </c>
      <c r="Z17" s="436" t="s">
        <v>18</v>
      </c>
      <c r="AA17" s="442" t="s">
        <v>62</v>
      </c>
      <c r="AB17" s="442" t="s">
        <v>19</v>
      </c>
      <c r="AC17" s="443" t="s">
        <v>68</v>
      </c>
      <c r="AD17" s="445" t="s">
        <v>59</v>
      </c>
      <c r="AE17" s="446"/>
      <c r="AF17" s="447"/>
      <c r="AG17" s="451"/>
      <c r="BD17" s="452" t="s">
        <v>64</v>
      </c>
    </row>
    <row r="18" spans="1:68" ht="14.25" customHeight="1" x14ac:dyDescent="0.2">
      <c r="A18" s="436"/>
      <c r="B18" s="436"/>
      <c r="C18" s="437"/>
      <c r="D18" s="436"/>
      <c r="E18" s="436"/>
      <c r="F18" s="436" t="s">
        <v>20</v>
      </c>
      <c r="G18" s="436" t="s">
        <v>21</v>
      </c>
      <c r="H18" s="436" t="s">
        <v>22</v>
      </c>
      <c r="I18" s="436" t="s">
        <v>22</v>
      </c>
      <c r="J18" s="439"/>
      <c r="K18" s="439"/>
      <c r="L18" s="439"/>
      <c r="M18" s="439"/>
      <c r="N18" s="439"/>
      <c r="O18" s="436"/>
      <c r="P18" s="436"/>
      <c r="Q18" s="436"/>
      <c r="R18" s="436"/>
      <c r="S18" s="436"/>
      <c r="T18" s="436"/>
      <c r="U18" s="36" t="s">
        <v>47</v>
      </c>
      <c r="V18" s="36" t="s">
        <v>46</v>
      </c>
      <c r="W18" s="436"/>
      <c r="X18" s="436"/>
      <c r="Y18" s="441"/>
      <c r="Z18" s="436"/>
      <c r="AA18" s="442"/>
      <c r="AB18" s="442"/>
      <c r="AC18" s="444"/>
      <c r="AD18" s="448"/>
      <c r="AE18" s="449"/>
      <c r="AF18" s="450"/>
      <c r="AG18" s="451"/>
      <c r="BD18" s="452"/>
    </row>
    <row r="19" spans="1:68" ht="27.75" customHeight="1" x14ac:dyDescent="0.2">
      <c r="A19" s="453" t="s">
        <v>78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55"/>
      <c r="AB19" s="55"/>
      <c r="AC19" s="55"/>
    </row>
    <row r="20" spans="1:68" ht="16.5" customHeight="1" x14ac:dyDescent="0.25">
      <c r="A20" s="454" t="s">
        <v>78</v>
      </c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66"/>
      <c r="AB20" s="66"/>
      <c r="AC20" s="80"/>
    </row>
    <row r="21" spans="1:68" ht="14.25" customHeight="1" x14ac:dyDescent="0.25">
      <c r="A21" s="455" t="s">
        <v>79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6">
        <v>4680115885004</v>
      </c>
      <c r="E22" s="45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8"/>
      <c r="R22" s="458"/>
      <c r="S22" s="458"/>
      <c r="T22" s="459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3"/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4"/>
      <c r="P23" s="460" t="s">
        <v>43</v>
      </c>
      <c r="Q23" s="461"/>
      <c r="R23" s="461"/>
      <c r="S23" s="461"/>
      <c r="T23" s="461"/>
      <c r="U23" s="461"/>
      <c r="V23" s="462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4"/>
      <c r="P24" s="460" t="s">
        <v>43</v>
      </c>
      <c r="Q24" s="461"/>
      <c r="R24" s="461"/>
      <c r="S24" s="461"/>
      <c r="T24" s="461"/>
      <c r="U24" s="461"/>
      <c r="V24" s="462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5" t="s">
        <v>84</v>
      </c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5"/>
      <c r="X25" s="455"/>
      <c r="Y25" s="455"/>
      <c r="Z25" s="455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6">
        <v>4680115885912</v>
      </c>
      <c r="E26" s="456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5" t="s">
        <v>87</v>
      </c>
      <c r="Q26" s="458"/>
      <c r="R26" s="458"/>
      <c r="S26" s="458"/>
      <c r="T26" s="459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6">
        <v>4607091383881</v>
      </c>
      <c r="E27" s="4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8"/>
      <c r="R27" s="458"/>
      <c r="S27" s="458"/>
      <c r="T27" s="459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6">
        <v>4607091388237</v>
      </c>
      <c r="E28" s="4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8"/>
      <c r="R28" s="458"/>
      <c r="S28" s="458"/>
      <c r="T28" s="459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6">
        <v>4607091383935</v>
      </c>
      <c r="E29" s="4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8"/>
      <c r="R29" s="458"/>
      <c r="S29" s="458"/>
      <c r="T29" s="459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6">
        <v>4607091383935</v>
      </c>
      <c r="E30" s="4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8"/>
      <c r="R30" s="458"/>
      <c r="S30" s="458"/>
      <c r="T30" s="459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6">
        <v>4680115881990</v>
      </c>
      <c r="E31" s="45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0" t="s">
        <v>98</v>
      </c>
      <c r="Q31" s="458"/>
      <c r="R31" s="458"/>
      <c r="S31" s="458"/>
      <c r="T31" s="459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4301051786</v>
      </c>
      <c r="D32" s="456">
        <v>4680115881853</v>
      </c>
      <c r="E32" s="4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1" t="s">
        <v>101</v>
      </c>
      <c r="Q32" s="458"/>
      <c r="R32" s="458"/>
      <c r="S32" s="458"/>
      <c r="T32" s="459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102</v>
      </c>
      <c r="B33" s="64" t="s">
        <v>103</v>
      </c>
      <c r="C33" s="37">
        <v>4301051861</v>
      </c>
      <c r="D33" s="456">
        <v>4680115885905</v>
      </c>
      <c r="E33" s="456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2" t="s">
        <v>104</v>
      </c>
      <c r="Q33" s="458"/>
      <c r="R33" s="458"/>
      <c r="S33" s="458"/>
      <c r="T33" s="459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105</v>
      </c>
      <c r="B34" s="64" t="s">
        <v>106</v>
      </c>
      <c r="C34" s="37">
        <v>4301051593</v>
      </c>
      <c r="D34" s="456">
        <v>4607091383911</v>
      </c>
      <c r="E34" s="456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8"/>
      <c r="R34" s="458"/>
      <c r="S34" s="458"/>
      <c r="T34" s="459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107</v>
      </c>
      <c r="B35" s="64" t="s">
        <v>108</v>
      </c>
      <c r="C35" s="37">
        <v>4301051592</v>
      </c>
      <c r="D35" s="456">
        <v>4607091388244</v>
      </c>
      <c r="E35" s="456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8"/>
      <c r="R35" s="458"/>
      <c r="S35" s="458"/>
      <c r="T35" s="459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3"/>
      <c r="B36" s="463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4"/>
      <c r="P36" s="460" t="s">
        <v>43</v>
      </c>
      <c r="Q36" s="461"/>
      <c r="R36" s="461"/>
      <c r="S36" s="461"/>
      <c r="T36" s="461"/>
      <c r="U36" s="461"/>
      <c r="V36" s="462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3"/>
      <c r="B37" s="463"/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4"/>
      <c r="P37" s="460" t="s">
        <v>43</v>
      </c>
      <c r="Q37" s="461"/>
      <c r="R37" s="461"/>
      <c r="S37" s="461"/>
      <c r="T37" s="461"/>
      <c r="U37" s="461"/>
      <c r="V37" s="462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5" t="s">
        <v>109</v>
      </c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  <c r="AA38" s="67"/>
      <c r="AB38" s="67"/>
      <c r="AC38" s="81"/>
    </row>
    <row r="39" spans="1:68" ht="27" customHeight="1" x14ac:dyDescent="0.25">
      <c r="A39" s="64" t="s">
        <v>110</v>
      </c>
      <c r="B39" s="64" t="s">
        <v>111</v>
      </c>
      <c r="C39" s="37">
        <v>4301032013</v>
      </c>
      <c r="D39" s="456">
        <v>4607091388503</v>
      </c>
      <c r="E39" s="456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113</v>
      </c>
      <c r="N39" s="39"/>
      <c r="O39" s="38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8"/>
      <c r="R39" s="458"/>
      <c r="S39" s="458"/>
      <c r="T39" s="459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112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4"/>
      <c r="P40" s="460" t="s">
        <v>43</v>
      </c>
      <c r="Q40" s="461"/>
      <c r="R40" s="461"/>
      <c r="S40" s="461"/>
      <c r="T40" s="461"/>
      <c r="U40" s="461"/>
      <c r="V40" s="462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4"/>
      <c r="P41" s="460" t="s">
        <v>43</v>
      </c>
      <c r="Q41" s="461"/>
      <c r="R41" s="461"/>
      <c r="S41" s="461"/>
      <c r="T41" s="461"/>
      <c r="U41" s="461"/>
      <c r="V41" s="462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5" t="s">
        <v>114</v>
      </c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  <c r="AA42" s="67"/>
      <c r="AB42" s="67"/>
      <c r="AC42" s="81"/>
    </row>
    <row r="43" spans="1:68" ht="80.25" customHeight="1" x14ac:dyDescent="0.25">
      <c r="A43" s="64" t="s">
        <v>115</v>
      </c>
      <c r="B43" s="64" t="s">
        <v>116</v>
      </c>
      <c r="C43" s="37">
        <v>4301160001</v>
      </c>
      <c r="D43" s="456">
        <v>4607091388282</v>
      </c>
      <c r="E43" s="456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113</v>
      </c>
      <c r="N43" s="39"/>
      <c r="O43" s="38">
        <v>30</v>
      </c>
      <c r="P43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8"/>
      <c r="R43" s="458"/>
      <c r="S43" s="458"/>
      <c r="T43" s="459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117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3"/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4"/>
      <c r="P44" s="460" t="s">
        <v>43</v>
      </c>
      <c r="Q44" s="461"/>
      <c r="R44" s="461"/>
      <c r="S44" s="461"/>
      <c r="T44" s="461"/>
      <c r="U44" s="461"/>
      <c r="V44" s="462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4"/>
      <c r="P45" s="460" t="s">
        <v>43</v>
      </c>
      <c r="Q45" s="461"/>
      <c r="R45" s="461"/>
      <c r="S45" s="461"/>
      <c r="T45" s="461"/>
      <c r="U45" s="461"/>
      <c r="V45" s="462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5" t="s">
        <v>118</v>
      </c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  <c r="AA46" s="67"/>
      <c r="AB46" s="67"/>
      <c r="AC46" s="81"/>
    </row>
    <row r="47" spans="1:68" ht="27" customHeight="1" x14ac:dyDescent="0.25">
      <c r="A47" s="64" t="s">
        <v>119</v>
      </c>
      <c r="B47" s="64" t="s">
        <v>120</v>
      </c>
      <c r="C47" s="37">
        <v>4301170002</v>
      </c>
      <c r="D47" s="456">
        <v>4607091389111</v>
      </c>
      <c r="E47" s="456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113</v>
      </c>
      <c r="N47" s="39"/>
      <c r="O47" s="38">
        <v>120</v>
      </c>
      <c r="P47" s="4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8"/>
      <c r="R47" s="458"/>
      <c r="S47" s="458"/>
      <c r="T47" s="459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112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3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4"/>
      <c r="P48" s="460" t="s">
        <v>43</v>
      </c>
      <c r="Q48" s="461"/>
      <c r="R48" s="461"/>
      <c r="S48" s="461"/>
      <c r="T48" s="461"/>
      <c r="U48" s="461"/>
      <c r="V48" s="462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4"/>
      <c r="P49" s="460" t="s">
        <v>43</v>
      </c>
      <c r="Q49" s="461"/>
      <c r="R49" s="461"/>
      <c r="S49" s="461"/>
      <c r="T49" s="461"/>
      <c r="U49" s="461"/>
      <c r="V49" s="462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3" t="s">
        <v>121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55"/>
      <c r="AB50" s="55"/>
      <c r="AC50" s="55"/>
    </row>
    <row r="51" spans="1:68" ht="16.5" customHeight="1" x14ac:dyDescent="0.25">
      <c r="A51" s="454" t="s">
        <v>122</v>
      </c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454"/>
      <c r="AA51" s="66"/>
      <c r="AB51" s="66"/>
      <c r="AC51" s="80"/>
    </row>
    <row r="52" spans="1:68" ht="14.25" customHeight="1" x14ac:dyDescent="0.25">
      <c r="A52" s="455" t="s">
        <v>123</v>
      </c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  <c r="AA52" s="67"/>
      <c r="AB52" s="67"/>
      <c r="AC52" s="81"/>
    </row>
    <row r="53" spans="1:68" ht="16.5" customHeight="1" x14ac:dyDescent="0.25">
      <c r="A53" s="64" t="s">
        <v>124</v>
      </c>
      <c r="B53" s="64" t="s">
        <v>125</v>
      </c>
      <c r="C53" s="37">
        <v>4301011380</v>
      </c>
      <c r="D53" s="456">
        <v>4607091385670</v>
      </c>
      <c r="E53" s="456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127</v>
      </c>
      <c r="L53" s="38"/>
      <c r="M53" s="39" t="s">
        <v>126</v>
      </c>
      <c r="N53" s="39"/>
      <c r="O53" s="38">
        <v>50</v>
      </c>
      <c r="P53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8"/>
      <c r="R53" s="458"/>
      <c r="S53" s="458"/>
      <c r="T53" s="459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124</v>
      </c>
      <c r="B54" s="64" t="s">
        <v>128</v>
      </c>
      <c r="C54" s="37">
        <v>4301011540</v>
      </c>
      <c r="D54" s="456">
        <v>4607091385670</v>
      </c>
      <c r="E54" s="456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127</v>
      </c>
      <c r="L54" s="38"/>
      <c r="M54" s="39" t="s">
        <v>129</v>
      </c>
      <c r="N54" s="39"/>
      <c r="O54" s="38">
        <v>50</v>
      </c>
      <c r="P54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8"/>
      <c r="R54" s="458"/>
      <c r="S54" s="458"/>
      <c r="T54" s="459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130</v>
      </c>
      <c r="B55" s="64" t="s">
        <v>131</v>
      </c>
      <c r="C55" s="37">
        <v>4301011625</v>
      </c>
      <c r="D55" s="456">
        <v>4680115883956</v>
      </c>
      <c r="E55" s="456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127</v>
      </c>
      <c r="L55" s="38"/>
      <c r="M55" s="39" t="s">
        <v>126</v>
      </c>
      <c r="N55" s="39"/>
      <c r="O55" s="38">
        <v>50</v>
      </c>
      <c r="P55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8"/>
      <c r="R55" s="458"/>
      <c r="S55" s="458"/>
      <c r="T55" s="459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4301011382</v>
      </c>
      <c r="D56" s="456">
        <v>4607091385687</v>
      </c>
      <c r="E56" s="456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129</v>
      </c>
      <c r="N56" s="39"/>
      <c r="O56" s="38">
        <v>50</v>
      </c>
      <c r="P56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8"/>
      <c r="R56" s="458"/>
      <c r="S56" s="458"/>
      <c r="T56" s="459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4301011565</v>
      </c>
      <c r="D57" s="456">
        <v>4680115882539</v>
      </c>
      <c r="E57" s="456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129</v>
      </c>
      <c r="N57" s="39"/>
      <c r="O57" s="38">
        <v>50</v>
      </c>
      <c r="P57" s="4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8"/>
      <c r="R57" s="458"/>
      <c r="S57" s="458"/>
      <c r="T57" s="459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4301011624</v>
      </c>
      <c r="D58" s="456">
        <v>4680115883949</v>
      </c>
      <c r="E58" s="456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126</v>
      </c>
      <c r="N58" s="39"/>
      <c r="O58" s="38">
        <v>50</v>
      </c>
      <c r="P58" s="4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8"/>
      <c r="R58" s="458"/>
      <c r="S58" s="458"/>
      <c r="T58" s="459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3"/>
      <c r="B59" s="463"/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4"/>
      <c r="P59" s="460" t="s">
        <v>43</v>
      </c>
      <c r="Q59" s="461"/>
      <c r="R59" s="461"/>
      <c r="S59" s="461"/>
      <c r="T59" s="461"/>
      <c r="U59" s="461"/>
      <c r="V59" s="462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4"/>
      <c r="P60" s="460" t="s">
        <v>43</v>
      </c>
      <c r="Q60" s="461"/>
      <c r="R60" s="461"/>
      <c r="S60" s="461"/>
      <c r="T60" s="461"/>
      <c r="U60" s="461"/>
      <c r="V60" s="462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5" t="s">
        <v>84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  <c r="AA61" s="67"/>
      <c r="AB61" s="67"/>
      <c r="AC61" s="81"/>
    </row>
    <row r="62" spans="1:68" ht="16.5" customHeight="1" x14ac:dyDescent="0.25">
      <c r="A62" s="64" t="s">
        <v>138</v>
      </c>
      <c r="B62" s="64" t="s">
        <v>139</v>
      </c>
      <c r="C62" s="37">
        <v>4301051842</v>
      </c>
      <c r="D62" s="456">
        <v>4680115885233</v>
      </c>
      <c r="E62" s="456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129</v>
      </c>
      <c r="N62" s="39"/>
      <c r="O62" s="38">
        <v>40</v>
      </c>
      <c r="P62" s="484" t="s">
        <v>140</v>
      </c>
      <c r="Q62" s="458"/>
      <c r="R62" s="458"/>
      <c r="S62" s="458"/>
      <c r="T62" s="459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456">
        <v>4680115884915</v>
      </c>
      <c r="E63" s="456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129</v>
      </c>
      <c r="N63" s="39"/>
      <c r="O63" s="38">
        <v>40</v>
      </c>
      <c r="P63" s="485" t="s">
        <v>143</v>
      </c>
      <c r="Q63" s="458"/>
      <c r="R63" s="458"/>
      <c r="S63" s="458"/>
      <c r="T63" s="459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3"/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4"/>
      <c r="P64" s="460" t="s">
        <v>43</v>
      </c>
      <c r="Q64" s="461"/>
      <c r="R64" s="461"/>
      <c r="S64" s="461"/>
      <c r="T64" s="461"/>
      <c r="U64" s="461"/>
      <c r="V64" s="462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4"/>
      <c r="P65" s="460" t="s">
        <v>43</v>
      </c>
      <c r="Q65" s="461"/>
      <c r="R65" s="461"/>
      <c r="S65" s="461"/>
      <c r="T65" s="461"/>
      <c r="U65" s="461"/>
      <c r="V65" s="462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4" t="s">
        <v>144</v>
      </c>
      <c r="B66" s="454"/>
      <c r="C66" s="454"/>
      <c r="D66" s="454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66"/>
      <c r="AB66" s="66"/>
      <c r="AC66" s="80"/>
    </row>
    <row r="67" spans="1:68" ht="14.25" customHeight="1" x14ac:dyDescent="0.25">
      <c r="A67" s="455" t="s">
        <v>123</v>
      </c>
      <c r="B67" s="455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  <c r="AA67" s="67"/>
      <c r="AB67" s="67"/>
      <c r="AC67" s="81"/>
    </row>
    <row r="68" spans="1:68" ht="27" customHeight="1" x14ac:dyDescent="0.25">
      <c r="A68" s="64" t="s">
        <v>145</v>
      </c>
      <c r="B68" s="64" t="s">
        <v>146</v>
      </c>
      <c r="C68" s="37">
        <v>4301011481</v>
      </c>
      <c r="D68" s="456">
        <v>4680115881426</v>
      </c>
      <c r="E68" s="456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127</v>
      </c>
      <c r="L68" s="38"/>
      <c r="M68" s="39" t="s">
        <v>147</v>
      </c>
      <c r="N68" s="39"/>
      <c r="O68" s="38">
        <v>55</v>
      </c>
      <c r="P6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8"/>
      <c r="R68" s="458"/>
      <c r="S68" s="458"/>
      <c r="T68" s="459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145</v>
      </c>
      <c r="B69" s="64" t="s">
        <v>148</v>
      </c>
      <c r="C69" s="37">
        <v>4301011452</v>
      </c>
      <c r="D69" s="456">
        <v>4680115881426</v>
      </c>
      <c r="E69" s="45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127</v>
      </c>
      <c r="L69" s="38"/>
      <c r="M69" s="39" t="s">
        <v>126</v>
      </c>
      <c r="N69" s="39"/>
      <c r="O69" s="38">
        <v>50</v>
      </c>
      <c r="P69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8"/>
      <c r="R69" s="458"/>
      <c r="S69" s="458"/>
      <c r="T69" s="459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4301011386</v>
      </c>
      <c r="D70" s="456">
        <v>4680115880283</v>
      </c>
      <c r="E70" s="456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126</v>
      </c>
      <c r="N70" s="39"/>
      <c r="O70" s="38">
        <v>45</v>
      </c>
      <c r="P70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8"/>
      <c r="R70" s="458"/>
      <c r="S70" s="458"/>
      <c r="T70" s="459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4301011432</v>
      </c>
      <c r="D71" s="456">
        <v>4680115882720</v>
      </c>
      <c r="E71" s="456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126</v>
      </c>
      <c r="N71" s="39"/>
      <c r="O71" s="38">
        <v>90</v>
      </c>
      <c r="P71" s="4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8"/>
      <c r="R71" s="458"/>
      <c r="S71" s="458"/>
      <c r="T71" s="459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154</v>
      </c>
      <c r="B72" s="64" t="s">
        <v>155</v>
      </c>
      <c r="C72" s="37">
        <v>4301011458</v>
      </c>
      <c r="D72" s="456">
        <v>4680115881525</v>
      </c>
      <c r="E72" s="45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126</v>
      </c>
      <c r="N72" s="39"/>
      <c r="O72" s="38">
        <v>50</v>
      </c>
      <c r="P72" s="490" t="s">
        <v>156</v>
      </c>
      <c r="Q72" s="458"/>
      <c r="R72" s="458"/>
      <c r="S72" s="458"/>
      <c r="T72" s="459"/>
      <c r="U72" s="40" t="s">
        <v>153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158</v>
      </c>
      <c r="B73" s="64" t="s">
        <v>159</v>
      </c>
      <c r="C73" s="37">
        <v>4301012008</v>
      </c>
      <c r="D73" s="456">
        <v>4680115881525</v>
      </c>
      <c r="E73" s="456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161</v>
      </c>
      <c r="N73" s="39"/>
      <c r="O73" s="38">
        <v>50</v>
      </c>
      <c r="P73" s="491" t="s">
        <v>160</v>
      </c>
      <c r="Q73" s="458"/>
      <c r="R73" s="458"/>
      <c r="S73" s="458"/>
      <c r="T73" s="459"/>
      <c r="U73" s="40" t="s">
        <v>48</v>
      </c>
      <c r="V73" s="40" t="s">
        <v>157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162</v>
      </c>
      <c r="B74" s="64" t="s">
        <v>163</v>
      </c>
      <c r="C74" s="37">
        <v>4301011437</v>
      </c>
      <c r="D74" s="456">
        <v>4680115881419</v>
      </c>
      <c r="E74" s="456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126</v>
      </c>
      <c r="N74" s="39"/>
      <c r="O74" s="38">
        <v>50</v>
      </c>
      <c r="P74" s="4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8"/>
      <c r="R74" s="458"/>
      <c r="S74" s="458"/>
      <c r="T74" s="459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3"/>
      <c r="B75" s="463"/>
      <c r="C75" s="463"/>
      <c r="D75" s="463"/>
      <c r="E75" s="463"/>
      <c r="F75" s="463"/>
      <c r="G75" s="463"/>
      <c r="H75" s="463"/>
      <c r="I75" s="463"/>
      <c r="J75" s="463"/>
      <c r="K75" s="463"/>
      <c r="L75" s="463"/>
      <c r="M75" s="463"/>
      <c r="N75" s="463"/>
      <c r="O75" s="464"/>
      <c r="P75" s="460" t="s">
        <v>43</v>
      </c>
      <c r="Q75" s="461"/>
      <c r="R75" s="461"/>
      <c r="S75" s="461"/>
      <c r="T75" s="461"/>
      <c r="U75" s="461"/>
      <c r="V75" s="462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3"/>
      <c r="B76" s="463"/>
      <c r="C76" s="463"/>
      <c r="D76" s="463"/>
      <c r="E76" s="463"/>
      <c r="F76" s="463"/>
      <c r="G76" s="463"/>
      <c r="H76" s="463"/>
      <c r="I76" s="463"/>
      <c r="J76" s="463"/>
      <c r="K76" s="463"/>
      <c r="L76" s="463"/>
      <c r="M76" s="463"/>
      <c r="N76" s="463"/>
      <c r="O76" s="464"/>
      <c r="P76" s="460" t="s">
        <v>43</v>
      </c>
      <c r="Q76" s="461"/>
      <c r="R76" s="461"/>
      <c r="S76" s="461"/>
      <c r="T76" s="461"/>
      <c r="U76" s="461"/>
      <c r="V76" s="462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5" t="s">
        <v>164</v>
      </c>
      <c r="B77" s="455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  <c r="AA77" s="67"/>
      <c r="AB77" s="67"/>
      <c r="AC77" s="81"/>
    </row>
    <row r="78" spans="1:68" ht="27" customHeight="1" x14ac:dyDescent="0.25">
      <c r="A78" s="64" t="s">
        <v>165</v>
      </c>
      <c r="B78" s="64" t="s">
        <v>166</v>
      </c>
      <c r="C78" s="37">
        <v>4301020234</v>
      </c>
      <c r="D78" s="456">
        <v>4680115881440</v>
      </c>
      <c r="E78" s="456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127</v>
      </c>
      <c r="L78" s="38"/>
      <c r="M78" s="39" t="s">
        <v>126</v>
      </c>
      <c r="N78" s="39"/>
      <c r="O78" s="38">
        <v>50</v>
      </c>
      <c r="P78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8"/>
      <c r="R78" s="458"/>
      <c r="S78" s="458"/>
      <c r="T78" s="459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167</v>
      </c>
      <c r="B79" s="64" t="s">
        <v>168</v>
      </c>
      <c r="C79" s="37">
        <v>4301020232</v>
      </c>
      <c r="D79" s="456">
        <v>4680115881433</v>
      </c>
      <c r="E79" s="456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126</v>
      </c>
      <c r="N79" s="39"/>
      <c r="O79" s="38">
        <v>50</v>
      </c>
      <c r="P79" s="4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8"/>
      <c r="R79" s="458"/>
      <c r="S79" s="458"/>
      <c r="T79" s="459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63"/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4"/>
      <c r="P80" s="460" t="s">
        <v>43</v>
      </c>
      <c r="Q80" s="461"/>
      <c r="R80" s="461"/>
      <c r="S80" s="461"/>
      <c r="T80" s="461"/>
      <c r="U80" s="461"/>
      <c r="V80" s="462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63"/>
      <c r="B81" s="463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3"/>
      <c r="O81" s="464"/>
      <c r="P81" s="460" t="s">
        <v>43</v>
      </c>
      <c r="Q81" s="461"/>
      <c r="R81" s="461"/>
      <c r="S81" s="461"/>
      <c r="T81" s="461"/>
      <c r="U81" s="461"/>
      <c r="V81" s="462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5" t="s">
        <v>79</v>
      </c>
      <c r="B82" s="455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67"/>
      <c r="AB82" s="67"/>
      <c r="AC82" s="81"/>
    </row>
    <row r="83" spans="1:68" ht="16.5" customHeight="1" x14ac:dyDescent="0.25">
      <c r="A83" s="64" t="s">
        <v>169</v>
      </c>
      <c r="B83" s="64" t="s">
        <v>170</v>
      </c>
      <c r="C83" s="37">
        <v>4301031242</v>
      </c>
      <c r="D83" s="456">
        <v>4680115885066</v>
      </c>
      <c r="E83" s="456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5" t="s">
        <v>171</v>
      </c>
      <c r="Q83" s="458"/>
      <c r="R83" s="458"/>
      <c r="S83" s="458"/>
      <c r="T83" s="459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172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4301031243</v>
      </c>
      <c r="D84" s="456">
        <v>4680115885073</v>
      </c>
      <c r="E84" s="456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83</v>
      </c>
      <c r="L84" s="38"/>
      <c r="M84" s="39" t="s">
        <v>82</v>
      </c>
      <c r="N84" s="39"/>
      <c r="O84" s="38">
        <v>40</v>
      </c>
      <c r="P84" s="496" t="s">
        <v>175</v>
      </c>
      <c r="Q84" s="458"/>
      <c r="R84" s="458"/>
      <c r="S84" s="458"/>
      <c r="T84" s="459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172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176</v>
      </c>
      <c r="B85" s="64" t="s">
        <v>177</v>
      </c>
      <c r="C85" s="37">
        <v>4301031240</v>
      </c>
      <c r="D85" s="456">
        <v>4680115885042</v>
      </c>
      <c r="E85" s="456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7" t="s">
        <v>178</v>
      </c>
      <c r="Q85" s="458"/>
      <c r="R85" s="458"/>
      <c r="S85" s="458"/>
      <c r="T85" s="459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172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179</v>
      </c>
      <c r="B86" s="64" t="s">
        <v>180</v>
      </c>
      <c r="C86" s="37">
        <v>4301031241</v>
      </c>
      <c r="D86" s="456">
        <v>4680115885059</v>
      </c>
      <c r="E86" s="456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8" t="s">
        <v>181</v>
      </c>
      <c r="Q86" s="458"/>
      <c r="R86" s="458"/>
      <c r="S86" s="458"/>
      <c r="T86" s="459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172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16.5" customHeight="1" x14ac:dyDescent="0.25">
      <c r="A87" s="64" t="s">
        <v>182</v>
      </c>
      <c r="B87" s="64" t="s">
        <v>183</v>
      </c>
      <c r="C87" s="37">
        <v>4301031315</v>
      </c>
      <c r="D87" s="456">
        <v>4680115885080</v>
      </c>
      <c r="E87" s="456"/>
      <c r="F87" s="63">
        <v>0.7</v>
      </c>
      <c r="G87" s="38">
        <v>6</v>
      </c>
      <c r="H87" s="63">
        <v>4.2</v>
      </c>
      <c r="I87" s="63">
        <v>4.41</v>
      </c>
      <c r="J87" s="38">
        <v>120</v>
      </c>
      <c r="K87" s="38" t="s">
        <v>88</v>
      </c>
      <c r="L87" s="38"/>
      <c r="M87" s="39" t="s">
        <v>82</v>
      </c>
      <c r="N87" s="39"/>
      <c r="O87" s="38">
        <v>40</v>
      </c>
      <c r="P87" s="499" t="s">
        <v>184</v>
      </c>
      <c r="Q87" s="458"/>
      <c r="R87" s="458"/>
      <c r="S87" s="458"/>
      <c r="T87" s="459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IFERROR(IF(Y87=0,"",ROUNDUP(Y87/H87,0)*0.00937),"")</f>
        <v/>
      </c>
      <c r="AA87" s="69" t="s">
        <v>48</v>
      </c>
      <c r="AB87" s="70" t="s">
        <v>172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185</v>
      </c>
      <c r="B88" s="64" t="s">
        <v>186</v>
      </c>
      <c r="C88" s="37">
        <v>4301031316</v>
      </c>
      <c r="D88" s="456">
        <v>4680115885097</v>
      </c>
      <c r="E88" s="456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0" t="s">
        <v>187</v>
      </c>
      <c r="Q88" s="458"/>
      <c r="R88" s="458"/>
      <c r="S88" s="458"/>
      <c r="T88" s="459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172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4"/>
      <c r="P89" s="460" t="s">
        <v>43</v>
      </c>
      <c r="Q89" s="461"/>
      <c r="R89" s="461"/>
      <c r="S89" s="461"/>
      <c r="T89" s="461"/>
      <c r="U89" s="461"/>
      <c r="V89" s="462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63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3"/>
      <c r="O90" s="464"/>
      <c r="P90" s="460" t="s">
        <v>43</v>
      </c>
      <c r="Q90" s="461"/>
      <c r="R90" s="461"/>
      <c r="S90" s="461"/>
      <c r="T90" s="461"/>
      <c r="U90" s="461"/>
      <c r="V90" s="462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5" t="s">
        <v>84</v>
      </c>
      <c r="B91" s="455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  <c r="AA91" s="67"/>
      <c r="AB91" s="67"/>
      <c r="AC91" s="81"/>
    </row>
    <row r="92" spans="1:68" ht="16.5" customHeight="1" x14ac:dyDescent="0.25">
      <c r="A92" s="64" t="s">
        <v>188</v>
      </c>
      <c r="B92" s="64" t="s">
        <v>189</v>
      </c>
      <c r="C92" s="37">
        <v>4301051827</v>
      </c>
      <c r="D92" s="456">
        <v>4680115884403</v>
      </c>
      <c r="E92" s="456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501" t="s">
        <v>190</v>
      </c>
      <c r="Q92" s="458"/>
      <c r="R92" s="458"/>
      <c r="S92" s="458"/>
      <c r="T92" s="459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191</v>
      </c>
      <c r="B93" s="64" t="s">
        <v>192</v>
      </c>
      <c r="C93" s="37">
        <v>4301051837</v>
      </c>
      <c r="D93" s="456">
        <v>4680115884311</v>
      </c>
      <c r="E93" s="456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129</v>
      </c>
      <c r="N93" s="39"/>
      <c r="O93" s="38">
        <v>40</v>
      </c>
      <c r="P93" s="502" t="s">
        <v>193</v>
      </c>
      <c r="Q93" s="458"/>
      <c r="R93" s="458"/>
      <c r="S93" s="458"/>
      <c r="T93" s="459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63"/>
      <c r="B94" s="463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3"/>
      <c r="N94" s="463"/>
      <c r="O94" s="464"/>
      <c r="P94" s="460" t="s">
        <v>43</v>
      </c>
      <c r="Q94" s="461"/>
      <c r="R94" s="461"/>
      <c r="S94" s="461"/>
      <c r="T94" s="461"/>
      <c r="U94" s="461"/>
      <c r="V94" s="462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63"/>
      <c r="B95" s="463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3"/>
      <c r="O95" s="464"/>
      <c r="P95" s="460" t="s">
        <v>43</v>
      </c>
      <c r="Q95" s="461"/>
      <c r="R95" s="461"/>
      <c r="S95" s="461"/>
      <c r="T95" s="461"/>
      <c r="U95" s="461"/>
      <c r="V95" s="462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5" t="s">
        <v>194</v>
      </c>
      <c r="B96" s="455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  <c r="AA96" s="67"/>
      <c r="AB96" s="67"/>
      <c r="AC96" s="81"/>
    </row>
    <row r="97" spans="1:68" ht="27" customHeight="1" x14ac:dyDescent="0.25">
      <c r="A97" s="64" t="s">
        <v>195</v>
      </c>
      <c r="B97" s="64" t="s">
        <v>196</v>
      </c>
      <c r="C97" s="37">
        <v>4301060366</v>
      </c>
      <c r="D97" s="456">
        <v>4680115881532</v>
      </c>
      <c r="E97" s="456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127</v>
      </c>
      <c r="L97" s="38"/>
      <c r="M97" s="39" t="s">
        <v>82</v>
      </c>
      <c r="N97" s="39"/>
      <c r="O97" s="38">
        <v>30</v>
      </c>
      <c r="P97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8"/>
      <c r="R97" s="458"/>
      <c r="S97" s="458"/>
      <c r="T97" s="459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195</v>
      </c>
      <c r="B98" s="64" t="s">
        <v>197</v>
      </c>
      <c r="C98" s="37">
        <v>4301060371</v>
      </c>
      <c r="D98" s="456">
        <v>4680115881532</v>
      </c>
      <c r="E98" s="456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127</v>
      </c>
      <c r="L98" s="38"/>
      <c r="M98" s="39" t="s">
        <v>82</v>
      </c>
      <c r="N98" s="39"/>
      <c r="O98" s="38">
        <v>30</v>
      </c>
      <c r="P98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8"/>
      <c r="R98" s="458"/>
      <c r="S98" s="458"/>
      <c r="T98" s="459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198</v>
      </c>
      <c r="B99" s="64" t="s">
        <v>199</v>
      </c>
      <c r="C99" s="37">
        <v>4301060351</v>
      </c>
      <c r="D99" s="456">
        <v>4680115881464</v>
      </c>
      <c r="E99" s="456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129</v>
      </c>
      <c r="N99" s="39"/>
      <c r="O99" s="38">
        <v>30</v>
      </c>
      <c r="P99" s="5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8"/>
      <c r="R99" s="458"/>
      <c r="S99" s="458"/>
      <c r="T99" s="459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3"/>
      <c r="O100" s="464"/>
      <c r="P100" s="460" t="s">
        <v>43</v>
      </c>
      <c r="Q100" s="461"/>
      <c r="R100" s="461"/>
      <c r="S100" s="461"/>
      <c r="T100" s="461"/>
      <c r="U100" s="461"/>
      <c r="V100" s="462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63"/>
      <c r="B101" s="463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3"/>
      <c r="N101" s="463"/>
      <c r="O101" s="464"/>
      <c r="P101" s="460" t="s">
        <v>43</v>
      </c>
      <c r="Q101" s="461"/>
      <c r="R101" s="461"/>
      <c r="S101" s="461"/>
      <c r="T101" s="461"/>
      <c r="U101" s="461"/>
      <c r="V101" s="462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54" t="s">
        <v>200</v>
      </c>
      <c r="B102" s="454"/>
      <c r="C102" s="454"/>
      <c r="D102" s="454"/>
      <c r="E102" s="454"/>
      <c r="F102" s="454"/>
      <c r="G102" s="454"/>
      <c r="H102" s="454"/>
      <c r="I102" s="454"/>
      <c r="J102" s="454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66"/>
      <c r="AB102" s="66"/>
      <c r="AC102" s="80"/>
    </row>
    <row r="103" spans="1:68" ht="14.25" customHeight="1" x14ac:dyDescent="0.25">
      <c r="A103" s="455" t="s">
        <v>123</v>
      </c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  <c r="AA103" s="67"/>
      <c r="AB103" s="67"/>
      <c r="AC103" s="81"/>
    </row>
    <row r="104" spans="1:68" ht="27" customHeight="1" x14ac:dyDescent="0.25">
      <c r="A104" s="64" t="s">
        <v>201</v>
      </c>
      <c r="B104" s="64" t="s">
        <v>202</v>
      </c>
      <c r="C104" s="37">
        <v>4301011468</v>
      </c>
      <c r="D104" s="456">
        <v>4680115881327</v>
      </c>
      <c r="E104" s="456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127</v>
      </c>
      <c r="L104" s="38"/>
      <c r="M104" s="39" t="s">
        <v>161</v>
      </c>
      <c r="N104" s="39"/>
      <c r="O104" s="38">
        <v>50</v>
      </c>
      <c r="P104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8"/>
      <c r="R104" s="458"/>
      <c r="S104" s="458"/>
      <c r="T104" s="459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203</v>
      </c>
      <c r="B105" s="64" t="s">
        <v>204</v>
      </c>
      <c r="C105" s="37">
        <v>4301011476</v>
      </c>
      <c r="D105" s="456">
        <v>4680115881518</v>
      </c>
      <c r="E105" s="456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129</v>
      </c>
      <c r="N105" s="39"/>
      <c r="O105" s="38">
        <v>50</v>
      </c>
      <c r="P105" s="5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8"/>
      <c r="R105" s="458"/>
      <c r="S105" s="458"/>
      <c r="T105" s="459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205</v>
      </c>
      <c r="B106" s="64" t="s">
        <v>206</v>
      </c>
      <c r="C106" s="37">
        <v>4301012007</v>
      </c>
      <c r="D106" s="456">
        <v>4680115881303</v>
      </c>
      <c r="E106" s="456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161</v>
      </c>
      <c r="N106" s="39"/>
      <c r="O106" s="38">
        <v>50</v>
      </c>
      <c r="P106" s="508" t="s">
        <v>207</v>
      </c>
      <c r="Q106" s="458"/>
      <c r="R106" s="458"/>
      <c r="S106" s="458"/>
      <c r="T106" s="459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63"/>
      <c r="B107" s="463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4"/>
      <c r="P107" s="460" t="s">
        <v>43</v>
      </c>
      <c r="Q107" s="461"/>
      <c r="R107" s="461"/>
      <c r="S107" s="461"/>
      <c r="T107" s="461"/>
      <c r="U107" s="461"/>
      <c r="V107" s="462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63"/>
      <c r="B108" s="463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3"/>
      <c r="N108" s="463"/>
      <c r="O108" s="464"/>
      <c r="P108" s="460" t="s">
        <v>43</v>
      </c>
      <c r="Q108" s="461"/>
      <c r="R108" s="461"/>
      <c r="S108" s="461"/>
      <c r="T108" s="461"/>
      <c r="U108" s="461"/>
      <c r="V108" s="462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5" t="s">
        <v>84</v>
      </c>
      <c r="B109" s="455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  <c r="AA109" s="67"/>
      <c r="AB109" s="67"/>
      <c r="AC109" s="81"/>
    </row>
    <row r="110" spans="1:68" ht="27" customHeight="1" x14ac:dyDescent="0.25">
      <c r="A110" s="64" t="s">
        <v>208</v>
      </c>
      <c r="B110" s="64" t="s">
        <v>209</v>
      </c>
      <c r="C110" s="37">
        <v>4301051543</v>
      </c>
      <c r="D110" s="456">
        <v>4607091386967</v>
      </c>
      <c r="E110" s="456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127</v>
      </c>
      <c r="L110" s="38"/>
      <c r="M110" s="39" t="s">
        <v>82</v>
      </c>
      <c r="N110" s="39"/>
      <c r="O110" s="38">
        <v>45</v>
      </c>
      <c r="P110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8"/>
      <c r="R110" s="458"/>
      <c r="S110" s="458"/>
      <c r="T110" s="459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208</v>
      </c>
      <c r="B111" s="64" t="s">
        <v>210</v>
      </c>
      <c r="C111" s="37">
        <v>4301051437</v>
      </c>
      <c r="D111" s="456">
        <v>4607091386967</v>
      </c>
      <c r="E111" s="456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127</v>
      </c>
      <c r="L111" s="38"/>
      <c r="M111" s="39" t="s">
        <v>129</v>
      </c>
      <c r="N111" s="39"/>
      <c r="O111" s="38">
        <v>45</v>
      </c>
      <c r="P111" s="5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8"/>
      <c r="R111" s="458"/>
      <c r="S111" s="458"/>
      <c r="T111" s="459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211</v>
      </c>
      <c r="B112" s="64" t="s">
        <v>212</v>
      </c>
      <c r="C112" s="37">
        <v>4301051436</v>
      </c>
      <c r="D112" s="456">
        <v>4607091385731</v>
      </c>
      <c r="E112" s="456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129</v>
      </c>
      <c r="N112" s="39"/>
      <c r="O112" s="38">
        <v>45</v>
      </c>
      <c r="P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8"/>
      <c r="R112" s="458"/>
      <c r="S112" s="458"/>
      <c r="T112" s="459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213</v>
      </c>
      <c r="B113" s="64" t="s">
        <v>214</v>
      </c>
      <c r="C113" s="37">
        <v>4301051438</v>
      </c>
      <c r="D113" s="456">
        <v>4680115880894</v>
      </c>
      <c r="E113" s="45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129</v>
      </c>
      <c r="N113" s="39"/>
      <c r="O113" s="38">
        <v>45</v>
      </c>
      <c r="P113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8"/>
      <c r="R113" s="458"/>
      <c r="S113" s="458"/>
      <c r="T113" s="459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215</v>
      </c>
      <c r="B114" s="64" t="s">
        <v>216</v>
      </c>
      <c r="C114" s="37">
        <v>4301051439</v>
      </c>
      <c r="D114" s="456">
        <v>4680115880214</v>
      </c>
      <c r="E114" s="45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129</v>
      </c>
      <c r="N114" s="39"/>
      <c r="O114" s="38">
        <v>45</v>
      </c>
      <c r="P114" s="5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8"/>
      <c r="R114" s="458"/>
      <c r="S114" s="458"/>
      <c r="T114" s="459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63"/>
      <c r="B115" s="463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3"/>
      <c r="N115" s="463"/>
      <c r="O115" s="464"/>
      <c r="P115" s="460" t="s">
        <v>43</v>
      </c>
      <c r="Q115" s="461"/>
      <c r="R115" s="461"/>
      <c r="S115" s="461"/>
      <c r="T115" s="461"/>
      <c r="U115" s="461"/>
      <c r="V115" s="462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3"/>
      <c r="O116" s="464"/>
      <c r="P116" s="460" t="s">
        <v>43</v>
      </c>
      <c r="Q116" s="461"/>
      <c r="R116" s="461"/>
      <c r="S116" s="461"/>
      <c r="T116" s="461"/>
      <c r="U116" s="461"/>
      <c r="V116" s="462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54" t="s">
        <v>217</v>
      </c>
      <c r="B117" s="454"/>
      <c r="C117" s="454"/>
      <c r="D117" s="454"/>
      <c r="E117" s="454"/>
      <c r="F117" s="454"/>
      <c r="G117" s="454"/>
      <c r="H117" s="454"/>
      <c r="I117" s="454"/>
      <c r="J117" s="454"/>
      <c r="K117" s="454"/>
      <c r="L117" s="454"/>
      <c r="M117" s="454"/>
      <c r="N117" s="454"/>
      <c r="O117" s="454"/>
      <c r="P117" s="454"/>
      <c r="Q117" s="454"/>
      <c r="R117" s="454"/>
      <c r="S117" s="454"/>
      <c r="T117" s="454"/>
      <c r="U117" s="454"/>
      <c r="V117" s="454"/>
      <c r="W117" s="454"/>
      <c r="X117" s="454"/>
      <c r="Y117" s="454"/>
      <c r="Z117" s="454"/>
      <c r="AA117" s="66"/>
      <c r="AB117" s="66"/>
      <c r="AC117" s="80"/>
    </row>
    <row r="118" spans="1:68" ht="14.25" customHeight="1" x14ac:dyDescent="0.25">
      <c r="A118" s="455" t="s">
        <v>123</v>
      </c>
      <c r="B118" s="455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  <c r="AA118" s="67"/>
      <c r="AB118" s="67"/>
      <c r="AC118" s="81"/>
    </row>
    <row r="119" spans="1:68" ht="16.5" customHeight="1" x14ac:dyDescent="0.25">
      <c r="A119" s="64" t="s">
        <v>218</v>
      </c>
      <c r="B119" s="64" t="s">
        <v>219</v>
      </c>
      <c r="C119" s="37">
        <v>4301011703</v>
      </c>
      <c r="D119" s="456">
        <v>4680115882133</v>
      </c>
      <c r="E119" s="456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127</v>
      </c>
      <c r="L119" s="38"/>
      <c r="M119" s="39" t="s">
        <v>126</v>
      </c>
      <c r="N119" s="39"/>
      <c r="O119" s="38">
        <v>50</v>
      </c>
      <c r="P119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8"/>
      <c r="R119" s="458"/>
      <c r="S119" s="458"/>
      <c r="T119" s="459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218</v>
      </c>
      <c r="B120" s="64" t="s">
        <v>220</v>
      </c>
      <c r="C120" s="37">
        <v>4301011514</v>
      </c>
      <c r="D120" s="456">
        <v>4680115882133</v>
      </c>
      <c r="E120" s="456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127</v>
      </c>
      <c r="L120" s="38"/>
      <c r="M120" s="39" t="s">
        <v>126</v>
      </c>
      <c r="N120" s="39"/>
      <c r="O120" s="38">
        <v>50</v>
      </c>
      <c r="P120" s="5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8"/>
      <c r="R120" s="458"/>
      <c r="S120" s="458"/>
      <c r="T120" s="459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221</v>
      </c>
      <c r="B121" s="64" t="s">
        <v>222</v>
      </c>
      <c r="C121" s="37">
        <v>4301011417</v>
      </c>
      <c r="D121" s="456">
        <v>4680115880269</v>
      </c>
      <c r="E121" s="456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129</v>
      </c>
      <c r="N121" s="39"/>
      <c r="O121" s="38">
        <v>50</v>
      </c>
      <c r="P121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8"/>
      <c r="R121" s="458"/>
      <c r="S121" s="458"/>
      <c r="T121" s="459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223</v>
      </c>
      <c r="B122" s="64" t="s">
        <v>224</v>
      </c>
      <c r="C122" s="37">
        <v>4301011415</v>
      </c>
      <c r="D122" s="456">
        <v>4680115880429</v>
      </c>
      <c r="E122" s="456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129</v>
      </c>
      <c r="N122" s="39"/>
      <c r="O122" s="38">
        <v>50</v>
      </c>
      <c r="P122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8"/>
      <c r="R122" s="458"/>
      <c r="S122" s="458"/>
      <c r="T122" s="459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225</v>
      </c>
      <c r="B123" s="64" t="s">
        <v>226</v>
      </c>
      <c r="C123" s="37">
        <v>4301011462</v>
      </c>
      <c r="D123" s="456">
        <v>4680115881457</v>
      </c>
      <c r="E123" s="456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129</v>
      </c>
      <c r="N123" s="39"/>
      <c r="O123" s="38">
        <v>50</v>
      </c>
      <c r="P123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8"/>
      <c r="R123" s="458"/>
      <c r="S123" s="458"/>
      <c r="T123" s="459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63"/>
      <c r="B124" s="463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3"/>
      <c r="N124" s="463"/>
      <c r="O124" s="464"/>
      <c r="P124" s="460" t="s">
        <v>43</v>
      </c>
      <c r="Q124" s="461"/>
      <c r="R124" s="461"/>
      <c r="S124" s="461"/>
      <c r="T124" s="461"/>
      <c r="U124" s="461"/>
      <c r="V124" s="462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63"/>
      <c r="B125" s="463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3"/>
      <c r="N125" s="463"/>
      <c r="O125" s="464"/>
      <c r="P125" s="460" t="s">
        <v>43</v>
      </c>
      <c r="Q125" s="461"/>
      <c r="R125" s="461"/>
      <c r="S125" s="461"/>
      <c r="T125" s="461"/>
      <c r="U125" s="461"/>
      <c r="V125" s="462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5" t="s">
        <v>164</v>
      </c>
      <c r="B126" s="455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  <c r="AA126" s="67"/>
      <c r="AB126" s="67"/>
      <c r="AC126" s="81"/>
    </row>
    <row r="127" spans="1:68" ht="16.5" customHeight="1" x14ac:dyDescent="0.25">
      <c r="A127" s="64" t="s">
        <v>227</v>
      </c>
      <c r="B127" s="64" t="s">
        <v>228</v>
      </c>
      <c r="C127" s="37">
        <v>4301020235</v>
      </c>
      <c r="D127" s="456">
        <v>4680115881488</v>
      </c>
      <c r="E127" s="456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127</v>
      </c>
      <c r="L127" s="38"/>
      <c r="M127" s="39" t="s">
        <v>126</v>
      </c>
      <c r="N127" s="39"/>
      <c r="O127" s="38">
        <v>50</v>
      </c>
      <c r="P127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8"/>
      <c r="R127" s="458"/>
      <c r="S127" s="458"/>
      <c r="T127" s="459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229</v>
      </c>
      <c r="B128" s="64" t="s">
        <v>230</v>
      </c>
      <c r="C128" s="37">
        <v>4301020258</v>
      </c>
      <c r="D128" s="456">
        <v>4680115882775</v>
      </c>
      <c r="E128" s="456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129</v>
      </c>
      <c r="N128" s="39"/>
      <c r="O128" s="38">
        <v>50</v>
      </c>
      <c r="P128" s="5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8"/>
      <c r="R128" s="458"/>
      <c r="S128" s="458"/>
      <c r="T128" s="459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231</v>
      </c>
      <c r="B129" s="64" t="s">
        <v>232</v>
      </c>
      <c r="C129" s="37">
        <v>4301020217</v>
      </c>
      <c r="D129" s="456">
        <v>4680115880658</v>
      </c>
      <c r="E129" s="456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126</v>
      </c>
      <c r="N129" s="39"/>
      <c r="O129" s="38">
        <v>50</v>
      </c>
      <c r="P129" s="5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8"/>
      <c r="R129" s="458"/>
      <c r="S129" s="458"/>
      <c r="T129" s="459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63"/>
      <c r="B130" s="463"/>
      <c r="C130" s="463"/>
      <c r="D130" s="463"/>
      <c r="E130" s="463"/>
      <c r="F130" s="463"/>
      <c r="G130" s="463"/>
      <c r="H130" s="463"/>
      <c r="I130" s="463"/>
      <c r="J130" s="463"/>
      <c r="K130" s="463"/>
      <c r="L130" s="463"/>
      <c r="M130" s="463"/>
      <c r="N130" s="463"/>
      <c r="O130" s="464"/>
      <c r="P130" s="460" t="s">
        <v>43</v>
      </c>
      <c r="Q130" s="461"/>
      <c r="R130" s="461"/>
      <c r="S130" s="461"/>
      <c r="T130" s="461"/>
      <c r="U130" s="461"/>
      <c r="V130" s="462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63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  <c r="O131" s="464"/>
      <c r="P131" s="460" t="s">
        <v>43</v>
      </c>
      <c r="Q131" s="461"/>
      <c r="R131" s="461"/>
      <c r="S131" s="461"/>
      <c r="T131" s="461"/>
      <c r="U131" s="461"/>
      <c r="V131" s="462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55" t="s">
        <v>84</v>
      </c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  <c r="AA132" s="67"/>
      <c r="AB132" s="67"/>
      <c r="AC132" s="81"/>
    </row>
    <row r="133" spans="1:68" ht="16.5" customHeight="1" x14ac:dyDescent="0.25">
      <c r="A133" s="64" t="s">
        <v>233</v>
      </c>
      <c r="B133" s="64" t="s">
        <v>234</v>
      </c>
      <c r="C133" s="37">
        <v>4301051360</v>
      </c>
      <c r="D133" s="456">
        <v>4607091385168</v>
      </c>
      <c r="E133" s="45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127</v>
      </c>
      <c r="L133" s="38"/>
      <c r="M133" s="39" t="s">
        <v>129</v>
      </c>
      <c r="N133" s="39"/>
      <c r="O133" s="38">
        <v>45</v>
      </c>
      <c r="P133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8"/>
      <c r="R133" s="458"/>
      <c r="S133" s="458"/>
      <c r="T133" s="459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233</v>
      </c>
      <c r="B134" s="64" t="s">
        <v>235</v>
      </c>
      <c r="C134" s="37">
        <v>4301051612</v>
      </c>
      <c r="D134" s="456">
        <v>4607091385168</v>
      </c>
      <c r="E134" s="456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127</v>
      </c>
      <c r="L134" s="38"/>
      <c r="M134" s="39" t="s">
        <v>82</v>
      </c>
      <c r="N134" s="39"/>
      <c r="O134" s="38">
        <v>45</v>
      </c>
      <c r="P134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8"/>
      <c r="R134" s="458"/>
      <c r="S134" s="458"/>
      <c r="T134" s="459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236</v>
      </c>
      <c r="B135" s="64" t="s">
        <v>237</v>
      </c>
      <c r="C135" s="37">
        <v>4301051362</v>
      </c>
      <c r="D135" s="456">
        <v>4607091383256</v>
      </c>
      <c r="E135" s="45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129</v>
      </c>
      <c r="N135" s="39"/>
      <c r="O135" s="38">
        <v>45</v>
      </c>
      <c r="P135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8"/>
      <c r="R135" s="458"/>
      <c r="S135" s="458"/>
      <c r="T135" s="459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238</v>
      </c>
      <c r="B136" s="64" t="s">
        <v>239</v>
      </c>
      <c r="C136" s="37">
        <v>4301051358</v>
      </c>
      <c r="D136" s="456">
        <v>4607091385748</v>
      </c>
      <c r="E136" s="45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129</v>
      </c>
      <c r="N136" s="39"/>
      <c r="O136" s="38">
        <v>45</v>
      </c>
      <c r="P136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8"/>
      <c r="R136" s="458"/>
      <c r="S136" s="458"/>
      <c r="T136" s="459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240</v>
      </c>
      <c r="B137" s="64" t="s">
        <v>241</v>
      </c>
      <c r="C137" s="37">
        <v>4301051738</v>
      </c>
      <c r="D137" s="456">
        <v>4680115884533</v>
      </c>
      <c r="E137" s="456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8"/>
      <c r="R137" s="458"/>
      <c r="S137" s="458"/>
      <c r="T137" s="459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242</v>
      </c>
      <c r="B138" s="64" t="s">
        <v>243</v>
      </c>
      <c r="C138" s="37">
        <v>4301051480</v>
      </c>
      <c r="D138" s="456">
        <v>4680115882645</v>
      </c>
      <c r="E138" s="456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8"/>
      <c r="R138" s="458"/>
      <c r="S138" s="458"/>
      <c r="T138" s="459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63"/>
      <c r="B139" s="463"/>
      <c r="C139" s="463"/>
      <c r="D139" s="463"/>
      <c r="E139" s="463"/>
      <c r="F139" s="463"/>
      <c r="G139" s="463"/>
      <c r="H139" s="463"/>
      <c r="I139" s="463"/>
      <c r="J139" s="463"/>
      <c r="K139" s="463"/>
      <c r="L139" s="463"/>
      <c r="M139" s="463"/>
      <c r="N139" s="463"/>
      <c r="O139" s="464"/>
      <c r="P139" s="460" t="s">
        <v>43</v>
      </c>
      <c r="Q139" s="461"/>
      <c r="R139" s="461"/>
      <c r="S139" s="461"/>
      <c r="T139" s="461"/>
      <c r="U139" s="461"/>
      <c r="V139" s="462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63"/>
      <c r="B140" s="463"/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3"/>
      <c r="O140" s="464"/>
      <c r="P140" s="460" t="s">
        <v>43</v>
      </c>
      <c r="Q140" s="461"/>
      <c r="R140" s="461"/>
      <c r="S140" s="461"/>
      <c r="T140" s="461"/>
      <c r="U140" s="461"/>
      <c r="V140" s="462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455" t="s">
        <v>194</v>
      </c>
      <c r="B141" s="455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  <c r="AA141" s="67"/>
      <c r="AB141" s="67"/>
      <c r="AC141" s="81"/>
    </row>
    <row r="142" spans="1:68" ht="27" customHeight="1" x14ac:dyDescent="0.25">
      <c r="A142" s="64" t="s">
        <v>244</v>
      </c>
      <c r="B142" s="64" t="s">
        <v>245</v>
      </c>
      <c r="C142" s="37">
        <v>4301060356</v>
      </c>
      <c r="D142" s="456">
        <v>4680115882652</v>
      </c>
      <c r="E142" s="456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8"/>
      <c r="R142" s="458"/>
      <c r="S142" s="458"/>
      <c r="T142" s="459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246</v>
      </c>
      <c r="B143" s="64" t="s">
        <v>247</v>
      </c>
      <c r="C143" s="37">
        <v>4301060309</v>
      </c>
      <c r="D143" s="456">
        <v>4680115880238</v>
      </c>
      <c r="E143" s="456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8"/>
      <c r="R143" s="458"/>
      <c r="S143" s="458"/>
      <c r="T143" s="459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63"/>
      <c r="B144" s="463"/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3"/>
      <c r="O144" s="464"/>
      <c r="P144" s="460" t="s">
        <v>43</v>
      </c>
      <c r="Q144" s="461"/>
      <c r="R144" s="461"/>
      <c r="S144" s="461"/>
      <c r="T144" s="461"/>
      <c r="U144" s="461"/>
      <c r="V144" s="462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4"/>
      <c r="P145" s="460" t="s">
        <v>43</v>
      </c>
      <c r="Q145" s="461"/>
      <c r="R145" s="461"/>
      <c r="S145" s="461"/>
      <c r="T145" s="461"/>
      <c r="U145" s="461"/>
      <c r="V145" s="462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54" t="s">
        <v>248</v>
      </c>
      <c r="B146" s="454"/>
      <c r="C146" s="454"/>
      <c r="D146" s="454"/>
      <c r="E146" s="454"/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4"/>
      <c r="S146" s="454"/>
      <c r="T146" s="454"/>
      <c r="U146" s="454"/>
      <c r="V146" s="454"/>
      <c r="W146" s="454"/>
      <c r="X146" s="454"/>
      <c r="Y146" s="454"/>
      <c r="Z146" s="454"/>
      <c r="AA146" s="66"/>
      <c r="AB146" s="66"/>
      <c r="AC146" s="80"/>
    </row>
    <row r="147" spans="1:68" ht="14.25" customHeight="1" x14ac:dyDescent="0.25">
      <c r="A147" s="455" t="s">
        <v>123</v>
      </c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  <c r="AA147" s="67"/>
      <c r="AB147" s="67"/>
      <c r="AC147" s="81"/>
    </row>
    <row r="148" spans="1:68" ht="27" customHeight="1" x14ac:dyDescent="0.25">
      <c r="A148" s="64" t="s">
        <v>249</v>
      </c>
      <c r="B148" s="64" t="s">
        <v>250</v>
      </c>
      <c r="C148" s="37">
        <v>4301011564</v>
      </c>
      <c r="D148" s="456">
        <v>4680115882577</v>
      </c>
      <c r="E148" s="456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113</v>
      </c>
      <c r="N148" s="39"/>
      <c r="O148" s="38">
        <v>90</v>
      </c>
      <c r="P148" s="5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458"/>
      <c r="R148" s="458"/>
      <c r="S148" s="458"/>
      <c r="T148" s="459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249</v>
      </c>
      <c r="B149" s="64" t="s">
        <v>251</v>
      </c>
      <c r="C149" s="37">
        <v>4301011562</v>
      </c>
      <c r="D149" s="456">
        <v>4680115882577</v>
      </c>
      <c r="E149" s="456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113</v>
      </c>
      <c r="N149" s="39"/>
      <c r="O149" s="38">
        <v>90</v>
      </c>
      <c r="P149" s="5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458"/>
      <c r="R149" s="458"/>
      <c r="S149" s="458"/>
      <c r="T149" s="459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63"/>
      <c r="B150" s="463"/>
      <c r="C150" s="463"/>
      <c r="D150" s="463"/>
      <c r="E150" s="463"/>
      <c r="F150" s="463"/>
      <c r="G150" s="463"/>
      <c r="H150" s="463"/>
      <c r="I150" s="463"/>
      <c r="J150" s="463"/>
      <c r="K150" s="463"/>
      <c r="L150" s="463"/>
      <c r="M150" s="463"/>
      <c r="N150" s="463"/>
      <c r="O150" s="464"/>
      <c r="P150" s="460" t="s">
        <v>43</v>
      </c>
      <c r="Q150" s="461"/>
      <c r="R150" s="461"/>
      <c r="S150" s="461"/>
      <c r="T150" s="461"/>
      <c r="U150" s="461"/>
      <c r="V150" s="462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63"/>
      <c r="B151" s="463"/>
      <c r="C151" s="463"/>
      <c r="D151" s="463"/>
      <c r="E151" s="463"/>
      <c r="F151" s="463"/>
      <c r="G151" s="463"/>
      <c r="H151" s="463"/>
      <c r="I151" s="463"/>
      <c r="J151" s="463"/>
      <c r="K151" s="463"/>
      <c r="L151" s="463"/>
      <c r="M151" s="463"/>
      <c r="N151" s="463"/>
      <c r="O151" s="464"/>
      <c r="P151" s="460" t="s">
        <v>43</v>
      </c>
      <c r="Q151" s="461"/>
      <c r="R151" s="461"/>
      <c r="S151" s="461"/>
      <c r="T151" s="461"/>
      <c r="U151" s="461"/>
      <c r="V151" s="462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55" t="s">
        <v>79</v>
      </c>
      <c r="B152" s="455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  <c r="AA152" s="67"/>
      <c r="AB152" s="67"/>
      <c r="AC152" s="81"/>
    </row>
    <row r="153" spans="1:68" ht="27" customHeight="1" x14ac:dyDescent="0.25">
      <c r="A153" s="64" t="s">
        <v>252</v>
      </c>
      <c r="B153" s="64" t="s">
        <v>253</v>
      </c>
      <c r="C153" s="37">
        <v>4301031235</v>
      </c>
      <c r="D153" s="456">
        <v>4680115883444</v>
      </c>
      <c r="E153" s="456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113</v>
      </c>
      <c r="N153" s="39"/>
      <c r="O153" s="38">
        <v>90</v>
      </c>
      <c r="P153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8"/>
      <c r="R153" s="458"/>
      <c r="S153" s="458"/>
      <c r="T153" s="459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252</v>
      </c>
      <c r="B154" s="64" t="s">
        <v>254</v>
      </c>
      <c r="C154" s="37">
        <v>4301031234</v>
      </c>
      <c r="D154" s="456">
        <v>4680115883444</v>
      </c>
      <c r="E154" s="456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113</v>
      </c>
      <c r="N154" s="39"/>
      <c r="O154" s="38">
        <v>90</v>
      </c>
      <c r="P154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8"/>
      <c r="R154" s="458"/>
      <c r="S154" s="458"/>
      <c r="T154" s="459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63"/>
      <c r="B155" s="463"/>
      <c r="C155" s="463"/>
      <c r="D155" s="463"/>
      <c r="E155" s="463"/>
      <c r="F155" s="463"/>
      <c r="G155" s="463"/>
      <c r="H155" s="463"/>
      <c r="I155" s="463"/>
      <c r="J155" s="463"/>
      <c r="K155" s="463"/>
      <c r="L155" s="463"/>
      <c r="M155" s="463"/>
      <c r="N155" s="463"/>
      <c r="O155" s="464"/>
      <c r="P155" s="460" t="s">
        <v>43</v>
      </c>
      <c r="Q155" s="461"/>
      <c r="R155" s="461"/>
      <c r="S155" s="461"/>
      <c r="T155" s="461"/>
      <c r="U155" s="461"/>
      <c r="V155" s="462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63"/>
      <c r="B156" s="463"/>
      <c r="C156" s="463"/>
      <c r="D156" s="463"/>
      <c r="E156" s="463"/>
      <c r="F156" s="463"/>
      <c r="G156" s="463"/>
      <c r="H156" s="463"/>
      <c r="I156" s="463"/>
      <c r="J156" s="463"/>
      <c r="K156" s="463"/>
      <c r="L156" s="463"/>
      <c r="M156" s="463"/>
      <c r="N156" s="463"/>
      <c r="O156" s="464"/>
      <c r="P156" s="460" t="s">
        <v>43</v>
      </c>
      <c r="Q156" s="461"/>
      <c r="R156" s="461"/>
      <c r="S156" s="461"/>
      <c r="T156" s="461"/>
      <c r="U156" s="461"/>
      <c r="V156" s="462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55" t="s">
        <v>84</v>
      </c>
      <c r="B157" s="455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  <c r="AA157" s="67"/>
      <c r="AB157" s="67"/>
      <c r="AC157" s="81"/>
    </row>
    <row r="158" spans="1:68" ht="16.5" customHeight="1" x14ac:dyDescent="0.25">
      <c r="A158" s="64" t="s">
        <v>255</v>
      </c>
      <c r="B158" s="64" t="s">
        <v>256</v>
      </c>
      <c r="C158" s="37">
        <v>4301051477</v>
      </c>
      <c r="D158" s="456">
        <v>4680115882584</v>
      </c>
      <c r="E158" s="456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113</v>
      </c>
      <c r="N158" s="39"/>
      <c r="O158" s="38">
        <v>60</v>
      </c>
      <c r="P158" s="5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458"/>
      <c r="R158" s="458"/>
      <c r="S158" s="458"/>
      <c r="T158" s="459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255</v>
      </c>
      <c r="B159" s="64" t="s">
        <v>257</v>
      </c>
      <c r="C159" s="37">
        <v>4301051476</v>
      </c>
      <c r="D159" s="456">
        <v>4680115882584</v>
      </c>
      <c r="E159" s="456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113</v>
      </c>
      <c r="N159" s="39"/>
      <c r="O159" s="38">
        <v>60</v>
      </c>
      <c r="P159" s="5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458"/>
      <c r="R159" s="458"/>
      <c r="S159" s="458"/>
      <c r="T159" s="459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63"/>
      <c r="B160" s="463"/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N160" s="463"/>
      <c r="O160" s="464"/>
      <c r="P160" s="460" t="s">
        <v>43</v>
      </c>
      <c r="Q160" s="461"/>
      <c r="R160" s="461"/>
      <c r="S160" s="461"/>
      <c r="T160" s="461"/>
      <c r="U160" s="461"/>
      <c r="V160" s="462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63"/>
      <c r="B161" s="463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3"/>
      <c r="O161" s="464"/>
      <c r="P161" s="460" t="s">
        <v>43</v>
      </c>
      <c r="Q161" s="461"/>
      <c r="R161" s="461"/>
      <c r="S161" s="461"/>
      <c r="T161" s="461"/>
      <c r="U161" s="461"/>
      <c r="V161" s="462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54" t="s">
        <v>121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66"/>
      <c r="AB162" s="66"/>
      <c r="AC162" s="80"/>
    </row>
    <row r="163" spans="1:68" ht="14.25" customHeight="1" x14ac:dyDescent="0.25">
      <c r="A163" s="455" t="s">
        <v>123</v>
      </c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  <c r="AA163" s="67"/>
      <c r="AB163" s="67"/>
      <c r="AC163" s="81"/>
    </row>
    <row r="164" spans="1:68" ht="27" customHeight="1" x14ac:dyDescent="0.25">
      <c r="A164" s="64" t="s">
        <v>258</v>
      </c>
      <c r="B164" s="64" t="s">
        <v>259</v>
      </c>
      <c r="C164" s="37">
        <v>4301011623</v>
      </c>
      <c r="D164" s="456">
        <v>4607091382945</v>
      </c>
      <c r="E164" s="456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127</v>
      </c>
      <c r="L164" s="38"/>
      <c r="M164" s="39" t="s">
        <v>126</v>
      </c>
      <c r="N164" s="39"/>
      <c r="O164" s="38">
        <v>50</v>
      </c>
      <c r="P164" s="5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8"/>
      <c r="R164" s="458"/>
      <c r="S164" s="458"/>
      <c r="T164" s="459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260</v>
      </c>
      <c r="B165" s="64" t="s">
        <v>261</v>
      </c>
      <c r="C165" s="37">
        <v>4301011192</v>
      </c>
      <c r="D165" s="456">
        <v>4607091382952</v>
      </c>
      <c r="E165" s="456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126</v>
      </c>
      <c r="N165" s="39"/>
      <c r="O165" s="38">
        <v>50</v>
      </c>
      <c r="P165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8"/>
      <c r="R165" s="458"/>
      <c r="S165" s="458"/>
      <c r="T165" s="459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262</v>
      </c>
      <c r="B166" s="64" t="s">
        <v>263</v>
      </c>
      <c r="C166" s="37">
        <v>4301011705</v>
      </c>
      <c r="D166" s="456">
        <v>4607091384604</v>
      </c>
      <c r="E166" s="456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126</v>
      </c>
      <c r="N166" s="39"/>
      <c r="O166" s="38">
        <v>50</v>
      </c>
      <c r="P166" s="5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8"/>
      <c r="R166" s="458"/>
      <c r="S166" s="458"/>
      <c r="T166" s="459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63"/>
      <c r="B167" s="463"/>
      <c r="C167" s="463"/>
      <c r="D167" s="463"/>
      <c r="E167" s="463"/>
      <c r="F167" s="463"/>
      <c r="G167" s="463"/>
      <c r="H167" s="463"/>
      <c r="I167" s="463"/>
      <c r="J167" s="463"/>
      <c r="K167" s="463"/>
      <c r="L167" s="463"/>
      <c r="M167" s="463"/>
      <c r="N167" s="463"/>
      <c r="O167" s="464"/>
      <c r="P167" s="460" t="s">
        <v>43</v>
      </c>
      <c r="Q167" s="461"/>
      <c r="R167" s="461"/>
      <c r="S167" s="461"/>
      <c r="T167" s="461"/>
      <c r="U167" s="461"/>
      <c r="V167" s="462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63"/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3"/>
      <c r="O168" s="464"/>
      <c r="P168" s="460" t="s">
        <v>43</v>
      </c>
      <c r="Q168" s="461"/>
      <c r="R168" s="461"/>
      <c r="S168" s="461"/>
      <c r="T168" s="461"/>
      <c r="U168" s="461"/>
      <c r="V168" s="462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455" t="s">
        <v>79</v>
      </c>
      <c r="B169" s="455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  <c r="AA169" s="67"/>
      <c r="AB169" s="67"/>
      <c r="AC169" s="81"/>
    </row>
    <row r="170" spans="1:68" ht="16.5" customHeight="1" x14ac:dyDescent="0.25">
      <c r="A170" s="64" t="s">
        <v>264</v>
      </c>
      <c r="B170" s="64" t="s">
        <v>265</v>
      </c>
      <c r="C170" s="37">
        <v>4301030895</v>
      </c>
      <c r="D170" s="456">
        <v>4607091387667</v>
      </c>
      <c r="E170" s="456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127</v>
      </c>
      <c r="L170" s="38"/>
      <c r="M170" s="39" t="s">
        <v>126</v>
      </c>
      <c r="N170" s="39"/>
      <c r="O170" s="38">
        <v>40</v>
      </c>
      <c r="P170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8"/>
      <c r="R170" s="458"/>
      <c r="S170" s="458"/>
      <c r="T170" s="459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266</v>
      </c>
      <c r="B171" s="64" t="s">
        <v>267</v>
      </c>
      <c r="C171" s="37">
        <v>4301030961</v>
      </c>
      <c r="D171" s="456">
        <v>4607091387636</v>
      </c>
      <c r="E171" s="456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5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8"/>
      <c r="R171" s="458"/>
      <c r="S171" s="458"/>
      <c r="T171" s="459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268</v>
      </c>
      <c r="B172" s="64" t="s">
        <v>269</v>
      </c>
      <c r="C172" s="37">
        <v>4301030963</v>
      </c>
      <c r="D172" s="456">
        <v>4607091382426</v>
      </c>
      <c r="E172" s="456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127</v>
      </c>
      <c r="L172" s="38"/>
      <c r="M172" s="39" t="s">
        <v>82</v>
      </c>
      <c r="N172" s="39"/>
      <c r="O172" s="38">
        <v>40</v>
      </c>
      <c r="P172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8"/>
      <c r="R172" s="458"/>
      <c r="S172" s="458"/>
      <c r="T172" s="459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270</v>
      </c>
      <c r="B173" s="64" t="s">
        <v>271</v>
      </c>
      <c r="C173" s="37">
        <v>4301030962</v>
      </c>
      <c r="D173" s="456">
        <v>4607091386547</v>
      </c>
      <c r="E173" s="456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5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8"/>
      <c r="R173" s="458"/>
      <c r="S173" s="458"/>
      <c r="T173" s="459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272</v>
      </c>
      <c r="B174" s="64" t="s">
        <v>273</v>
      </c>
      <c r="C174" s="37">
        <v>4301030964</v>
      </c>
      <c r="D174" s="456">
        <v>4607091382464</v>
      </c>
      <c r="E174" s="456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8"/>
      <c r="R174" s="458"/>
      <c r="S174" s="458"/>
      <c r="T174" s="459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63"/>
      <c r="B175" s="463"/>
      <c r="C175" s="463"/>
      <c r="D175" s="463"/>
      <c r="E175" s="463"/>
      <c r="F175" s="463"/>
      <c r="G175" s="463"/>
      <c r="H175" s="463"/>
      <c r="I175" s="463"/>
      <c r="J175" s="463"/>
      <c r="K175" s="463"/>
      <c r="L175" s="463"/>
      <c r="M175" s="463"/>
      <c r="N175" s="463"/>
      <c r="O175" s="464"/>
      <c r="P175" s="460" t="s">
        <v>43</v>
      </c>
      <c r="Q175" s="461"/>
      <c r="R175" s="461"/>
      <c r="S175" s="461"/>
      <c r="T175" s="461"/>
      <c r="U175" s="461"/>
      <c r="V175" s="462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63"/>
      <c r="B176" s="463"/>
      <c r="C176" s="463"/>
      <c r="D176" s="463"/>
      <c r="E176" s="463"/>
      <c r="F176" s="463"/>
      <c r="G176" s="463"/>
      <c r="H176" s="463"/>
      <c r="I176" s="463"/>
      <c r="J176" s="463"/>
      <c r="K176" s="463"/>
      <c r="L176" s="463"/>
      <c r="M176" s="463"/>
      <c r="N176" s="463"/>
      <c r="O176" s="464"/>
      <c r="P176" s="460" t="s">
        <v>43</v>
      </c>
      <c r="Q176" s="461"/>
      <c r="R176" s="461"/>
      <c r="S176" s="461"/>
      <c r="T176" s="461"/>
      <c r="U176" s="461"/>
      <c r="V176" s="462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455" t="s">
        <v>84</v>
      </c>
      <c r="B177" s="455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  <c r="AA177" s="67"/>
      <c r="AB177" s="67"/>
      <c r="AC177" s="81"/>
    </row>
    <row r="178" spans="1:68" ht="16.5" customHeight="1" x14ac:dyDescent="0.25">
      <c r="A178" s="64" t="s">
        <v>274</v>
      </c>
      <c r="B178" s="64" t="s">
        <v>275</v>
      </c>
      <c r="C178" s="37">
        <v>4301051611</v>
      </c>
      <c r="D178" s="456">
        <v>4607091385304</v>
      </c>
      <c r="E178" s="456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127</v>
      </c>
      <c r="L178" s="38"/>
      <c r="M178" s="39" t="s">
        <v>82</v>
      </c>
      <c r="N178" s="39"/>
      <c r="O178" s="38">
        <v>40</v>
      </c>
      <c r="P17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8"/>
      <c r="R178" s="458"/>
      <c r="S178" s="458"/>
      <c r="T178" s="459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276</v>
      </c>
      <c r="B179" s="64" t="s">
        <v>277</v>
      </c>
      <c r="C179" s="37">
        <v>4301051648</v>
      </c>
      <c r="D179" s="456">
        <v>4607091386264</v>
      </c>
      <c r="E179" s="456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5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8"/>
      <c r="R179" s="458"/>
      <c r="S179" s="458"/>
      <c r="T179" s="459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278</v>
      </c>
      <c r="B180" s="64" t="s">
        <v>279</v>
      </c>
      <c r="C180" s="37">
        <v>4301051313</v>
      </c>
      <c r="D180" s="456">
        <v>4607091385427</v>
      </c>
      <c r="E180" s="456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8"/>
      <c r="R180" s="458"/>
      <c r="S180" s="458"/>
      <c r="T180" s="459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63"/>
      <c r="B181" s="463"/>
      <c r="C181" s="463"/>
      <c r="D181" s="463"/>
      <c r="E181" s="463"/>
      <c r="F181" s="463"/>
      <c r="G181" s="463"/>
      <c r="H181" s="463"/>
      <c r="I181" s="463"/>
      <c r="J181" s="463"/>
      <c r="K181" s="463"/>
      <c r="L181" s="463"/>
      <c r="M181" s="463"/>
      <c r="N181" s="463"/>
      <c r="O181" s="464"/>
      <c r="P181" s="460" t="s">
        <v>43</v>
      </c>
      <c r="Q181" s="461"/>
      <c r="R181" s="461"/>
      <c r="S181" s="461"/>
      <c r="T181" s="461"/>
      <c r="U181" s="461"/>
      <c r="V181" s="462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63"/>
      <c r="B182" s="463"/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4"/>
      <c r="P182" s="460" t="s">
        <v>43</v>
      </c>
      <c r="Q182" s="461"/>
      <c r="R182" s="461"/>
      <c r="S182" s="461"/>
      <c r="T182" s="461"/>
      <c r="U182" s="461"/>
      <c r="V182" s="462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53" t="s">
        <v>280</v>
      </c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53"/>
      <c r="W183" s="453"/>
      <c r="X183" s="453"/>
      <c r="Y183" s="453"/>
      <c r="Z183" s="453"/>
      <c r="AA183" s="55"/>
      <c r="AB183" s="55"/>
      <c r="AC183" s="55"/>
    </row>
    <row r="184" spans="1:68" ht="16.5" customHeight="1" x14ac:dyDescent="0.25">
      <c r="A184" s="454" t="s">
        <v>281</v>
      </c>
      <c r="B184" s="454"/>
      <c r="C184" s="454"/>
      <c r="D184" s="454"/>
      <c r="E184" s="454"/>
      <c r="F184" s="454"/>
      <c r="G184" s="454"/>
      <c r="H184" s="454"/>
      <c r="I184" s="454"/>
      <c r="J184" s="454"/>
      <c r="K184" s="454"/>
      <c r="L184" s="454"/>
      <c r="M184" s="454"/>
      <c r="N184" s="454"/>
      <c r="O184" s="454"/>
      <c r="P184" s="454"/>
      <c r="Q184" s="454"/>
      <c r="R184" s="454"/>
      <c r="S184" s="454"/>
      <c r="T184" s="454"/>
      <c r="U184" s="454"/>
      <c r="V184" s="454"/>
      <c r="W184" s="454"/>
      <c r="X184" s="454"/>
      <c r="Y184" s="454"/>
      <c r="Z184" s="454"/>
      <c r="AA184" s="66"/>
      <c r="AB184" s="66"/>
      <c r="AC184" s="80"/>
    </row>
    <row r="185" spans="1:68" ht="14.25" customHeight="1" x14ac:dyDescent="0.25">
      <c r="A185" s="455" t="s">
        <v>79</v>
      </c>
      <c r="B185" s="455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  <c r="AA185" s="67"/>
      <c r="AB185" s="67"/>
      <c r="AC185" s="81"/>
    </row>
    <row r="186" spans="1:68" ht="27" customHeight="1" x14ac:dyDescent="0.25">
      <c r="A186" s="64" t="s">
        <v>282</v>
      </c>
      <c r="B186" s="64" t="s">
        <v>283</v>
      </c>
      <c r="C186" s="37">
        <v>4301031191</v>
      </c>
      <c r="D186" s="456">
        <v>4680115880993</v>
      </c>
      <c r="E186" s="456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8"/>
      <c r="R186" s="458"/>
      <c r="S186" s="458"/>
      <c r="T186" s="459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4301031204</v>
      </c>
      <c r="D187" s="456">
        <v>4680115881761</v>
      </c>
      <c r="E187" s="456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8"/>
      <c r="R187" s="458"/>
      <c r="S187" s="458"/>
      <c r="T187" s="459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286</v>
      </c>
      <c r="B188" s="64" t="s">
        <v>287</v>
      </c>
      <c r="C188" s="37">
        <v>4301031201</v>
      </c>
      <c r="D188" s="456">
        <v>4680115881563</v>
      </c>
      <c r="E188" s="456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8"/>
      <c r="R188" s="458"/>
      <c r="S188" s="458"/>
      <c r="T188" s="459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288</v>
      </c>
      <c r="B189" s="64" t="s">
        <v>289</v>
      </c>
      <c r="C189" s="37">
        <v>4301031199</v>
      </c>
      <c r="D189" s="456">
        <v>4680115880986</v>
      </c>
      <c r="E189" s="456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5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8"/>
      <c r="R189" s="458"/>
      <c r="S189" s="458"/>
      <c r="T189" s="459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290</v>
      </c>
      <c r="B190" s="64" t="s">
        <v>291</v>
      </c>
      <c r="C190" s="37">
        <v>4301031205</v>
      </c>
      <c r="D190" s="456">
        <v>4680115881785</v>
      </c>
      <c r="E190" s="456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8"/>
      <c r="R190" s="458"/>
      <c r="S190" s="458"/>
      <c r="T190" s="459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4301031202</v>
      </c>
      <c r="D191" s="456">
        <v>4680115881679</v>
      </c>
      <c r="E191" s="456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8"/>
      <c r="R191" s="458"/>
      <c r="S191" s="458"/>
      <c r="T191" s="459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4301031158</v>
      </c>
      <c r="D192" s="456">
        <v>4680115880191</v>
      </c>
      <c r="E192" s="456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8"/>
      <c r="R192" s="458"/>
      <c r="S192" s="458"/>
      <c r="T192" s="459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4301031245</v>
      </c>
      <c r="D193" s="456">
        <v>4680115883963</v>
      </c>
      <c r="E193" s="456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8"/>
      <c r="R193" s="458"/>
      <c r="S193" s="458"/>
      <c r="T193" s="459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63"/>
      <c r="B194" s="463"/>
      <c r="C194" s="463"/>
      <c r="D194" s="463"/>
      <c r="E194" s="463"/>
      <c r="F194" s="463"/>
      <c r="G194" s="463"/>
      <c r="H194" s="463"/>
      <c r="I194" s="463"/>
      <c r="J194" s="463"/>
      <c r="K194" s="463"/>
      <c r="L194" s="463"/>
      <c r="M194" s="463"/>
      <c r="N194" s="463"/>
      <c r="O194" s="464"/>
      <c r="P194" s="460" t="s">
        <v>43</v>
      </c>
      <c r="Q194" s="461"/>
      <c r="R194" s="461"/>
      <c r="S194" s="461"/>
      <c r="T194" s="461"/>
      <c r="U194" s="461"/>
      <c r="V194" s="462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63"/>
      <c r="B195" s="463"/>
      <c r="C195" s="463"/>
      <c r="D195" s="463"/>
      <c r="E195" s="463"/>
      <c r="F195" s="463"/>
      <c r="G195" s="463"/>
      <c r="H195" s="463"/>
      <c r="I195" s="463"/>
      <c r="J195" s="463"/>
      <c r="K195" s="463"/>
      <c r="L195" s="463"/>
      <c r="M195" s="463"/>
      <c r="N195" s="463"/>
      <c r="O195" s="464"/>
      <c r="P195" s="460" t="s">
        <v>43</v>
      </c>
      <c r="Q195" s="461"/>
      <c r="R195" s="461"/>
      <c r="S195" s="461"/>
      <c r="T195" s="461"/>
      <c r="U195" s="461"/>
      <c r="V195" s="462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54" t="s">
        <v>298</v>
      </c>
      <c r="B196" s="454"/>
      <c r="C196" s="454"/>
      <c r="D196" s="454"/>
      <c r="E196" s="454"/>
      <c r="F196" s="454"/>
      <c r="G196" s="454"/>
      <c r="H196" s="454"/>
      <c r="I196" s="454"/>
      <c r="J196" s="454"/>
      <c r="K196" s="454"/>
      <c r="L196" s="454"/>
      <c r="M196" s="454"/>
      <c r="N196" s="454"/>
      <c r="O196" s="454"/>
      <c r="P196" s="454"/>
      <c r="Q196" s="454"/>
      <c r="R196" s="454"/>
      <c r="S196" s="454"/>
      <c r="T196" s="454"/>
      <c r="U196" s="454"/>
      <c r="V196" s="454"/>
      <c r="W196" s="454"/>
      <c r="X196" s="454"/>
      <c r="Y196" s="454"/>
      <c r="Z196" s="454"/>
      <c r="AA196" s="66"/>
      <c r="AB196" s="66"/>
      <c r="AC196" s="80"/>
    </row>
    <row r="197" spans="1:68" ht="14.25" customHeight="1" x14ac:dyDescent="0.25">
      <c r="A197" s="455" t="s">
        <v>123</v>
      </c>
      <c r="B197" s="455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  <c r="AA197" s="67"/>
      <c r="AB197" s="67"/>
      <c r="AC197" s="81"/>
    </row>
    <row r="198" spans="1:68" ht="16.5" customHeight="1" x14ac:dyDescent="0.25">
      <c r="A198" s="64" t="s">
        <v>299</v>
      </c>
      <c r="B198" s="64" t="s">
        <v>300</v>
      </c>
      <c r="C198" s="37">
        <v>4301011450</v>
      </c>
      <c r="D198" s="456">
        <v>4680115881402</v>
      </c>
      <c r="E198" s="456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127</v>
      </c>
      <c r="L198" s="38"/>
      <c r="M198" s="39" t="s">
        <v>126</v>
      </c>
      <c r="N198" s="39"/>
      <c r="O198" s="38">
        <v>55</v>
      </c>
      <c r="P198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8"/>
      <c r="R198" s="458"/>
      <c r="S198" s="458"/>
      <c r="T198" s="459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4301011454</v>
      </c>
      <c r="D199" s="456">
        <v>4680115881396</v>
      </c>
      <c r="E199" s="456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8"/>
      <c r="R199" s="458"/>
      <c r="S199" s="458"/>
      <c r="T199" s="459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63"/>
      <c r="B200" s="463"/>
      <c r="C200" s="463"/>
      <c r="D200" s="463"/>
      <c r="E200" s="463"/>
      <c r="F200" s="463"/>
      <c r="G200" s="463"/>
      <c r="H200" s="463"/>
      <c r="I200" s="463"/>
      <c r="J200" s="463"/>
      <c r="K200" s="463"/>
      <c r="L200" s="463"/>
      <c r="M200" s="463"/>
      <c r="N200" s="463"/>
      <c r="O200" s="464"/>
      <c r="P200" s="460" t="s">
        <v>43</v>
      </c>
      <c r="Q200" s="461"/>
      <c r="R200" s="461"/>
      <c r="S200" s="461"/>
      <c r="T200" s="461"/>
      <c r="U200" s="461"/>
      <c r="V200" s="462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63"/>
      <c r="B201" s="463"/>
      <c r="C201" s="463"/>
      <c r="D201" s="463"/>
      <c r="E201" s="463"/>
      <c r="F201" s="463"/>
      <c r="G201" s="463"/>
      <c r="H201" s="463"/>
      <c r="I201" s="463"/>
      <c r="J201" s="463"/>
      <c r="K201" s="463"/>
      <c r="L201" s="463"/>
      <c r="M201" s="463"/>
      <c r="N201" s="463"/>
      <c r="O201" s="464"/>
      <c r="P201" s="460" t="s">
        <v>43</v>
      </c>
      <c r="Q201" s="461"/>
      <c r="R201" s="461"/>
      <c r="S201" s="461"/>
      <c r="T201" s="461"/>
      <c r="U201" s="461"/>
      <c r="V201" s="462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55" t="s">
        <v>164</v>
      </c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  <c r="AA202" s="67"/>
      <c r="AB202" s="67"/>
      <c r="AC202" s="81"/>
    </row>
    <row r="203" spans="1:68" ht="16.5" customHeight="1" x14ac:dyDescent="0.25">
      <c r="A203" s="64" t="s">
        <v>303</v>
      </c>
      <c r="B203" s="64" t="s">
        <v>304</v>
      </c>
      <c r="C203" s="37">
        <v>4301020262</v>
      </c>
      <c r="D203" s="456">
        <v>4680115882935</v>
      </c>
      <c r="E203" s="45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127</v>
      </c>
      <c r="L203" s="38"/>
      <c r="M203" s="39" t="s">
        <v>129</v>
      </c>
      <c r="N203" s="39"/>
      <c r="O203" s="38">
        <v>50</v>
      </c>
      <c r="P203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8"/>
      <c r="R203" s="458"/>
      <c r="S203" s="458"/>
      <c r="T203" s="459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305</v>
      </c>
      <c r="B204" s="64" t="s">
        <v>306</v>
      </c>
      <c r="C204" s="37">
        <v>4301020220</v>
      </c>
      <c r="D204" s="456">
        <v>4680115880764</v>
      </c>
      <c r="E204" s="456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126</v>
      </c>
      <c r="N204" s="39"/>
      <c r="O204" s="38">
        <v>50</v>
      </c>
      <c r="P204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8"/>
      <c r="R204" s="458"/>
      <c r="S204" s="458"/>
      <c r="T204" s="459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63"/>
      <c r="B205" s="463"/>
      <c r="C205" s="463"/>
      <c r="D205" s="463"/>
      <c r="E205" s="463"/>
      <c r="F205" s="463"/>
      <c r="G205" s="463"/>
      <c r="H205" s="463"/>
      <c r="I205" s="463"/>
      <c r="J205" s="463"/>
      <c r="K205" s="463"/>
      <c r="L205" s="463"/>
      <c r="M205" s="463"/>
      <c r="N205" s="463"/>
      <c r="O205" s="464"/>
      <c r="P205" s="460" t="s">
        <v>43</v>
      </c>
      <c r="Q205" s="461"/>
      <c r="R205" s="461"/>
      <c r="S205" s="461"/>
      <c r="T205" s="461"/>
      <c r="U205" s="461"/>
      <c r="V205" s="462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63"/>
      <c r="B206" s="463"/>
      <c r="C206" s="463"/>
      <c r="D206" s="463"/>
      <c r="E206" s="463"/>
      <c r="F206" s="463"/>
      <c r="G206" s="463"/>
      <c r="H206" s="463"/>
      <c r="I206" s="463"/>
      <c r="J206" s="463"/>
      <c r="K206" s="463"/>
      <c r="L206" s="463"/>
      <c r="M206" s="463"/>
      <c r="N206" s="463"/>
      <c r="O206" s="464"/>
      <c r="P206" s="460" t="s">
        <v>43</v>
      </c>
      <c r="Q206" s="461"/>
      <c r="R206" s="461"/>
      <c r="S206" s="461"/>
      <c r="T206" s="461"/>
      <c r="U206" s="461"/>
      <c r="V206" s="462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55" t="s">
        <v>79</v>
      </c>
      <c r="B207" s="455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  <c r="AA207" s="67"/>
      <c r="AB207" s="67"/>
      <c r="AC207" s="81"/>
    </row>
    <row r="208" spans="1:68" ht="27" customHeight="1" x14ac:dyDescent="0.25">
      <c r="A208" s="64" t="s">
        <v>307</v>
      </c>
      <c r="B208" s="64" t="s">
        <v>308</v>
      </c>
      <c r="C208" s="37">
        <v>4301031224</v>
      </c>
      <c r="D208" s="456">
        <v>4680115882683</v>
      </c>
      <c r="E208" s="456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8"/>
      <c r="R208" s="458"/>
      <c r="S208" s="458"/>
      <c r="T208" s="459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309</v>
      </c>
      <c r="B209" s="64" t="s">
        <v>310</v>
      </c>
      <c r="C209" s="37">
        <v>4301031230</v>
      </c>
      <c r="D209" s="456">
        <v>4680115882690</v>
      </c>
      <c r="E209" s="456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8"/>
      <c r="R209" s="458"/>
      <c r="S209" s="458"/>
      <c r="T209" s="459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311</v>
      </c>
      <c r="B210" s="64" t="s">
        <v>312</v>
      </c>
      <c r="C210" s="37">
        <v>4301031220</v>
      </c>
      <c r="D210" s="456">
        <v>4680115882669</v>
      </c>
      <c r="E210" s="456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8"/>
      <c r="R210" s="458"/>
      <c r="S210" s="458"/>
      <c r="T210" s="459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313</v>
      </c>
      <c r="B211" s="64" t="s">
        <v>314</v>
      </c>
      <c r="C211" s="37">
        <v>4301031221</v>
      </c>
      <c r="D211" s="456">
        <v>4680115882676</v>
      </c>
      <c r="E211" s="456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8"/>
      <c r="R211" s="458"/>
      <c r="S211" s="458"/>
      <c r="T211" s="459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315</v>
      </c>
      <c r="B212" s="64" t="s">
        <v>316</v>
      </c>
      <c r="C212" s="37">
        <v>4301031223</v>
      </c>
      <c r="D212" s="456">
        <v>4680115884014</v>
      </c>
      <c r="E212" s="456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8"/>
      <c r="R212" s="458"/>
      <c r="S212" s="458"/>
      <c r="T212" s="459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317</v>
      </c>
      <c r="B213" s="64" t="s">
        <v>318</v>
      </c>
      <c r="C213" s="37">
        <v>4301031222</v>
      </c>
      <c r="D213" s="456">
        <v>4680115884007</v>
      </c>
      <c r="E213" s="456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8"/>
      <c r="R213" s="458"/>
      <c r="S213" s="458"/>
      <c r="T213" s="459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319</v>
      </c>
      <c r="B214" s="64" t="s">
        <v>320</v>
      </c>
      <c r="C214" s="37">
        <v>4301031229</v>
      </c>
      <c r="D214" s="456">
        <v>4680115884038</v>
      </c>
      <c r="E214" s="456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8"/>
      <c r="R214" s="458"/>
      <c r="S214" s="458"/>
      <c r="T214" s="459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321</v>
      </c>
      <c r="B215" s="64" t="s">
        <v>322</v>
      </c>
      <c r="C215" s="37">
        <v>4301031225</v>
      </c>
      <c r="D215" s="456">
        <v>4680115884021</v>
      </c>
      <c r="E215" s="456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8"/>
      <c r="R215" s="458"/>
      <c r="S215" s="458"/>
      <c r="T215" s="459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63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  <c r="N216" s="463"/>
      <c r="O216" s="464"/>
      <c r="P216" s="460" t="s">
        <v>43</v>
      </c>
      <c r="Q216" s="461"/>
      <c r="R216" s="461"/>
      <c r="S216" s="461"/>
      <c r="T216" s="461"/>
      <c r="U216" s="461"/>
      <c r="V216" s="462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63"/>
      <c r="B217" s="463"/>
      <c r="C217" s="463"/>
      <c r="D217" s="463"/>
      <c r="E217" s="463"/>
      <c r="F217" s="463"/>
      <c r="G217" s="463"/>
      <c r="H217" s="463"/>
      <c r="I217" s="463"/>
      <c r="J217" s="463"/>
      <c r="K217" s="463"/>
      <c r="L217" s="463"/>
      <c r="M217" s="463"/>
      <c r="N217" s="463"/>
      <c r="O217" s="464"/>
      <c r="P217" s="460" t="s">
        <v>43</v>
      </c>
      <c r="Q217" s="461"/>
      <c r="R217" s="461"/>
      <c r="S217" s="461"/>
      <c r="T217" s="461"/>
      <c r="U217" s="461"/>
      <c r="V217" s="462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455" t="s">
        <v>84</v>
      </c>
      <c r="B218" s="455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  <c r="AA218" s="67"/>
      <c r="AB218" s="67"/>
      <c r="AC218" s="81"/>
    </row>
    <row r="219" spans="1:68" ht="27" customHeight="1" x14ac:dyDescent="0.25">
      <c r="A219" s="64" t="s">
        <v>323</v>
      </c>
      <c r="B219" s="64" t="s">
        <v>324</v>
      </c>
      <c r="C219" s="37">
        <v>4301051408</v>
      </c>
      <c r="D219" s="456">
        <v>4680115881594</v>
      </c>
      <c r="E219" s="456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127</v>
      </c>
      <c r="L219" s="38"/>
      <c r="M219" s="39" t="s">
        <v>129</v>
      </c>
      <c r="N219" s="39"/>
      <c r="O219" s="38">
        <v>40</v>
      </c>
      <c r="P219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8"/>
      <c r="R219" s="458"/>
      <c r="S219" s="458"/>
      <c r="T219" s="459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325</v>
      </c>
      <c r="B220" s="64" t="s">
        <v>326</v>
      </c>
      <c r="C220" s="37">
        <v>4301051754</v>
      </c>
      <c r="D220" s="456">
        <v>4680115880962</v>
      </c>
      <c r="E220" s="456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127</v>
      </c>
      <c r="L220" s="38"/>
      <c r="M220" s="39" t="s">
        <v>82</v>
      </c>
      <c r="N220" s="39"/>
      <c r="O220" s="38">
        <v>40</v>
      </c>
      <c r="P220" s="568" t="s">
        <v>327</v>
      </c>
      <c r="Q220" s="458"/>
      <c r="R220" s="458"/>
      <c r="S220" s="458"/>
      <c r="T220" s="459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328</v>
      </c>
      <c r="B221" s="64" t="s">
        <v>329</v>
      </c>
      <c r="C221" s="37">
        <v>4301051411</v>
      </c>
      <c r="D221" s="456">
        <v>4680115881617</v>
      </c>
      <c r="E221" s="456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127</v>
      </c>
      <c r="L221" s="38"/>
      <c r="M221" s="39" t="s">
        <v>129</v>
      </c>
      <c r="N221" s="39"/>
      <c r="O221" s="38">
        <v>40</v>
      </c>
      <c r="P221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8"/>
      <c r="R221" s="458"/>
      <c r="S221" s="458"/>
      <c r="T221" s="459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330</v>
      </c>
      <c r="B222" s="64" t="s">
        <v>331</v>
      </c>
      <c r="C222" s="37">
        <v>4301051632</v>
      </c>
      <c r="D222" s="456">
        <v>4680115880573</v>
      </c>
      <c r="E222" s="456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127</v>
      </c>
      <c r="L222" s="38"/>
      <c r="M222" s="39" t="s">
        <v>82</v>
      </c>
      <c r="N222" s="39"/>
      <c r="O222" s="38">
        <v>45</v>
      </c>
      <c r="P222" s="570" t="s">
        <v>332</v>
      </c>
      <c r="Q222" s="458"/>
      <c r="R222" s="458"/>
      <c r="S222" s="458"/>
      <c r="T222" s="459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4301051407</v>
      </c>
      <c r="D223" s="456">
        <v>4680115882195</v>
      </c>
      <c r="E223" s="456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129</v>
      </c>
      <c r="N223" s="39"/>
      <c r="O223" s="38">
        <v>40</v>
      </c>
      <c r="P223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8"/>
      <c r="R223" s="458"/>
      <c r="S223" s="458"/>
      <c r="T223" s="459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335</v>
      </c>
      <c r="B224" s="64" t="s">
        <v>336</v>
      </c>
      <c r="C224" s="37">
        <v>4301051752</v>
      </c>
      <c r="D224" s="456">
        <v>4680115882607</v>
      </c>
      <c r="E224" s="456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161</v>
      </c>
      <c r="N224" s="39"/>
      <c r="O224" s="38">
        <v>45</v>
      </c>
      <c r="P224" s="572" t="s">
        <v>337</v>
      </c>
      <c r="Q224" s="458"/>
      <c r="R224" s="458"/>
      <c r="S224" s="458"/>
      <c r="T224" s="459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338</v>
      </c>
      <c r="B225" s="64" t="s">
        <v>339</v>
      </c>
      <c r="C225" s="37">
        <v>4301051630</v>
      </c>
      <c r="D225" s="456">
        <v>4680115880092</v>
      </c>
      <c r="E225" s="456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73" t="s">
        <v>340</v>
      </c>
      <c r="Q225" s="458"/>
      <c r="R225" s="458"/>
      <c r="S225" s="458"/>
      <c r="T225" s="459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341</v>
      </c>
      <c r="B226" s="64" t="s">
        <v>342</v>
      </c>
      <c r="C226" s="37">
        <v>4301051631</v>
      </c>
      <c r="D226" s="456">
        <v>4680115880221</v>
      </c>
      <c r="E226" s="456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74" t="s">
        <v>343</v>
      </c>
      <c r="Q226" s="458"/>
      <c r="R226" s="458"/>
      <c r="S226" s="458"/>
      <c r="T226" s="459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344</v>
      </c>
      <c r="B227" s="64" t="s">
        <v>345</v>
      </c>
      <c r="C227" s="37">
        <v>4301051749</v>
      </c>
      <c r="D227" s="456">
        <v>4680115882942</v>
      </c>
      <c r="E227" s="456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75" t="s">
        <v>346</v>
      </c>
      <c r="Q227" s="458"/>
      <c r="R227" s="458"/>
      <c r="S227" s="458"/>
      <c r="T227" s="459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347</v>
      </c>
      <c r="B228" s="64" t="s">
        <v>348</v>
      </c>
      <c r="C228" s="37">
        <v>4301051753</v>
      </c>
      <c r="D228" s="456">
        <v>4680115880504</v>
      </c>
      <c r="E228" s="456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76" t="s">
        <v>349</v>
      </c>
      <c r="Q228" s="458"/>
      <c r="R228" s="458"/>
      <c r="S228" s="458"/>
      <c r="T228" s="459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350</v>
      </c>
      <c r="B229" s="64" t="s">
        <v>351</v>
      </c>
      <c r="C229" s="37">
        <v>4301051410</v>
      </c>
      <c r="D229" s="456">
        <v>4680115882164</v>
      </c>
      <c r="E229" s="456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129</v>
      </c>
      <c r="N229" s="39"/>
      <c r="O229" s="38">
        <v>40</v>
      </c>
      <c r="P229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8"/>
      <c r="R229" s="458"/>
      <c r="S229" s="458"/>
      <c r="T229" s="459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63"/>
      <c r="B230" s="463"/>
      <c r="C230" s="463"/>
      <c r="D230" s="463"/>
      <c r="E230" s="463"/>
      <c r="F230" s="463"/>
      <c r="G230" s="463"/>
      <c r="H230" s="463"/>
      <c r="I230" s="463"/>
      <c r="J230" s="463"/>
      <c r="K230" s="463"/>
      <c r="L230" s="463"/>
      <c r="M230" s="463"/>
      <c r="N230" s="463"/>
      <c r="O230" s="464"/>
      <c r="P230" s="460" t="s">
        <v>43</v>
      </c>
      <c r="Q230" s="461"/>
      <c r="R230" s="461"/>
      <c r="S230" s="461"/>
      <c r="T230" s="461"/>
      <c r="U230" s="461"/>
      <c r="V230" s="462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63"/>
      <c r="B231" s="463"/>
      <c r="C231" s="463"/>
      <c r="D231" s="463"/>
      <c r="E231" s="463"/>
      <c r="F231" s="463"/>
      <c r="G231" s="463"/>
      <c r="H231" s="463"/>
      <c r="I231" s="463"/>
      <c r="J231" s="463"/>
      <c r="K231" s="463"/>
      <c r="L231" s="463"/>
      <c r="M231" s="463"/>
      <c r="N231" s="463"/>
      <c r="O231" s="464"/>
      <c r="P231" s="460" t="s">
        <v>43</v>
      </c>
      <c r="Q231" s="461"/>
      <c r="R231" s="461"/>
      <c r="S231" s="461"/>
      <c r="T231" s="461"/>
      <c r="U231" s="461"/>
      <c r="V231" s="462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55" t="s">
        <v>194</v>
      </c>
      <c r="B232" s="455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  <c r="AA232" s="67"/>
      <c r="AB232" s="67"/>
      <c r="AC232" s="81"/>
    </row>
    <row r="233" spans="1:68" ht="16.5" customHeight="1" x14ac:dyDescent="0.25">
      <c r="A233" s="64" t="s">
        <v>352</v>
      </c>
      <c r="B233" s="64" t="s">
        <v>353</v>
      </c>
      <c r="C233" s="37">
        <v>4301060360</v>
      </c>
      <c r="D233" s="456">
        <v>4680115882874</v>
      </c>
      <c r="E233" s="456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458"/>
      <c r="R233" s="458"/>
      <c r="S233" s="458"/>
      <c r="T233" s="459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352</v>
      </c>
      <c r="B234" s="64" t="s">
        <v>354</v>
      </c>
      <c r="C234" s="37">
        <v>4301060404</v>
      </c>
      <c r="D234" s="456">
        <v>4680115882874</v>
      </c>
      <c r="E234" s="456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40</v>
      </c>
      <c r="P234" s="579" t="s">
        <v>355</v>
      </c>
      <c r="Q234" s="458"/>
      <c r="R234" s="458"/>
      <c r="S234" s="458"/>
      <c r="T234" s="459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356</v>
      </c>
      <c r="B235" s="64" t="s">
        <v>357</v>
      </c>
      <c r="C235" s="37">
        <v>4301060359</v>
      </c>
      <c r="D235" s="456">
        <v>4680115884434</v>
      </c>
      <c r="E235" s="456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8"/>
      <c r="R235" s="458"/>
      <c r="S235" s="458"/>
      <c r="T235" s="459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358</v>
      </c>
      <c r="B236" s="64" t="s">
        <v>359</v>
      </c>
      <c r="C236" s="37">
        <v>4301060375</v>
      </c>
      <c r="D236" s="456">
        <v>4680115880818</v>
      </c>
      <c r="E236" s="456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81" t="s">
        <v>360</v>
      </c>
      <c r="Q236" s="458"/>
      <c r="R236" s="458"/>
      <c r="S236" s="458"/>
      <c r="T236" s="459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361</v>
      </c>
      <c r="B237" s="64" t="s">
        <v>362</v>
      </c>
      <c r="C237" s="37">
        <v>4301060389</v>
      </c>
      <c r="D237" s="456">
        <v>4680115880801</v>
      </c>
      <c r="E237" s="456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129</v>
      </c>
      <c r="N237" s="39"/>
      <c r="O237" s="38">
        <v>40</v>
      </c>
      <c r="P237" s="582" t="s">
        <v>363</v>
      </c>
      <c r="Q237" s="458"/>
      <c r="R237" s="458"/>
      <c r="S237" s="458"/>
      <c r="T237" s="459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63"/>
      <c r="B238" s="463"/>
      <c r="C238" s="463"/>
      <c r="D238" s="463"/>
      <c r="E238" s="463"/>
      <c r="F238" s="463"/>
      <c r="G238" s="463"/>
      <c r="H238" s="463"/>
      <c r="I238" s="463"/>
      <c r="J238" s="463"/>
      <c r="K238" s="463"/>
      <c r="L238" s="463"/>
      <c r="M238" s="463"/>
      <c r="N238" s="463"/>
      <c r="O238" s="464"/>
      <c r="P238" s="460" t="s">
        <v>43</v>
      </c>
      <c r="Q238" s="461"/>
      <c r="R238" s="461"/>
      <c r="S238" s="461"/>
      <c r="T238" s="461"/>
      <c r="U238" s="461"/>
      <c r="V238" s="462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63"/>
      <c r="B239" s="463"/>
      <c r="C239" s="463"/>
      <c r="D239" s="463"/>
      <c r="E239" s="463"/>
      <c r="F239" s="463"/>
      <c r="G239" s="463"/>
      <c r="H239" s="463"/>
      <c r="I239" s="463"/>
      <c r="J239" s="463"/>
      <c r="K239" s="463"/>
      <c r="L239" s="463"/>
      <c r="M239" s="463"/>
      <c r="N239" s="463"/>
      <c r="O239" s="464"/>
      <c r="P239" s="460" t="s">
        <v>43</v>
      </c>
      <c r="Q239" s="461"/>
      <c r="R239" s="461"/>
      <c r="S239" s="461"/>
      <c r="T239" s="461"/>
      <c r="U239" s="461"/>
      <c r="V239" s="462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54" t="s">
        <v>364</v>
      </c>
      <c r="B240" s="454"/>
      <c r="C240" s="454"/>
      <c r="D240" s="454"/>
      <c r="E240" s="454"/>
      <c r="F240" s="454"/>
      <c r="G240" s="454"/>
      <c r="H240" s="454"/>
      <c r="I240" s="454"/>
      <c r="J240" s="454"/>
      <c r="K240" s="454"/>
      <c r="L240" s="454"/>
      <c r="M240" s="454"/>
      <c r="N240" s="454"/>
      <c r="O240" s="454"/>
      <c r="P240" s="454"/>
      <c r="Q240" s="454"/>
      <c r="R240" s="454"/>
      <c r="S240" s="454"/>
      <c r="T240" s="454"/>
      <c r="U240" s="454"/>
      <c r="V240" s="454"/>
      <c r="W240" s="454"/>
      <c r="X240" s="454"/>
      <c r="Y240" s="454"/>
      <c r="Z240" s="454"/>
      <c r="AA240" s="66"/>
      <c r="AB240" s="66"/>
      <c r="AC240" s="80"/>
    </row>
    <row r="241" spans="1:68" ht="14.25" customHeight="1" x14ac:dyDescent="0.25">
      <c r="A241" s="455" t="s">
        <v>123</v>
      </c>
      <c r="B241" s="455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  <c r="AA241" s="67"/>
      <c r="AB241" s="67"/>
      <c r="AC241" s="81"/>
    </row>
    <row r="242" spans="1:68" ht="27" customHeight="1" x14ac:dyDescent="0.25">
      <c r="A242" s="64" t="s">
        <v>365</v>
      </c>
      <c r="B242" s="64" t="s">
        <v>366</v>
      </c>
      <c r="C242" s="37">
        <v>4301011717</v>
      </c>
      <c r="D242" s="456">
        <v>4680115884274</v>
      </c>
      <c r="E242" s="456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127</v>
      </c>
      <c r="L242" s="38"/>
      <c r="M242" s="39" t="s">
        <v>126</v>
      </c>
      <c r="N242" s="39"/>
      <c r="O242" s="38">
        <v>55</v>
      </c>
      <c r="P242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8"/>
      <c r="R242" s="458"/>
      <c r="S242" s="458"/>
      <c r="T242" s="459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365</v>
      </c>
      <c r="B243" s="64" t="s">
        <v>367</v>
      </c>
      <c r="C243" s="37">
        <v>4301011945</v>
      </c>
      <c r="D243" s="456">
        <v>4680115884274</v>
      </c>
      <c r="E243" s="456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127</v>
      </c>
      <c r="L243" s="38"/>
      <c r="M243" s="39" t="s">
        <v>147</v>
      </c>
      <c r="N243" s="39"/>
      <c r="O243" s="38">
        <v>55</v>
      </c>
      <c r="P243" s="584" t="s">
        <v>368</v>
      </c>
      <c r="Q243" s="458"/>
      <c r="R243" s="458"/>
      <c r="S243" s="458"/>
      <c r="T243" s="459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369</v>
      </c>
      <c r="B244" s="64" t="s">
        <v>370</v>
      </c>
      <c r="C244" s="37">
        <v>4301011719</v>
      </c>
      <c r="D244" s="456">
        <v>4680115884298</v>
      </c>
      <c r="E244" s="456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127</v>
      </c>
      <c r="L244" s="38"/>
      <c r="M244" s="39" t="s">
        <v>126</v>
      </c>
      <c r="N244" s="39"/>
      <c r="O244" s="38">
        <v>55</v>
      </c>
      <c r="P244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8"/>
      <c r="R244" s="458"/>
      <c r="S244" s="458"/>
      <c r="T244" s="459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371</v>
      </c>
      <c r="B245" s="64" t="s">
        <v>372</v>
      </c>
      <c r="C245" s="37">
        <v>4301011733</v>
      </c>
      <c r="D245" s="456">
        <v>4680115884250</v>
      </c>
      <c r="E245" s="456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127</v>
      </c>
      <c r="L245" s="38"/>
      <c r="M245" s="39" t="s">
        <v>129</v>
      </c>
      <c r="N245" s="39"/>
      <c r="O245" s="38">
        <v>55</v>
      </c>
      <c r="P245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458"/>
      <c r="R245" s="458"/>
      <c r="S245" s="458"/>
      <c r="T245" s="459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373</v>
      </c>
      <c r="C246" s="37">
        <v>4301011944</v>
      </c>
      <c r="D246" s="456">
        <v>4680115884250</v>
      </c>
      <c r="E246" s="456"/>
      <c r="F246" s="63">
        <v>1.45</v>
      </c>
      <c r="G246" s="38">
        <v>8</v>
      </c>
      <c r="H246" s="63">
        <v>11.6</v>
      </c>
      <c r="I246" s="63">
        <v>12.08</v>
      </c>
      <c r="J246" s="38">
        <v>48</v>
      </c>
      <c r="K246" s="38" t="s">
        <v>127</v>
      </c>
      <c r="L246" s="38"/>
      <c r="M246" s="39" t="s">
        <v>147</v>
      </c>
      <c r="N246" s="39"/>
      <c r="O246" s="38">
        <v>55</v>
      </c>
      <c r="P246" s="587" t="s">
        <v>374</v>
      </c>
      <c r="Q246" s="458"/>
      <c r="R246" s="458"/>
      <c r="S246" s="458"/>
      <c r="T246" s="459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IFERROR(IF(Y246=0,"",ROUNDUP(Y246/H246,0)*0.02039),"")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375</v>
      </c>
      <c r="B247" s="64" t="s">
        <v>376</v>
      </c>
      <c r="C247" s="37">
        <v>4301011718</v>
      </c>
      <c r="D247" s="456">
        <v>4680115884281</v>
      </c>
      <c r="E247" s="45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126</v>
      </c>
      <c r="N247" s="39"/>
      <c r="O247" s="38">
        <v>55</v>
      </c>
      <c r="P247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8"/>
      <c r="R247" s="458"/>
      <c r="S247" s="458"/>
      <c r="T247" s="459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377</v>
      </c>
      <c r="B248" s="64" t="s">
        <v>378</v>
      </c>
      <c r="C248" s="37">
        <v>4301011720</v>
      </c>
      <c r="D248" s="456">
        <v>4680115884199</v>
      </c>
      <c r="E248" s="456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126</v>
      </c>
      <c r="N248" s="39"/>
      <c r="O248" s="38">
        <v>55</v>
      </c>
      <c r="P248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8"/>
      <c r="R248" s="458"/>
      <c r="S248" s="458"/>
      <c r="T248" s="459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379</v>
      </c>
      <c r="B249" s="64" t="s">
        <v>380</v>
      </c>
      <c r="C249" s="37">
        <v>4301011716</v>
      </c>
      <c r="D249" s="456">
        <v>4680115884267</v>
      </c>
      <c r="E249" s="45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126</v>
      </c>
      <c r="N249" s="39"/>
      <c r="O249" s="38">
        <v>55</v>
      </c>
      <c r="P249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8"/>
      <c r="R249" s="458"/>
      <c r="S249" s="458"/>
      <c r="T249" s="459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63"/>
      <c r="B250" s="463"/>
      <c r="C250" s="463"/>
      <c r="D250" s="463"/>
      <c r="E250" s="463"/>
      <c r="F250" s="463"/>
      <c r="G250" s="463"/>
      <c r="H250" s="463"/>
      <c r="I250" s="463"/>
      <c r="J250" s="463"/>
      <c r="K250" s="463"/>
      <c r="L250" s="463"/>
      <c r="M250" s="463"/>
      <c r="N250" s="463"/>
      <c r="O250" s="464"/>
      <c r="P250" s="460" t="s">
        <v>43</v>
      </c>
      <c r="Q250" s="461"/>
      <c r="R250" s="461"/>
      <c r="S250" s="461"/>
      <c r="T250" s="461"/>
      <c r="U250" s="461"/>
      <c r="V250" s="462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63"/>
      <c r="B251" s="463"/>
      <c r="C251" s="463"/>
      <c r="D251" s="463"/>
      <c r="E251" s="463"/>
      <c r="F251" s="463"/>
      <c r="G251" s="463"/>
      <c r="H251" s="463"/>
      <c r="I251" s="463"/>
      <c r="J251" s="463"/>
      <c r="K251" s="463"/>
      <c r="L251" s="463"/>
      <c r="M251" s="463"/>
      <c r="N251" s="463"/>
      <c r="O251" s="464"/>
      <c r="P251" s="460" t="s">
        <v>43</v>
      </c>
      <c r="Q251" s="461"/>
      <c r="R251" s="461"/>
      <c r="S251" s="461"/>
      <c r="T251" s="461"/>
      <c r="U251" s="461"/>
      <c r="V251" s="462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54" t="s">
        <v>381</v>
      </c>
      <c r="B252" s="454"/>
      <c r="C252" s="454"/>
      <c r="D252" s="454"/>
      <c r="E252" s="454"/>
      <c r="F252" s="454"/>
      <c r="G252" s="454"/>
      <c r="H252" s="454"/>
      <c r="I252" s="454"/>
      <c r="J252" s="454"/>
      <c r="K252" s="454"/>
      <c r="L252" s="454"/>
      <c r="M252" s="454"/>
      <c r="N252" s="454"/>
      <c r="O252" s="454"/>
      <c r="P252" s="454"/>
      <c r="Q252" s="454"/>
      <c r="R252" s="454"/>
      <c r="S252" s="454"/>
      <c r="T252" s="454"/>
      <c r="U252" s="454"/>
      <c r="V252" s="454"/>
      <c r="W252" s="454"/>
      <c r="X252" s="454"/>
      <c r="Y252" s="454"/>
      <c r="Z252" s="454"/>
      <c r="AA252" s="66"/>
      <c r="AB252" s="66"/>
      <c r="AC252" s="80"/>
    </row>
    <row r="253" spans="1:68" ht="14.25" customHeight="1" x14ac:dyDescent="0.25">
      <c r="A253" s="455" t="s">
        <v>123</v>
      </c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  <c r="AA253" s="67"/>
      <c r="AB253" s="67"/>
      <c r="AC253" s="81"/>
    </row>
    <row r="254" spans="1:68" ht="27" customHeight="1" x14ac:dyDescent="0.25">
      <c r="A254" s="64" t="s">
        <v>382</v>
      </c>
      <c r="B254" s="64" t="s">
        <v>383</v>
      </c>
      <c r="C254" s="37">
        <v>4301011826</v>
      </c>
      <c r="D254" s="456">
        <v>4680115884137</v>
      </c>
      <c r="E254" s="456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127</v>
      </c>
      <c r="L254" s="38"/>
      <c r="M254" s="39" t="s">
        <v>126</v>
      </c>
      <c r="N254" s="39"/>
      <c r="O254" s="38">
        <v>55</v>
      </c>
      <c r="P254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8"/>
      <c r="R254" s="458"/>
      <c r="S254" s="458"/>
      <c r="T254" s="459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382</v>
      </c>
      <c r="B255" s="64" t="s">
        <v>384</v>
      </c>
      <c r="C255" s="37">
        <v>4301011942</v>
      </c>
      <c r="D255" s="456">
        <v>4680115884137</v>
      </c>
      <c r="E255" s="456"/>
      <c r="F255" s="63">
        <v>1.45</v>
      </c>
      <c r="G255" s="38">
        <v>8</v>
      </c>
      <c r="H255" s="63">
        <v>11.6</v>
      </c>
      <c r="I255" s="63">
        <v>12.08</v>
      </c>
      <c r="J255" s="38">
        <v>48</v>
      </c>
      <c r="K255" s="38" t="s">
        <v>127</v>
      </c>
      <c r="L255" s="38"/>
      <c r="M255" s="39" t="s">
        <v>147</v>
      </c>
      <c r="N255" s="39"/>
      <c r="O255" s="38">
        <v>55</v>
      </c>
      <c r="P255" s="592" t="s">
        <v>385</v>
      </c>
      <c r="Q255" s="458"/>
      <c r="R255" s="458"/>
      <c r="S255" s="458"/>
      <c r="T255" s="459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IFERROR(IF(Y255=0,"",ROUNDUP(Y255/H255,0)*0.02039),"")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386</v>
      </c>
      <c r="B256" s="64" t="s">
        <v>387</v>
      </c>
      <c r="C256" s="37">
        <v>4301011724</v>
      </c>
      <c r="D256" s="456">
        <v>4680115884236</v>
      </c>
      <c r="E256" s="456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127</v>
      </c>
      <c r="L256" s="38"/>
      <c r="M256" s="39" t="s">
        <v>126</v>
      </c>
      <c r="N256" s="39"/>
      <c r="O256" s="38">
        <v>55</v>
      </c>
      <c r="P256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8"/>
      <c r="R256" s="458"/>
      <c r="S256" s="458"/>
      <c r="T256" s="459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388</v>
      </c>
      <c r="B257" s="64" t="s">
        <v>389</v>
      </c>
      <c r="C257" s="37">
        <v>4301011721</v>
      </c>
      <c r="D257" s="456">
        <v>4680115884175</v>
      </c>
      <c r="E257" s="456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127</v>
      </c>
      <c r="L257" s="38"/>
      <c r="M257" s="39" t="s">
        <v>126</v>
      </c>
      <c r="N257" s="39"/>
      <c r="O257" s="38">
        <v>55</v>
      </c>
      <c r="P257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8"/>
      <c r="R257" s="458"/>
      <c r="S257" s="458"/>
      <c r="T257" s="459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390</v>
      </c>
      <c r="B258" s="64" t="s">
        <v>391</v>
      </c>
      <c r="C258" s="37">
        <v>4301011824</v>
      </c>
      <c r="D258" s="456">
        <v>4680115884144</v>
      </c>
      <c r="E258" s="456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126</v>
      </c>
      <c r="N258" s="39"/>
      <c r="O258" s="38">
        <v>55</v>
      </c>
      <c r="P258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8"/>
      <c r="R258" s="458"/>
      <c r="S258" s="458"/>
      <c r="T258" s="459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392</v>
      </c>
      <c r="B259" s="64" t="s">
        <v>393</v>
      </c>
      <c r="C259" s="37">
        <v>4301011963</v>
      </c>
      <c r="D259" s="456">
        <v>4680115885288</v>
      </c>
      <c r="E259" s="456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126</v>
      </c>
      <c r="N259" s="39"/>
      <c r="O259" s="38">
        <v>55</v>
      </c>
      <c r="P259" s="596" t="s">
        <v>394</v>
      </c>
      <c r="Q259" s="458"/>
      <c r="R259" s="458"/>
      <c r="S259" s="458"/>
      <c r="T259" s="459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395</v>
      </c>
      <c r="B260" s="64" t="s">
        <v>396</v>
      </c>
      <c r="C260" s="37">
        <v>4301011726</v>
      </c>
      <c r="D260" s="456">
        <v>4680115884182</v>
      </c>
      <c r="E260" s="456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126</v>
      </c>
      <c r="N260" s="39"/>
      <c r="O260" s="38">
        <v>55</v>
      </c>
      <c r="P260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8"/>
      <c r="R260" s="458"/>
      <c r="S260" s="458"/>
      <c r="T260" s="459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397</v>
      </c>
      <c r="B261" s="64" t="s">
        <v>398</v>
      </c>
      <c r="C261" s="37">
        <v>4301011722</v>
      </c>
      <c r="D261" s="456">
        <v>4680115884205</v>
      </c>
      <c r="E261" s="456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126</v>
      </c>
      <c r="N261" s="39"/>
      <c r="O261" s="38">
        <v>55</v>
      </c>
      <c r="P261" s="5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8"/>
      <c r="R261" s="458"/>
      <c r="S261" s="458"/>
      <c r="T261" s="459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63"/>
      <c r="B262" s="463"/>
      <c r="C262" s="463"/>
      <c r="D262" s="463"/>
      <c r="E262" s="463"/>
      <c r="F262" s="463"/>
      <c r="G262" s="463"/>
      <c r="H262" s="463"/>
      <c r="I262" s="463"/>
      <c r="J262" s="463"/>
      <c r="K262" s="463"/>
      <c r="L262" s="463"/>
      <c r="M262" s="463"/>
      <c r="N262" s="463"/>
      <c r="O262" s="464"/>
      <c r="P262" s="460" t="s">
        <v>43</v>
      </c>
      <c r="Q262" s="461"/>
      <c r="R262" s="461"/>
      <c r="S262" s="461"/>
      <c r="T262" s="461"/>
      <c r="U262" s="461"/>
      <c r="V262" s="462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63"/>
      <c r="B263" s="463"/>
      <c r="C263" s="463"/>
      <c r="D263" s="463"/>
      <c r="E263" s="463"/>
      <c r="F263" s="463"/>
      <c r="G263" s="463"/>
      <c r="H263" s="463"/>
      <c r="I263" s="463"/>
      <c r="J263" s="463"/>
      <c r="K263" s="463"/>
      <c r="L263" s="463"/>
      <c r="M263" s="463"/>
      <c r="N263" s="463"/>
      <c r="O263" s="464"/>
      <c r="P263" s="460" t="s">
        <v>43</v>
      </c>
      <c r="Q263" s="461"/>
      <c r="R263" s="461"/>
      <c r="S263" s="461"/>
      <c r="T263" s="461"/>
      <c r="U263" s="461"/>
      <c r="V263" s="462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54" t="s">
        <v>399</v>
      </c>
      <c r="B264" s="454"/>
      <c r="C264" s="454"/>
      <c r="D264" s="454"/>
      <c r="E264" s="454"/>
      <c r="F264" s="454"/>
      <c r="G264" s="454"/>
      <c r="H264" s="454"/>
      <c r="I264" s="454"/>
      <c r="J264" s="454"/>
      <c r="K264" s="454"/>
      <c r="L264" s="454"/>
      <c r="M264" s="454"/>
      <c r="N264" s="454"/>
      <c r="O264" s="454"/>
      <c r="P264" s="454"/>
      <c r="Q264" s="454"/>
      <c r="R264" s="454"/>
      <c r="S264" s="454"/>
      <c r="T264" s="454"/>
      <c r="U264" s="454"/>
      <c r="V264" s="454"/>
      <c r="W264" s="454"/>
      <c r="X264" s="454"/>
      <c r="Y264" s="454"/>
      <c r="Z264" s="454"/>
      <c r="AA264" s="66"/>
      <c r="AB264" s="66"/>
      <c r="AC264" s="80"/>
    </row>
    <row r="265" spans="1:68" ht="14.25" customHeight="1" x14ac:dyDescent="0.25">
      <c r="A265" s="455" t="s">
        <v>123</v>
      </c>
      <c r="B265" s="455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  <c r="AA265" s="67"/>
      <c r="AB265" s="67"/>
      <c r="AC265" s="81"/>
    </row>
    <row r="266" spans="1:68" ht="27" customHeight="1" x14ac:dyDescent="0.25">
      <c r="A266" s="64" t="s">
        <v>400</v>
      </c>
      <c r="B266" s="64" t="s">
        <v>401</v>
      </c>
      <c r="C266" s="37">
        <v>4301011855</v>
      </c>
      <c r="D266" s="456">
        <v>4680115885837</v>
      </c>
      <c r="E266" s="456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127</v>
      </c>
      <c r="L266" s="38"/>
      <c r="M266" s="39" t="s">
        <v>126</v>
      </c>
      <c r="N266" s="39"/>
      <c r="O266" s="38">
        <v>55</v>
      </c>
      <c r="P266" s="599" t="s">
        <v>402</v>
      </c>
      <c r="Q266" s="458"/>
      <c r="R266" s="458"/>
      <c r="S266" s="458"/>
      <c r="T266" s="459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403</v>
      </c>
      <c r="B267" s="64" t="s">
        <v>404</v>
      </c>
      <c r="C267" s="37">
        <v>4301011850</v>
      </c>
      <c r="D267" s="456">
        <v>4680115885806</v>
      </c>
      <c r="E267" s="456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127</v>
      </c>
      <c r="L267" s="38"/>
      <c r="M267" s="39" t="s">
        <v>126</v>
      </c>
      <c r="N267" s="39"/>
      <c r="O267" s="38">
        <v>55</v>
      </c>
      <c r="P267" s="600" t="s">
        <v>405</v>
      </c>
      <c r="Q267" s="458"/>
      <c r="R267" s="458"/>
      <c r="S267" s="458"/>
      <c r="T267" s="459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406</v>
      </c>
      <c r="B268" s="64" t="s">
        <v>407</v>
      </c>
      <c r="C268" s="37">
        <v>4301011853</v>
      </c>
      <c r="D268" s="456">
        <v>4680115885851</v>
      </c>
      <c r="E268" s="456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127</v>
      </c>
      <c r="L268" s="38"/>
      <c r="M268" s="39" t="s">
        <v>126</v>
      </c>
      <c r="N268" s="39"/>
      <c r="O268" s="38">
        <v>55</v>
      </c>
      <c r="P268" s="601" t="s">
        <v>408</v>
      </c>
      <c r="Q268" s="458"/>
      <c r="R268" s="458"/>
      <c r="S268" s="458"/>
      <c r="T268" s="459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409</v>
      </c>
      <c r="B269" s="64" t="s">
        <v>410</v>
      </c>
      <c r="C269" s="37">
        <v>4301011852</v>
      </c>
      <c r="D269" s="456">
        <v>4680115885844</v>
      </c>
      <c r="E269" s="456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126</v>
      </c>
      <c r="N269" s="39"/>
      <c r="O269" s="38">
        <v>55</v>
      </c>
      <c r="P269" s="602" t="s">
        <v>411</v>
      </c>
      <c r="Q269" s="458"/>
      <c r="R269" s="458"/>
      <c r="S269" s="458"/>
      <c r="T269" s="459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412</v>
      </c>
      <c r="B270" s="64" t="s">
        <v>413</v>
      </c>
      <c r="C270" s="37">
        <v>4301011851</v>
      </c>
      <c r="D270" s="456">
        <v>4680115885820</v>
      </c>
      <c r="E270" s="456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126</v>
      </c>
      <c r="N270" s="39"/>
      <c r="O270" s="38">
        <v>55</v>
      </c>
      <c r="P270" s="603" t="s">
        <v>414</v>
      </c>
      <c r="Q270" s="458"/>
      <c r="R270" s="458"/>
      <c r="S270" s="458"/>
      <c r="T270" s="459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63"/>
      <c r="B271" s="463"/>
      <c r="C271" s="463"/>
      <c r="D271" s="463"/>
      <c r="E271" s="463"/>
      <c r="F271" s="463"/>
      <c r="G271" s="463"/>
      <c r="H271" s="463"/>
      <c r="I271" s="463"/>
      <c r="J271" s="463"/>
      <c r="K271" s="463"/>
      <c r="L271" s="463"/>
      <c r="M271" s="463"/>
      <c r="N271" s="463"/>
      <c r="O271" s="464"/>
      <c r="P271" s="460" t="s">
        <v>43</v>
      </c>
      <c r="Q271" s="461"/>
      <c r="R271" s="461"/>
      <c r="S271" s="461"/>
      <c r="T271" s="461"/>
      <c r="U271" s="461"/>
      <c r="V271" s="462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3"/>
      <c r="O272" s="464"/>
      <c r="P272" s="460" t="s">
        <v>43</v>
      </c>
      <c r="Q272" s="461"/>
      <c r="R272" s="461"/>
      <c r="S272" s="461"/>
      <c r="T272" s="461"/>
      <c r="U272" s="461"/>
      <c r="V272" s="462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54" t="s">
        <v>415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66"/>
      <c r="AB273" s="66"/>
      <c r="AC273" s="80"/>
    </row>
    <row r="274" spans="1:68" ht="14.25" customHeight="1" x14ac:dyDescent="0.25">
      <c r="A274" s="455" t="s">
        <v>123</v>
      </c>
      <c r="B274" s="455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  <c r="AA274" s="67"/>
      <c r="AB274" s="67"/>
      <c r="AC274" s="81"/>
    </row>
    <row r="275" spans="1:68" ht="27" customHeight="1" x14ac:dyDescent="0.25">
      <c r="A275" s="64" t="s">
        <v>416</v>
      </c>
      <c r="B275" s="64" t="s">
        <v>417</v>
      </c>
      <c r="C275" s="37">
        <v>4301011876</v>
      </c>
      <c r="D275" s="456">
        <v>4680115885707</v>
      </c>
      <c r="E275" s="456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127</v>
      </c>
      <c r="L275" s="38"/>
      <c r="M275" s="39" t="s">
        <v>126</v>
      </c>
      <c r="N275" s="39"/>
      <c r="O275" s="38">
        <v>31</v>
      </c>
      <c r="P275" s="604" t="s">
        <v>418</v>
      </c>
      <c r="Q275" s="458"/>
      <c r="R275" s="458"/>
      <c r="S275" s="458"/>
      <c r="T275" s="459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63"/>
      <c r="B276" s="463"/>
      <c r="C276" s="463"/>
      <c r="D276" s="463"/>
      <c r="E276" s="463"/>
      <c r="F276" s="463"/>
      <c r="G276" s="463"/>
      <c r="H276" s="463"/>
      <c r="I276" s="463"/>
      <c r="J276" s="463"/>
      <c r="K276" s="463"/>
      <c r="L276" s="463"/>
      <c r="M276" s="463"/>
      <c r="N276" s="463"/>
      <c r="O276" s="464"/>
      <c r="P276" s="460" t="s">
        <v>43</v>
      </c>
      <c r="Q276" s="461"/>
      <c r="R276" s="461"/>
      <c r="S276" s="461"/>
      <c r="T276" s="461"/>
      <c r="U276" s="461"/>
      <c r="V276" s="462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63"/>
      <c r="B277" s="463"/>
      <c r="C277" s="463"/>
      <c r="D277" s="463"/>
      <c r="E277" s="463"/>
      <c r="F277" s="463"/>
      <c r="G277" s="463"/>
      <c r="H277" s="463"/>
      <c r="I277" s="463"/>
      <c r="J277" s="463"/>
      <c r="K277" s="463"/>
      <c r="L277" s="463"/>
      <c r="M277" s="463"/>
      <c r="N277" s="463"/>
      <c r="O277" s="464"/>
      <c r="P277" s="460" t="s">
        <v>43</v>
      </c>
      <c r="Q277" s="461"/>
      <c r="R277" s="461"/>
      <c r="S277" s="461"/>
      <c r="T277" s="461"/>
      <c r="U277" s="461"/>
      <c r="V277" s="462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54" t="s">
        <v>419</v>
      </c>
      <c r="B278" s="454"/>
      <c r="C278" s="454"/>
      <c r="D278" s="454"/>
      <c r="E278" s="454"/>
      <c r="F278" s="454"/>
      <c r="G278" s="454"/>
      <c r="H278" s="454"/>
      <c r="I278" s="454"/>
      <c r="J278" s="454"/>
      <c r="K278" s="454"/>
      <c r="L278" s="454"/>
      <c r="M278" s="454"/>
      <c r="N278" s="454"/>
      <c r="O278" s="454"/>
      <c r="P278" s="454"/>
      <c r="Q278" s="454"/>
      <c r="R278" s="454"/>
      <c r="S278" s="454"/>
      <c r="T278" s="454"/>
      <c r="U278" s="454"/>
      <c r="V278" s="454"/>
      <c r="W278" s="454"/>
      <c r="X278" s="454"/>
      <c r="Y278" s="454"/>
      <c r="Z278" s="454"/>
      <c r="AA278" s="66"/>
      <c r="AB278" s="66"/>
      <c r="AC278" s="80"/>
    </row>
    <row r="279" spans="1:68" ht="14.25" customHeight="1" x14ac:dyDescent="0.25">
      <c r="A279" s="455" t="s">
        <v>123</v>
      </c>
      <c r="B279" s="455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  <c r="AA279" s="67"/>
      <c r="AB279" s="67"/>
      <c r="AC279" s="81"/>
    </row>
    <row r="280" spans="1:68" ht="27" customHeight="1" x14ac:dyDescent="0.25">
      <c r="A280" s="64" t="s">
        <v>420</v>
      </c>
      <c r="B280" s="64" t="s">
        <v>421</v>
      </c>
      <c r="C280" s="37">
        <v>4301011223</v>
      </c>
      <c r="D280" s="456">
        <v>4607091383423</v>
      </c>
      <c r="E280" s="456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127</v>
      </c>
      <c r="L280" s="38"/>
      <c r="M280" s="39" t="s">
        <v>129</v>
      </c>
      <c r="N280" s="39"/>
      <c r="O280" s="38">
        <v>35</v>
      </c>
      <c r="P280" s="6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8"/>
      <c r="R280" s="458"/>
      <c r="S280" s="458"/>
      <c r="T280" s="459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422</v>
      </c>
      <c r="B281" s="64" t="s">
        <v>423</v>
      </c>
      <c r="C281" s="37">
        <v>4301011879</v>
      </c>
      <c r="D281" s="456">
        <v>4680115885691</v>
      </c>
      <c r="E281" s="456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127</v>
      </c>
      <c r="L281" s="38"/>
      <c r="M281" s="39" t="s">
        <v>82</v>
      </c>
      <c r="N281" s="39"/>
      <c r="O281" s="38">
        <v>30</v>
      </c>
      <c r="P281" s="606" t="s">
        <v>424</v>
      </c>
      <c r="Q281" s="458"/>
      <c r="R281" s="458"/>
      <c r="S281" s="458"/>
      <c r="T281" s="459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425</v>
      </c>
      <c r="B282" s="64" t="s">
        <v>426</v>
      </c>
      <c r="C282" s="37">
        <v>4301011878</v>
      </c>
      <c r="D282" s="456">
        <v>4680115885660</v>
      </c>
      <c r="E282" s="456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127</v>
      </c>
      <c r="L282" s="38"/>
      <c r="M282" s="39" t="s">
        <v>82</v>
      </c>
      <c r="N282" s="39"/>
      <c r="O282" s="38">
        <v>35</v>
      </c>
      <c r="P282" s="607" t="s">
        <v>427</v>
      </c>
      <c r="Q282" s="458"/>
      <c r="R282" s="458"/>
      <c r="S282" s="458"/>
      <c r="T282" s="459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63"/>
      <c r="B283" s="463"/>
      <c r="C283" s="463"/>
      <c r="D283" s="463"/>
      <c r="E283" s="463"/>
      <c r="F283" s="463"/>
      <c r="G283" s="463"/>
      <c r="H283" s="463"/>
      <c r="I283" s="463"/>
      <c r="J283" s="463"/>
      <c r="K283" s="463"/>
      <c r="L283" s="463"/>
      <c r="M283" s="463"/>
      <c r="N283" s="463"/>
      <c r="O283" s="464"/>
      <c r="P283" s="460" t="s">
        <v>43</v>
      </c>
      <c r="Q283" s="461"/>
      <c r="R283" s="461"/>
      <c r="S283" s="461"/>
      <c r="T283" s="461"/>
      <c r="U283" s="461"/>
      <c r="V283" s="462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63"/>
      <c r="B284" s="463"/>
      <c r="C284" s="463"/>
      <c r="D284" s="463"/>
      <c r="E284" s="463"/>
      <c r="F284" s="463"/>
      <c r="G284" s="463"/>
      <c r="H284" s="463"/>
      <c r="I284" s="463"/>
      <c r="J284" s="463"/>
      <c r="K284" s="463"/>
      <c r="L284" s="463"/>
      <c r="M284" s="463"/>
      <c r="N284" s="463"/>
      <c r="O284" s="464"/>
      <c r="P284" s="460" t="s">
        <v>43</v>
      </c>
      <c r="Q284" s="461"/>
      <c r="R284" s="461"/>
      <c r="S284" s="461"/>
      <c r="T284" s="461"/>
      <c r="U284" s="461"/>
      <c r="V284" s="462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54" t="s">
        <v>428</v>
      </c>
      <c r="B285" s="454"/>
      <c r="C285" s="454"/>
      <c r="D285" s="454"/>
      <c r="E285" s="454"/>
      <c r="F285" s="454"/>
      <c r="G285" s="454"/>
      <c r="H285" s="454"/>
      <c r="I285" s="454"/>
      <c r="J285" s="454"/>
      <c r="K285" s="454"/>
      <c r="L285" s="454"/>
      <c r="M285" s="454"/>
      <c r="N285" s="454"/>
      <c r="O285" s="454"/>
      <c r="P285" s="454"/>
      <c r="Q285" s="454"/>
      <c r="R285" s="454"/>
      <c r="S285" s="454"/>
      <c r="T285" s="454"/>
      <c r="U285" s="454"/>
      <c r="V285" s="454"/>
      <c r="W285" s="454"/>
      <c r="X285" s="454"/>
      <c r="Y285" s="454"/>
      <c r="Z285" s="454"/>
      <c r="AA285" s="66"/>
      <c r="AB285" s="66"/>
      <c r="AC285" s="80"/>
    </row>
    <row r="286" spans="1:68" ht="14.25" customHeight="1" x14ac:dyDescent="0.25">
      <c r="A286" s="455" t="s">
        <v>84</v>
      </c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  <c r="AA286" s="67"/>
      <c r="AB286" s="67"/>
      <c r="AC286" s="81"/>
    </row>
    <row r="287" spans="1:68" ht="27" customHeight="1" x14ac:dyDescent="0.25">
      <c r="A287" s="64" t="s">
        <v>429</v>
      </c>
      <c r="B287" s="64" t="s">
        <v>430</v>
      </c>
      <c r="C287" s="37">
        <v>4301051409</v>
      </c>
      <c r="D287" s="456">
        <v>4680115881556</v>
      </c>
      <c r="E287" s="456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127</v>
      </c>
      <c r="L287" s="38"/>
      <c r="M287" s="39" t="s">
        <v>129</v>
      </c>
      <c r="N287" s="39"/>
      <c r="O287" s="38">
        <v>45</v>
      </c>
      <c r="P28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8"/>
      <c r="R287" s="458"/>
      <c r="S287" s="458"/>
      <c r="T287" s="459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431</v>
      </c>
      <c r="B288" s="64" t="s">
        <v>432</v>
      </c>
      <c r="C288" s="37">
        <v>4301051506</v>
      </c>
      <c r="D288" s="456">
        <v>4680115881037</v>
      </c>
      <c r="E288" s="456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8"/>
      <c r="R288" s="458"/>
      <c r="S288" s="458"/>
      <c r="T288" s="459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433</v>
      </c>
      <c r="B289" s="64" t="s">
        <v>434</v>
      </c>
      <c r="C289" s="37">
        <v>4301051487</v>
      </c>
      <c r="D289" s="456">
        <v>4680115881228</v>
      </c>
      <c r="E289" s="456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6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8"/>
      <c r="R289" s="458"/>
      <c r="S289" s="458"/>
      <c r="T289" s="459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435</v>
      </c>
      <c r="B290" s="64" t="s">
        <v>436</v>
      </c>
      <c r="C290" s="37">
        <v>4301051384</v>
      </c>
      <c r="D290" s="456">
        <v>4680115881211</v>
      </c>
      <c r="E290" s="456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6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8"/>
      <c r="R290" s="458"/>
      <c r="S290" s="458"/>
      <c r="T290" s="459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437</v>
      </c>
      <c r="B291" s="64" t="s">
        <v>438</v>
      </c>
      <c r="C291" s="37">
        <v>4301051378</v>
      </c>
      <c r="D291" s="456">
        <v>4680115881020</v>
      </c>
      <c r="E291" s="456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8"/>
      <c r="R291" s="458"/>
      <c r="S291" s="458"/>
      <c r="T291" s="459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63"/>
      <c r="B292" s="463"/>
      <c r="C292" s="463"/>
      <c r="D292" s="463"/>
      <c r="E292" s="463"/>
      <c r="F292" s="463"/>
      <c r="G292" s="463"/>
      <c r="H292" s="463"/>
      <c r="I292" s="463"/>
      <c r="J292" s="463"/>
      <c r="K292" s="463"/>
      <c r="L292" s="463"/>
      <c r="M292" s="463"/>
      <c r="N292" s="463"/>
      <c r="O292" s="464"/>
      <c r="P292" s="460" t="s">
        <v>43</v>
      </c>
      <c r="Q292" s="461"/>
      <c r="R292" s="461"/>
      <c r="S292" s="461"/>
      <c r="T292" s="461"/>
      <c r="U292" s="461"/>
      <c r="V292" s="462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63"/>
      <c r="B293" s="463"/>
      <c r="C293" s="463"/>
      <c r="D293" s="463"/>
      <c r="E293" s="463"/>
      <c r="F293" s="463"/>
      <c r="G293" s="463"/>
      <c r="H293" s="463"/>
      <c r="I293" s="463"/>
      <c r="J293" s="463"/>
      <c r="K293" s="463"/>
      <c r="L293" s="463"/>
      <c r="M293" s="463"/>
      <c r="N293" s="463"/>
      <c r="O293" s="464"/>
      <c r="P293" s="460" t="s">
        <v>43</v>
      </c>
      <c r="Q293" s="461"/>
      <c r="R293" s="461"/>
      <c r="S293" s="461"/>
      <c r="T293" s="461"/>
      <c r="U293" s="461"/>
      <c r="V293" s="462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54" t="s">
        <v>439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454"/>
      <c r="AA294" s="66"/>
      <c r="AB294" s="66"/>
      <c r="AC294" s="80"/>
    </row>
    <row r="295" spans="1:68" ht="14.25" customHeight="1" x14ac:dyDescent="0.25">
      <c r="A295" s="455" t="s">
        <v>84</v>
      </c>
      <c r="B295" s="455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  <c r="AA295" s="67"/>
      <c r="AB295" s="67"/>
      <c r="AC295" s="81"/>
    </row>
    <row r="296" spans="1:68" ht="27" customHeight="1" x14ac:dyDescent="0.25">
      <c r="A296" s="64" t="s">
        <v>440</v>
      </c>
      <c r="B296" s="64" t="s">
        <v>441</v>
      </c>
      <c r="C296" s="37">
        <v>4301051731</v>
      </c>
      <c r="D296" s="456">
        <v>4680115884618</v>
      </c>
      <c r="E296" s="456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6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8"/>
      <c r="R296" s="458"/>
      <c r="S296" s="458"/>
      <c r="T296" s="459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63"/>
      <c r="B297" s="463"/>
      <c r="C297" s="463"/>
      <c r="D297" s="463"/>
      <c r="E297" s="463"/>
      <c r="F297" s="463"/>
      <c r="G297" s="463"/>
      <c r="H297" s="463"/>
      <c r="I297" s="463"/>
      <c r="J297" s="463"/>
      <c r="K297" s="463"/>
      <c r="L297" s="463"/>
      <c r="M297" s="463"/>
      <c r="N297" s="463"/>
      <c r="O297" s="464"/>
      <c r="P297" s="460" t="s">
        <v>43</v>
      </c>
      <c r="Q297" s="461"/>
      <c r="R297" s="461"/>
      <c r="S297" s="461"/>
      <c r="T297" s="461"/>
      <c r="U297" s="461"/>
      <c r="V297" s="462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63"/>
      <c r="B298" s="463"/>
      <c r="C298" s="463"/>
      <c r="D298" s="463"/>
      <c r="E298" s="463"/>
      <c r="F298" s="463"/>
      <c r="G298" s="463"/>
      <c r="H298" s="463"/>
      <c r="I298" s="463"/>
      <c r="J298" s="463"/>
      <c r="K298" s="463"/>
      <c r="L298" s="463"/>
      <c r="M298" s="463"/>
      <c r="N298" s="463"/>
      <c r="O298" s="464"/>
      <c r="P298" s="460" t="s">
        <v>43</v>
      </c>
      <c r="Q298" s="461"/>
      <c r="R298" s="461"/>
      <c r="S298" s="461"/>
      <c r="T298" s="461"/>
      <c r="U298" s="461"/>
      <c r="V298" s="462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54" t="s">
        <v>442</v>
      </c>
      <c r="B299" s="454"/>
      <c r="C299" s="454"/>
      <c r="D299" s="454"/>
      <c r="E299" s="454"/>
      <c r="F299" s="454"/>
      <c r="G299" s="454"/>
      <c r="H299" s="454"/>
      <c r="I299" s="454"/>
      <c r="J299" s="454"/>
      <c r="K299" s="454"/>
      <c r="L299" s="454"/>
      <c r="M299" s="454"/>
      <c r="N299" s="454"/>
      <c r="O299" s="454"/>
      <c r="P299" s="454"/>
      <c r="Q299" s="454"/>
      <c r="R299" s="454"/>
      <c r="S299" s="454"/>
      <c r="T299" s="454"/>
      <c r="U299" s="454"/>
      <c r="V299" s="454"/>
      <c r="W299" s="454"/>
      <c r="X299" s="454"/>
      <c r="Y299" s="454"/>
      <c r="Z299" s="454"/>
      <c r="AA299" s="66"/>
      <c r="AB299" s="66"/>
      <c r="AC299" s="80"/>
    </row>
    <row r="300" spans="1:68" ht="14.25" customHeight="1" x14ac:dyDescent="0.25">
      <c r="A300" s="455" t="s">
        <v>123</v>
      </c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  <c r="AA300" s="67"/>
      <c r="AB300" s="67"/>
      <c r="AC300" s="81"/>
    </row>
    <row r="301" spans="1:68" ht="27" customHeight="1" x14ac:dyDescent="0.25">
      <c r="A301" s="64" t="s">
        <v>443</v>
      </c>
      <c r="B301" s="64" t="s">
        <v>444</v>
      </c>
      <c r="C301" s="37">
        <v>4301011593</v>
      </c>
      <c r="D301" s="456">
        <v>4680115882973</v>
      </c>
      <c r="E301" s="456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127</v>
      </c>
      <c r="L301" s="38"/>
      <c r="M301" s="39" t="s">
        <v>126</v>
      </c>
      <c r="N301" s="39"/>
      <c r="O301" s="38">
        <v>55</v>
      </c>
      <c r="P301" s="6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8"/>
      <c r="R301" s="458"/>
      <c r="S301" s="458"/>
      <c r="T301" s="459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3"/>
      <c r="O302" s="464"/>
      <c r="P302" s="460" t="s">
        <v>43</v>
      </c>
      <c r="Q302" s="461"/>
      <c r="R302" s="461"/>
      <c r="S302" s="461"/>
      <c r="T302" s="461"/>
      <c r="U302" s="461"/>
      <c r="V302" s="462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63"/>
      <c r="B303" s="463"/>
      <c r="C303" s="463"/>
      <c r="D303" s="463"/>
      <c r="E303" s="463"/>
      <c r="F303" s="463"/>
      <c r="G303" s="463"/>
      <c r="H303" s="463"/>
      <c r="I303" s="463"/>
      <c r="J303" s="463"/>
      <c r="K303" s="463"/>
      <c r="L303" s="463"/>
      <c r="M303" s="463"/>
      <c r="N303" s="463"/>
      <c r="O303" s="464"/>
      <c r="P303" s="460" t="s">
        <v>43</v>
      </c>
      <c r="Q303" s="461"/>
      <c r="R303" s="461"/>
      <c r="S303" s="461"/>
      <c r="T303" s="461"/>
      <c r="U303" s="461"/>
      <c r="V303" s="462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55" t="s">
        <v>79</v>
      </c>
      <c r="B304" s="455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  <c r="AA304" s="67"/>
      <c r="AB304" s="67"/>
      <c r="AC304" s="81"/>
    </row>
    <row r="305" spans="1:68" ht="27" customHeight="1" x14ac:dyDescent="0.25">
      <c r="A305" s="64" t="s">
        <v>445</v>
      </c>
      <c r="B305" s="64" t="s">
        <v>446</v>
      </c>
      <c r="C305" s="37">
        <v>4301031305</v>
      </c>
      <c r="D305" s="456">
        <v>4607091389845</v>
      </c>
      <c r="E305" s="456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6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8"/>
      <c r="R305" s="458"/>
      <c r="S305" s="458"/>
      <c r="T305" s="459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447</v>
      </c>
      <c r="B306" s="64" t="s">
        <v>448</v>
      </c>
      <c r="C306" s="37">
        <v>4301031306</v>
      </c>
      <c r="D306" s="456">
        <v>4680115882881</v>
      </c>
      <c r="E306" s="456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61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8"/>
      <c r="R306" s="458"/>
      <c r="S306" s="458"/>
      <c r="T306" s="459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3"/>
      <c r="O307" s="464"/>
      <c r="P307" s="460" t="s">
        <v>43</v>
      </c>
      <c r="Q307" s="461"/>
      <c r="R307" s="461"/>
      <c r="S307" s="461"/>
      <c r="T307" s="461"/>
      <c r="U307" s="461"/>
      <c r="V307" s="462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63"/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3"/>
      <c r="O308" s="464"/>
      <c r="P308" s="460" t="s">
        <v>43</v>
      </c>
      <c r="Q308" s="461"/>
      <c r="R308" s="461"/>
      <c r="S308" s="461"/>
      <c r="T308" s="461"/>
      <c r="U308" s="461"/>
      <c r="V308" s="462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54" t="s">
        <v>449</v>
      </c>
      <c r="B309" s="454"/>
      <c r="C309" s="454"/>
      <c r="D309" s="454"/>
      <c r="E309" s="454"/>
      <c r="F309" s="454"/>
      <c r="G309" s="454"/>
      <c r="H309" s="454"/>
      <c r="I309" s="454"/>
      <c r="J309" s="454"/>
      <c r="K309" s="454"/>
      <c r="L309" s="454"/>
      <c r="M309" s="454"/>
      <c r="N309" s="454"/>
      <c r="O309" s="454"/>
      <c r="P309" s="454"/>
      <c r="Q309" s="454"/>
      <c r="R309" s="454"/>
      <c r="S309" s="454"/>
      <c r="T309" s="454"/>
      <c r="U309" s="454"/>
      <c r="V309" s="454"/>
      <c r="W309" s="454"/>
      <c r="X309" s="454"/>
      <c r="Y309" s="454"/>
      <c r="Z309" s="454"/>
      <c r="AA309" s="66"/>
      <c r="AB309" s="66"/>
      <c r="AC309" s="80"/>
    </row>
    <row r="310" spans="1:68" ht="14.25" customHeight="1" x14ac:dyDescent="0.25">
      <c r="A310" s="455" t="s">
        <v>123</v>
      </c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  <c r="AA310" s="67"/>
      <c r="AB310" s="67"/>
      <c r="AC310" s="81"/>
    </row>
    <row r="311" spans="1:68" ht="27" customHeight="1" x14ac:dyDescent="0.25">
      <c r="A311" s="64" t="s">
        <v>450</v>
      </c>
      <c r="B311" s="64" t="s">
        <v>451</v>
      </c>
      <c r="C311" s="37">
        <v>4301012024</v>
      </c>
      <c r="D311" s="456">
        <v>4680115885615</v>
      </c>
      <c r="E311" s="456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127</v>
      </c>
      <c r="L311" s="38"/>
      <c r="M311" s="39" t="s">
        <v>129</v>
      </c>
      <c r="N311" s="39"/>
      <c r="O311" s="38">
        <v>55</v>
      </c>
      <c r="P311" s="617" t="s">
        <v>452</v>
      </c>
      <c r="Q311" s="458"/>
      <c r="R311" s="458"/>
      <c r="S311" s="458"/>
      <c r="T311" s="459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453</v>
      </c>
      <c r="B312" s="64" t="s">
        <v>454</v>
      </c>
      <c r="C312" s="37">
        <v>4301011858</v>
      </c>
      <c r="D312" s="456">
        <v>4680115885646</v>
      </c>
      <c r="E312" s="456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127</v>
      </c>
      <c r="L312" s="38"/>
      <c r="M312" s="39" t="s">
        <v>126</v>
      </c>
      <c r="N312" s="39"/>
      <c r="O312" s="38">
        <v>55</v>
      </c>
      <c r="P312" s="618" t="s">
        <v>455</v>
      </c>
      <c r="Q312" s="458"/>
      <c r="R312" s="458"/>
      <c r="S312" s="458"/>
      <c r="T312" s="459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456</v>
      </c>
      <c r="B313" s="64" t="s">
        <v>457</v>
      </c>
      <c r="C313" s="37">
        <v>4301012016</v>
      </c>
      <c r="D313" s="456">
        <v>4680115885554</v>
      </c>
      <c r="E313" s="456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127</v>
      </c>
      <c r="L313" s="38"/>
      <c r="M313" s="39" t="s">
        <v>129</v>
      </c>
      <c r="N313" s="39"/>
      <c r="O313" s="38">
        <v>55</v>
      </c>
      <c r="P313" s="619" t="s">
        <v>458</v>
      </c>
      <c r="Q313" s="458"/>
      <c r="R313" s="458"/>
      <c r="S313" s="458"/>
      <c r="T313" s="459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4301011857</v>
      </c>
      <c r="D314" s="456">
        <v>4680115885622</v>
      </c>
      <c r="E314" s="456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126</v>
      </c>
      <c r="N314" s="39"/>
      <c r="O314" s="38">
        <v>55</v>
      </c>
      <c r="P314" s="620" t="s">
        <v>461</v>
      </c>
      <c r="Q314" s="458"/>
      <c r="R314" s="458"/>
      <c r="S314" s="458"/>
      <c r="T314" s="459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462</v>
      </c>
      <c r="B315" s="64" t="s">
        <v>463</v>
      </c>
      <c r="C315" s="37">
        <v>4301011573</v>
      </c>
      <c r="D315" s="456">
        <v>4680115881938</v>
      </c>
      <c r="E315" s="456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126</v>
      </c>
      <c r="N315" s="39"/>
      <c r="O315" s="38">
        <v>90</v>
      </c>
      <c r="P315" s="6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8"/>
      <c r="R315" s="458"/>
      <c r="S315" s="458"/>
      <c r="T315" s="459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464</v>
      </c>
      <c r="B316" s="64" t="s">
        <v>465</v>
      </c>
      <c r="C316" s="37">
        <v>4301010944</v>
      </c>
      <c r="D316" s="456">
        <v>4607091387346</v>
      </c>
      <c r="E316" s="456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126</v>
      </c>
      <c r="N316" s="39"/>
      <c r="O316" s="38">
        <v>55</v>
      </c>
      <c r="P316" s="6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8"/>
      <c r="R316" s="458"/>
      <c r="S316" s="458"/>
      <c r="T316" s="459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466</v>
      </c>
      <c r="B317" s="64" t="s">
        <v>467</v>
      </c>
      <c r="C317" s="37">
        <v>4301011859</v>
      </c>
      <c r="D317" s="456">
        <v>4680115885608</v>
      </c>
      <c r="E317" s="456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126</v>
      </c>
      <c r="N317" s="39"/>
      <c r="O317" s="38">
        <v>55</v>
      </c>
      <c r="P317" s="623" t="s">
        <v>468</v>
      </c>
      <c r="Q317" s="458"/>
      <c r="R317" s="458"/>
      <c r="S317" s="458"/>
      <c r="T317" s="459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63"/>
      <c r="B318" s="463"/>
      <c r="C318" s="463"/>
      <c r="D318" s="463"/>
      <c r="E318" s="463"/>
      <c r="F318" s="463"/>
      <c r="G318" s="463"/>
      <c r="H318" s="463"/>
      <c r="I318" s="463"/>
      <c r="J318" s="463"/>
      <c r="K318" s="463"/>
      <c r="L318" s="463"/>
      <c r="M318" s="463"/>
      <c r="N318" s="463"/>
      <c r="O318" s="464"/>
      <c r="P318" s="460" t="s">
        <v>43</v>
      </c>
      <c r="Q318" s="461"/>
      <c r="R318" s="461"/>
      <c r="S318" s="461"/>
      <c r="T318" s="461"/>
      <c r="U318" s="461"/>
      <c r="V318" s="462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63"/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4"/>
      <c r="P319" s="460" t="s">
        <v>43</v>
      </c>
      <c r="Q319" s="461"/>
      <c r="R319" s="461"/>
      <c r="S319" s="461"/>
      <c r="T319" s="461"/>
      <c r="U319" s="461"/>
      <c r="V319" s="462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455" t="s">
        <v>79</v>
      </c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  <c r="AA320" s="67"/>
      <c r="AB320" s="67"/>
      <c r="AC320" s="81"/>
    </row>
    <row r="321" spans="1:68" ht="27" customHeight="1" x14ac:dyDescent="0.25">
      <c r="A321" s="64" t="s">
        <v>469</v>
      </c>
      <c r="B321" s="64" t="s">
        <v>470</v>
      </c>
      <c r="C321" s="37">
        <v>4301030878</v>
      </c>
      <c r="D321" s="456">
        <v>4607091387193</v>
      </c>
      <c r="E321" s="456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8"/>
      <c r="R321" s="458"/>
      <c r="S321" s="458"/>
      <c r="T321" s="459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471</v>
      </c>
      <c r="B322" s="64" t="s">
        <v>472</v>
      </c>
      <c r="C322" s="37">
        <v>4301031153</v>
      </c>
      <c r="D322" s="456">
        <v>4607091387230</v>
      </c>
      <c r="E322" s="456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8"/>
      <c r="R322" s="458"/>
      <c r="S322" s="458"/>
      <c r="T322" s="459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473</v>
      </c>
      <c r="B323" s="64" t="s">
        <v>474</v>
      </c>
      <c r="C323" s="37">
        <v>4301031154</v>
      </c>
      <c r="D323" s="456">
        <v>4607091387292</v>
      </c>
      <c r="E323" s="456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8"/>
      <c r="R323" s="458"/>
      <c r="S323" s="458"/>
      <c r="T323" s="459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475</v>
      </c>
      <c r="B324" s="64" t="s">
        <v>476</v>
      </c>
      <c r="C324" s="37">
        <v>4301031152</v>
      </c>
      <c r="D324" s="456">
        <v>4607091387285</v>
      </c>
      <c r="E324" s="456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8"/>
      <c r="R324" s="458"/>
      <c r="S324" s="458"/>
      <c r="T324" s="459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63"/>
      <c r="B325" s="463"/>
      <c r="C325" s="463"/>
      <c r="D325" s="463"/>
      <c r="E325" s="463"/>
      <c r="F325" s="463"/>
      <c r="G325" s="463"/>
      <c r="H325" s="463"/>
      <c r="I325" s="463"/>
      <c r="J325" s="463"/>
      <c r="K325" s="463"/>
      <c r="L325" s="463"/>
      <c r="M325" s="463"/>
      <c r="N325" s="463"/>
      <c r="O325" s="464"/>
      <c r="P325" s="460" t="s">
        <v>43</v>
      </c>
      <c r="Q325" s="461"/>
      <c r="R325" s="461"/>
      <c r="S325" s="461"/>
      <c r="T325" s="461"/>
      <c r="U325" s="461"/>
      <c r="V325" s="462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63"/>
      <c r="B326" s="463"/>
      <c r="C326" s="463"/>
      <c r="D326" s="463"/>
      <c r="E326" s="463"/>
      <c r="F326" s="463"/>
      <c r="G326" s="463"/>
      <c r="H326" s="463"/>
      <c r="I326" s="463"/>
      <c r="J326" s="463"/>
      <c r="K326" s="463"/>
      <c r="L326" s="463"/>
      <c r="M326" s="463"/>
      <c r="N326" s="463"/>
      <c r="O326" s="464"/>
      <c r="P326" s="460" t="s">
        <v>43</v>
      </c>
      <c r="Q326" s="461"/>
      <c r="R326" s="461"/>
      <c r="S326" s="461"/>
      <c r="T326" s="461"/>
      <c r="U326" s="461"/>
      <c r="V326" s="462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455" t="s">
        <v>84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  <c r="AA327" s="67"/>
      <c r="AB327" s="67"/>
      <c r="AC327" s="81"/>
    </row>
    <row r="328" spans="1:68" ht="16.5" customHeight="1" x14ac:dyDescent="0.25">
      <c r="A328" s="64" t="s">
        <v>477</v>
      </c>
      <c r="B328" s="64" t="s">
        <v>478</v>
      </c>
      <c r="C328" s="37">
        <v>4301051100</v>
      </c>
      <c r="D328" s="456">
        <v>4607091387766</v>
      </c>
      <c r="E328" s="456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127</v>
      </c>
      <c r="L328" s="38"/>
      <c r="M328" s="39" t="s">
        <v>129</v>
      </c>
      <c r="N328" s="39"/>
      <c r="O328" s="38">
        <v>40</v>
      </c>
      <c r="P328" s="6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8"/>
      <c r="R328" s="458"/>
      <c r="S328" s="458"/>
      <c r="T328" s="459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479</v>
      </c>
      <c r="B329" s="64" t="s">
        <v>480</v>
      </c>
      <c r="C329" s="37">
        <v>4301051116</v>
      </c>
      <c r="D329" s="456">
        <v>4607091387957</v>
      </c>
      <c r="E329" s="456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127</v>
      </c>
      <c r="L329" s="38"/>
      <c r="M329" s="39" t="s">
        <v>82</v>
      </c>
      <c r="N329" s="39"/>
      <c r="O329" s="38">
        <v>40</v>
      </c>
      <c r="P329" s="6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8"/>
      <c r="R329" s="458"/>
      <c r="S329" s="458"/>
      <c r="T329" s="459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481</v>
      </c>
      <c r="B330" s="64" t="s">
        <v>482</v>
      </c>
      <c r="C330" s="37">
        <v>4301051115</v>
      </c>
      <c r="D330" s="456">
        <v>4607091387964</v>
      </c>
      <c r="E330" s="456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127</v>
      </c>
      <c r="L330" s="38"/>
      <c r="M330" s="39" t="s">
        <v>82</v>
      </c>
      <c r="N330" s="39"/>
      <c r="O330" s="38">
        <v>40</v>
      </c>
      <c r="P330" s="6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8"/>
      <c r="R330" s="458"/>
      <c r="S330" s="458"/>
      <c r="T330" s="459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483</v>
      </c>
      <c r="B331" s="64" t="s">
        <v>484</v>
      </c>
      <c r="C331" s="37">
        <v>4301051705</v>
      </c>
      <c r="D331" s="456">
        <v>4680115884588</v>
      </c>
      <c r="E331" s="456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8"/>
      <c r="R331" s="458"/>
      <c r="S331" s="458"/>
      <c r="T331" s="459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485</v>
      </c>
      <c r="B332" s="64" t="s">
        <v>486</v>
      </c>
      <c r="C332" s="37">
        <v>4301051130</v>
      </c>
      <c r="D332" s="456">
        <v>4607091387537</v>
      </c>
      <c r="E332" s="456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6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8"/>
      <c r="R332" s="458"/>
      <c r="S332" s="458"/>
      <c r="T332" s="459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487</v>
      </c>
      <c r="B333" s="64" t="s">
        <v>488</v>
      </c>
      <c r="C333" s="37">
        <v>4301051132</v>
      </c>
      <c r="D333" s="456">
        <v>4607091387513</v>
      </c>
      <c r="E333" s="456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8"/>
      <c r="R333" s="458"/>
      <c r="S333" s="458"/>
      <c r="T333" s="459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63"/>
      <c r="B334" s="463"/>
      <c r="C334" s="463"/>
      <c r="D334" s="463"/>
      <c r="E334" s="463"/>
      <c r="F334" s="463"/>
      <c r="G334" s="463"/>
      <c r="H334" s="463"/>
      <c r="I334" s="463"/>
      <c r="J334" s="463"/>
      <c r="K334" s="463"/>
      <c r="L334" s="463"/>
      <c r="M334" s="463"/>
      <c r="N334" s="463"/>
      <c r="O334" s="464"/>
      <c r="P334" s="460" t="s">
        <v>43</v>
      </c>
      <c r="Q334" s="461"/>
      <c r="R334" s="461"/>
      <c r="S334" s="461"/>
      <c r="T334" s="461"/>
      <c r="U334" s="461"/>
      <c r="V334" s="462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63"/>
      <c r="B335" s="463"/>
      <c r="C335" s="463"/>
      <c r="D335" s="463"/>
      <c r="E335" s="463"/>
      <c r="F335" s="463"/>
      <c r="G335" s="463"/>
      <c r="H335" s="463"/>
      <c r="I335" s="463"/>
      <c r="J335" s="463"/>
      <c r="K335" s="463"/>
      <c r="L335" s="463"/>
      <c r="M335" s="463"/>
      <c r="N335" s="463"/>
      <c r="O335" s="464"/>
      <c r="P335" s="460" t="s">
        <v>43</v>
      </c>
      <c r="Q335" s="461"/>
      <c r="R335" s="461"/>
      <c r="S335" s="461"/>
      <c r="T335" s="461"/>
      <c r="U335" s="461"/>
      <c r="V335" s="462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455" t="s">
        <v>194</v>
      </c>
      <c r="B336" s="455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  <c r="AA336" s="67"/>
      <c r="AB336" s="67"/>
      <c r="AC336" s="81"/>
    </row>
    <row r="337" spans="1:68" ht="16.5" customHeight="1" x14ac:dyDescent="0.25">
      <c r="A337" s="64" t="s">
        <v>489</v>
      </c>
      <c r="B337" s="64" t="s">
        <v>490</v>
      </c>
      <c r="C337" s="37">
        <v>4301060379</v>
      </c>
      <c r="D337" s="456">
        <v>4607091380880</v>
      </c>
      <c r="E337" s="456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127</v>
      </c>
      <c r="L337" s="38"/>
      <c r="M337" s="39" t="s">
        <v>82</v>
      </c>
      <c r="N337" s="39"/>
      <c r="O337" s="38">
        <v>30</v>
      </c>
      <c r="P337" s="634" t="s">
        <v>491</v>
      </c>
      <c r="Q337" s="458"/>
      <c r="R337" s="458"/>
      <c r="S337" s="458"/>
      <c r="T337" s="459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492</v>
      </c>
      <c r="B338" s="64" t="s">
        <v>493</v>
      </c>
      <c r="C338" s="37">
        <v>4301060308</v>
      </c>
      <c r="D338" s="456">
        <v>4607091384482</v>
      </c>
      <c r="E338" s="456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127</v>
      </c>
      <c r="L338" s="38"/>
      <c r="M338" s="39" t="s">
        <v>82</v>
      </c>
      <c r="N338" s="39"/>
      <c r="O338" s="38">
        <v>30</v>
      </c>
      <c r="P33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8"/>
      <c r="R338" s="458"/>
      <c r="S338" s="458"/>
      <c r="T338" s="459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494</v>
      </c>
      <c r="B339" s="64" t="s">
        <v>495</v>
      </c>
      <c r="C339" s="37">
        <v>4301060325</v>
      </c>
      <c r="D339" s="456">
        <v>4607091380897</v>
      </c>
      <c r="E339" s="456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127</v>
      </c>
      <c r="L339" s="38"/>
      <c r="M339" s="39" t="s">
        <v>82</v>
      </c>
      <c r="N339" s="39"/>
      <c r="O339" s="38">
        <v>30</v>
      </c>
      <c r="P339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8"/>
      <c r="R339" s="458"/>
      <c r="S339" s="458"/>
      <c r="T339" s="459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63"/>
      <c r="B340" s="463"/>
      <c r="C340" s="463"/>
      <c r="D340" s="463"/>
      <c r="E340" s="463"/>
      <c r="F340" s="463"/>
      <c r="G340" s="463"/>
      <c r="H340" s="463"/>
      <c r="I340" s="463"/>
      <c r="J340" s="463"/>
      <c r="K340" s="463"/>
      <c r="L340" s="463"/>
      <c r="M340" s="463"/>
      <c r="N340" s="463"/>
      <c r="O340" s="464"/>
      <c r="P340" s="460" t="s">
        <v>43</v>
      </c>
      <c r="Q340" s="461"/>
      <c r="R340" s="461"/>
      <c r="S340" s="461"/>
      <c r="T340" s="461"/>
      <c r="U340" s="461"/>
      <c r="V340" s="462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63"/>
      <c r="B341" s="463"/>
      <c r="C341" s="463"/>
      <c r="D341" s="463"/>
      <c r="E341" s="463"/>
      <c r="F341" s="463"/>
      <c r="G341" s="463"/>
      <c r="H341" s="463"/>
      <c r="I341" s="463"/>
      <c r="J341" s="463"/>
      <c r="K341" s="463"/>
      <c r="L341" s="463"/>
      <c r="M341" s="463"/>
      <c r="N341" s="463"/>
      <c r="O341" s="464"/>
      <c r="P341" s="460" t="s">
        <v>43</v>
      </c>
      <c r="Q341" s="461"/>
      <c r="R341" s="461"/>
      <c r="S341" s="461"/>
      <c r="T341" s="461"/>
      <c r="U341" s="461"/>
      <c r="V341" s="462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455" t="s">
        <v>109</v>
      </c>
      <c r="B342" s="455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  <c r="AA342" s="67"/>
      <c r="AB342" s="67"/>
      <c r="AC342" s="81"/>
    </row>
    <row r="343" spans="1:68" ht="16.5" customHeight="1" x14ac:dyDescent="0.25">
      <c r="A343" s="64" t="s">
        <v>496</v>
      </c>
      <c r="B343" s="64" t="s">
        <v>497</v>
      </c>
      <c r="C343" s="37">
        <v>4301030232</v>
      </c>
      <c r="D343" s="456">
        <v>4607091388374</v>
      </c>
      <c r="E343" s="456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113</v>
      </c>
      <c r="N343" s="39"/>
      <c r="O343" s="38">
        <v>180</v>
      </c>
      <c r="P343" s="637" t="s">
        <v>498</v>
      </c>
      <c r="Q343" s="458"/>
      <c r="R343" s="458"/>
      <c r="S343" s="458"/>
      <c r="T343" s="459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499</v>
      </c>
      <c r="B344" s="64" t="s">
        <v>500</v>
      </c>
      <c r="C344" s="37">
        <v>4301030235</v>
      </c>
      <c r="D344" s="456">
        <v>4607091388381</v>
      </c>
      <c r="E344" s="456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113</v>
      </c>
      <c r="N344" s="39"/>
      <c r="O344" s="38">
        <v>180</v>
      </c>
      <c r="P344" s="638" t="s">
        <v>501</v>
      </c>
      <c r="Q344" s="458"/>
      <c r="R344" s="458"/>
      <c r="S344" s="458"/>
      <c r="T344" s="459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502</v>
      </c>
      <c r="B345" s="64" t="s">
        <v>503</v>
      </c>
      <c r="C345" s="37">
        <v>4301032015</v>
      </c>
      <c r="D345" s="456">
        <v>4607091383102</v>
      </c>
      <c r="E345" s="456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113</v>
      </c>
      <c r="N345" s="39"/>
      <c r="O345" s="38">
        <v>180</v>
      </c>
      <c r="P345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8"/>
      <c r="R345" s="458"/>
      <c r="S345" s="458"/>
      <c r="T345" s="459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504</v>
      </c>
      <c r="B346" s="64" t="s">
        <v>505</v>
      </c>
      <c r="C346" s="37">
        <v>4301030233</v>
      </c>
      <c r="D346" s="456">
        <v>4607091388404</v>
      </c>
      <c r="E346" s="456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113</v>
      </c>
      <c r="N346" s="39"/>
      <c r="O346" s="38">
        <v>180</v>
      </c>
      <c r="P346" s="6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8"/>
      <c r="R346" s="458"/>
      <c r="S346" s="458"/>
      <c r="T346" s="459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63"/>
      <c r="B347" s="463"/>
      <c r="C347" s="463"/>
      <c r="D347" s="463"/>
      <c r="E347" s="463"/>
      <c r="F347" s="463"/>
      <c r="G347" s="463"/>
      <c r="H347" s="463"/>
      <c r="I347" s="463"/>
      <c r="J347" s="463"/>
      <c r="K347" s="463"/>
      <c r="L347" s="463"/>
      <c r="M347" s="463"/>
      <c r="N347" s="463"/>
      <c r="O347" s="464"/>
      <c r="P347" s="460" t="s">
        <v>43</v>
      </c>
      <c r="Q347" s="461"/>
      <c r="R347" s="461"/>
      <c r="S347" s="461"/>
      <c r="T347" s="461"/>
      <c r="U347" s="461"/>
      <c r="V347" s="462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63"/>
      <c r="B348" s="463"/>
      <c r="C348" s="463"/>
      <c r="D348" s="463"/>
      <c r="E348" s="463"/>
      <c r="F348" s="463"/>
      <c r="G348" s="463"/>
      <c r="H348" s="463"/>
      <c r="I348" s="463"/>
      <c r="J348" s="463"/>
      <c r="K348" s="463"/>
      <c r="L348" s="463"/>
      <c r="M348" s="463"/>
      <c r="N348" s="463"/>
      <c r="O348" s="464"/>
      <c r="P348" s="460" t="s">
        <v>43</v>
      </c>
      <c r="Q348" s="461"/>
      <c r="R348" s="461"/>
      <c r="S348" s="461"/>
      <c r="T348" s="461"/>
      <c r="U348" s="461"/>
      <c r="V348" s="462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55" t="s">
        <v>506</v>
      </c>
      <c r="B349" s="455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  <c r="AA349" s="67"/>
      <c r="AB349" s="67"/>
      <c r="AC349" s="81"/>
    </row>
    <row r="350" spans="1:68" ht="16.5" customHeight="1" x14ac:dyDescent="0.25">
      <c r="A350" s="64" t="s">
        <v>507</v>
      </c>
      <c r="B350" s="64" t="s">
        <v>508</v>
      </c>
      <c r="C350" s="37">
        <v>4301180007</v>
      </c>
      <c r="D350" s="456">
        <v>4680115881808</v>
      </c>
      <c r="E350" s="456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510</v>
      </c>
      <c r="L350" s="38"/>
      <c r="M350" s="39" t="s">
        <v>509</v>
      </c>
      <c r="N350" s="39"/>
      <c r="O350" s="38">
        <v>730</v>
      </c>
      <c r="P350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8"/>
      <c r="R350" s="458"/>
      <c r="S350" s="458"/>
      <c r="T350" s="459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511</v>
      </c>
      <c r="B351" s="64" t="s">
        <v>512</v>
      </c>
      <c r="C351" s="37">
        <v>4301180006</v>
      </c>
      <c r="D351" s="456">
        <v>4680115881822</v>
      </c>
      <c r="E351" s="456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510</v>
      </c>
      <c r="L351" s="38"/>
      <c r="M351" s="39" t="s">
        <v>509</v>
      </c>
      <c r="N351" s="39"/>
      <c r="O351" s="38">
        <v>730</v>
      </c>
      <c r="P351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8"/>
      <c r="R351" s="458"/>
      <c r="S351" s="458"/>
      <c r="T351" s="459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513</v>
      </c>
      <c r="B352" s="64" t="s">
        <v>514</v>
      </c>
      <c r="C352" s="37">
        <v>4301180001</v>
      </c>
      <c r="D352" s="456">
        <v>4680115880016</v>
      </c>
      <c r="E352" s="456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510</v>
      </c>
      <c r="L352" s="38"/>
      <c r="M352" s="39" t="s">
        <v>509</v>
      </c>
      <c r="N352" s="39"/>
      <c r="O352" s="38">
        <v>730</v>
      </c>
      <c r="P352" s="6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8"/>
      <c r="R352" s="458"/>
      <c r="S352" s="458"/>
      <c r="T352" s="459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63"/>
      <c r="B353" s="463"/>
      <c r="C353" s="463"/>
      <c r="D353" s="463"/>
      <c r="E353" s="463"/>
      <c r="F353" s="463"/>
      <c r="G353" s="463"/>
      <c r="H353" s="463"/>
      <c r="I353" s="463"/>
      <c r="J353" s="463"/>
      <c r="K353" s="463"/>
      <c r="L353" s="463"/>
      <c r="M353" s="463"/>
      <c r="N353" s="463"/>
      <c r="O353" s="464"/>
      <c r="P353" s="460" t="s">
        <v>43</v>
      </c>
      <c r="Q353" s="461"/>
      <c r="R353" s="461"/>
      <c r="S353" s="461"/>
      <c r="T353" s="461"/>
      <c r="U353" s="461"/>
      <c r="V353" s="462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63"/>
      <c r="B354" s="463"/>
      <c r="C354" s="463"/>
      <c r="D354" s="463"/>
      <c r="E354" s="463"/>
      <c r="F354" s="463"/>
      <c r="G354" s="463"/>
      <c r="H354" s="463"/>
      <c r="I354" s="463"/>
      <c r="J354" s="463"/>
      <c r="K354" s="463"/>
      <c r="L354" s="463"/>
      <c r="M354" s="463"/>
      <c r="N354" s="463"/>
      <c r="O354" s="464"/>
      <c r="P354" s="460" t="s">
        <v>43</v>
      </c>
      <c r="Q354" s="461"/>
      <c r="R354" s="461"/>
      <c r="S354" s="461"/>
      <c r="T354" s="461"/>
      <c r="U354" s="461"/>
      <c r="V354" s="462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54" t="s">
        <v>515</v>
      </c>
      <c r="B355" s="454"/>
      <c r="C355" s="454"/>
      <c r="D355" s="454"/>
      <c r="E355" s="454"/>
      <c r="F355" s="454"/>
      <c r="G355" s="454"/>
      <c r="H355" s="454"/>
      <c r="I355" s="454"/>
      <c r="J355" s="454"/>
      <c r="K355" s="454"/>
      <c r="L355" s="454"/>
      <c r="M355" s="454"/>
      <c r="N355" s="454"/>
      <c r="O355" s="454"/>
      <c r="P355" s="454"/>
      <c r="Q355" s="454"/>
      <c r="R355" s="454"/>
      <c r="S355" s="454"/>
      <c r="T355" s="454"/>
      <c r="U355" s="454"/>
      <c r="V355" s="454"/>
      <c r="W355" s="454"/>
      <c r="X355" s="454"/>
      <c r="Y355" s="454"/>
      <c r="Z355" s="454"/>
      <c r="AA355" s="66"/>
      <c r="AB355" s="66"/>
      <c r="AC355" s="80"/>
    </row>
    <row r="356" spans="1:68" ht="14.25" customHeight="1" x14ac:dyDescent="0.25">
      <c r="A356" s="455" t="s">
        <v>79</v>
      </c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  <c r="AA356" s="67"/>
      <c r="AB356" s="67"/>
      <c r="AC356" s="81"/>
    </row>
    <row r="357" spans="1:68" ht="27" customHeight="1" x14ac:dyDescent="0.25">
      <c r="A357" s="64" t="s">
        <v>516</v>
      </c>
      <c r="B357" s="64" t="s">
        <v>517</v>
      </c>
      <c r="C357" s="37">
        <v>4301031066</v>
      </c>
      <c r="D357" s="456">
        <v>4607091383836</v>
      </c>
      <c r="E357" s="456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6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8"/>
      <c r="R357" s="458"/>
      <c r="S357" s="458"/>
      <c r="T357" s="459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63"/>
      <c r="B358" s="463"/>
      <c r="C358" s="463"/>
      <c r="D358" s="463"/>
      <c r="E358" s="463"/>
      <c r="F358" s="463"/>
      <c r="G358" s="463"/>
      <c r="H358" s="463"/>
      <c r="I358" s="463"/>
      <c r="J358" s="463"/>
      <c r="K358" s="463"/>
      <c r="L358" s="463"/>
      <c r="M358" s="463"/>
      <c r="N358" s="463"/>
      <c r="O358" s="464"/>
      <c r="P358" s="460" t="s">
        <v>43</v>
      </c>
      <c r="Q358" s="461"/>
      <c r="R358" s="461"/>
      <c r="S358" s="461"/>
      <c r="T358" s="461"/>
      <c r="U358" s="461"/>
      <c r="V358" s="462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63"/>
      <c r="B359" s="463"/>
      <c r="C359" s="463"/>
      <c r="D359" s="463"/>
      <c r="E359" s="463"/>
      <c r="F359" s="463"/>
      <c r="G359" s="463"/>
      <c r="H359" s="463"/>
      <c r="I359" s="463"/>
      <c r="J359" s="463"/>
      <c r="K359" s="463"/>
      <c r="L359" s="463"/>
      <c r="M359" s="463"/>
      <c r="N359" s="463"/>
      <c r="O359" s="464"/>
      <c r="P359" s="460" t="s">
        <v>43</v>
      </c>
      <c r="Q359" s="461"/>
      <c r="R359" s="461"/>
      <c r="S359" s="461"/>
      <c r="T359" s="461"/>
      <c r="U359" s="461"/>
      <c r="V359" s="462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55" t="s">
        <v>84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  <c r="AA360" s="67"/>
      <c r="AB360" s="67"/>
      <c r="AC360" s="81"/>
    </row>
    <row r="361" spans="1:68" ht="27" customHeight="1" x14ac:dyDescent="0.25">
      <c r="A361" s="64" t="s">
        <v>518</v>
      </c>
      <c r="B361" s="64" t="s">
        <v>519</v>
      </c>
      <c r="C361" s="37">
        <v>4301051142</v>
      </c>
      <c r="D361" s="456">
        <v>4607091387919</v>
      </c>
      <c r="E361" s="456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127</v>
      </c>
      <c r="L361" s="38"/>
      <c r="M361" s="39" t="s">
        <v>82</v>
      </c>
      <c r="N361" s="39"/>
      <c r="O361" s="38">
        <v>45</v>
      </c>
      <c r="P361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8"/>
      <c r="R361" s="458"/>
      <c r="S361" s="458"/>
      <c r="T361" s="459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520</v>
      </c>
      <c r="B362" s="64" t="s">
        <v>521</v>
      </c>
      <c r="C362" s="37">
        <v>4301051461</v>
      </c>
      <c r="D362" s="456">
        <v>4680115883604</v>
      </c>
      <c r="E362" s="456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129</v>
      </c>
      <c r="N362" s="39"/>
      <c r="O362" s="38">
        <v>45</v>
      </c>
      <c r="P362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8"/>
      <c r="R362" s="458"/>
      <c r="S362" s="458"/>
      <c r="T362" s="459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522</v>
      </c>
      <c r="B363" s="64" t="s">
        <v>523</v>
      </c>
      <c r="C363" s="37">
        <v>4301051485</v>
      </c>
      <c r="D363" s="456">
        <v>4680115883567</v>
      </c>
      <c r="E363" s="456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8"/>
      <c r="R363" s="458"/>
      <c r="S363" s="458"/>
      <c r="T363" s="459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63"/>
      <c r="B364" s="463"/>
      <c r="C364" s="463"/>
      <c r="D364" s="463"/>
      <c r="E364" s="463"/>
      <c r="F364" s="463"/>
      <c r="G364" s="463"/>
      <c r="H364" s="463"/>
      <c r="I364" s="463"/>
      <c r="J364" s="463"/>
      <c r="K364" s="463"/>
      <c r="L364" s="463"/>
      <c r="M364" s="463"/>
      <c r="N364" s="463"/>
      <c r="O364" s="464"/>
      <c r="P364" s="460" t="s">
        <v>43</v>
      </c>
      <c r="Q364" s="461"/>
      <c r="R364" s="461"/>
      <c r="S364" s="461"/>
      <c r="T364" s="461"/>
      <c r="U364" s="461"/>
      <c r="V364" s="462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63"/>
      <c r="B365" s="463"/>
      <c r="C365" s="463"/>
      <c r="D365" s="463"/>
      <c r="E365" s="463"/>
      <c r="F365" s="463"/>
      <c r="G365" s="463"/>
      <c r="H365" s="463"/>
      <c r="I365" s="463"/>
      <c r="J365" s="463"/>
      <c r="K365" s="463"/>
      <c r="L365" s="463"/>
      <c r="M365" s="463"/>
      <c r="N365" s="463"/>
      <c r="O365" s="464"/>
      <c r="P365" s="460" t="s">
        <v>43</v>
      </c>
      <c r="Q365" s="461"/>
      <c r="R365" s="461"/>
      <c r="S365" s="461"/>
      <c r="T365" s="461"/>
      <c r="U365" s="461"/>
      <c r="V365" s="462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53" t="s">
        <v>524</v>
      </c>
      <c r="B366" s="453"/>
      <c r="C366" s="453"/>
      <c r="D366" s="453"/>
      <c r="E366" s="453"/>
      <c r="F366" s="453"/>
      <c r="G366" s="453"/>
      <c r="H366" s="453"/>
      <c r="I366" s="453"/>
      <c r="J366" s="453"/>
      <c r="K366" s="453"/>
      <c r="L366" s="453"/>
      <c r="M366" s="453"/>
      <c r="N366" s="453"/>
      <c r="O366" s="453"/>
      <c r="P366" s="453"/>
      <c r="Q366" s="453"/>
      <c r="R366" s="453"/>
      <c r="S366" s="453"/>
      <c r="T366" s="453"/>
      <c r="U366" s="453"/>
      <c r="V366" s="453"/>
      <c r="W366" s="453"/>
      <c r="X366" s="453"/>
      <c r="Y366" s="453"/>
      <c r="Z366" s="453"/>
      <c r="AA366" s="55"/>
      <c r="AB366" s="55"/>
      <c r="AC366" s="55"/>
    </row>
    <row r="367" spans="1:68" ht="16.5" customHeight="1" x14ac:dyDescent="0.25">
      <c r="A367" s="454" t="s">
        <v>525</v>
      </c>
      <c r="B367" s="454"/>
      <c r="C367" s="454"/>
      <c r="D367" s="454"/>
      <c r="E367" s="454"/>
      <c r="F367" s="454"/>
      <c r="G367" s="454"/>
      <c r="H367" s="454"/>
      <c r="I367" s="454"/>
      <c r="J367" s="454"/>
      <c r="K367" s="454"/>
      <c r="L367" s="454"/>
      <c r="M367" s="454"/>
      <c r="N367" s="454"/>
      <c r="O367" s="454"/>
      <c r="P367" s="454"/>
      <c r="Q367" s="454"/>
      <c r="R367" s="454"/>
      <c r="S367" s="454"/>
      <c r="T367" s="454"/>
      <c r="U367" s="454"/>
      <c r="V367" s="454"/>
      <c r="W367" s="454"/>
      <c r="X367" s="454"/>
      <c r="Y367" s="454"/>
      <c r="Z367" s="454"/>
      <c r="AA367" s="66"/>
      <c r="AB367" s="66"/>
      <c r="AC367" s="80"/>
    </row>
    <row r="368" spans="1:68" ht="14.25" customHeight="1" x14ac:dyDescent="0.25">
      <c r="A368" s="455" t="s">
        <v>123</v>
      </c>
      <c r="B368" s="455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  <c r="AA368" s="67"/>
      <c r="AB368" s="67"/>
      <c r="AC368" s="81"/>
    </row>
    <row r="369" spans="1:68" ht="27" customHeight="1" x14ac:dyDescent="0.25">
      <c r="A369" s="64" t="s">
        <v>526</v>
      </c>
      <c r="B369" s="64" t="s">
        <v>527</v>
      </c>
      <c r="C369" s="37">
        <v>4301011869</v>
      </c>
      <c r="D369" s="456">
        <v>4680115884847</v>
      </c>
      <c r="E369" s="456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127</v>
      </c>
      <c r="L369" s="38"/>
      <c r="M369" s="39" t="s">
        <v>82</v>
      </c>
      <c r="N369" s="39"/>
      <c r="O369" s="38">
        <v>60</v>
      </c>
      <c r="P369" s="6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8"/>
      <c r="R369" s="458"/>
      <c r="S369" s="458"/>
      <c r="T369" s="459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526</v>
      </c>
      <c r="B370" s="64" t="s">
        <v>528</v>
      </c>
      <c r="C370" s="37">
        <v>4301011946</v>
      </c>
      <c r="D370" s="456">
        <v>4680115884847</v>
      </c>
      <c r="E370" s="456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127</v>
      </c>
      <c r="L370" s="38"/>
      <c r="M370" s="39" t="s">
        <v>147</v>
      </c>
      <c r="N370" s="39"/>
      <c r="O370" s="38">
        <v>60</v>
      </c>
      <c r="P370" s="6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8"/>
      <c r="R370" s="458"/>
      <c r="S370" s="458"/>
      <c r="T370" s="459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529</v>
      </c>
      <c r="B371" s="64" t="s">
        <v>530</v>
      </c>
      <c r="C371" s="37">
        <v>4301011870</v>
      </c>
      <c r="D371" s="456">
        <v>4680115884854</v>
      </c>
      <c r="E371" s="456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127</v>
      </c>
      <c r="L371" s="38"/>
      <c r="M371" s="39" t="s">
        <v>82</v>
      </c>
      <c r="N371" s="39"/>
      <c r="O371" s="38">
        <v>60</v>
      </c>
      <c r="P371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8"/>
      <c r="R371" s="458"/>
      <c r="S371" s="458"/>
      <c r="T371" s="459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529</v>
      </c>
      <c r="B372" s="64" t="s">
        <v>531</v>
      </c>
      <c r="C372" s="37">
        <v>4301011947</v>
      </c>
      <c r="D372" s="456">
        <v>4680115884854</v>
      </c>
      <c r="E372" s="456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127</v>
      </c>
      <c r="L372" s="38"/>
      <c r="M372" s="39" t="s">
        <v>147</v>
      </c>
      <c r="N372" s="39"/>
      <c r="O372" s="38">
        <v>60</v>
      </c>
      <c r="P372" s="6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8"/>
      <c r="R372" s="458"/>
      <c r="S372" s="458"/>
      <c r="T372" s="459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IFERROR(IF(Y372=0,"",ROUNDUP(Y372/H372,0)*0.02039),"")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532</v>
      </c>
      <c r="B373" s="64" t="s">
        <v>533</v>
      </c>
      <c r="C373" s="37">
        <v>4301011867</v>
      </c>
      <c r="D373" s="456">
        <v>4680115884830</v>
      </c>
      <c r="E373" s="456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127</v>
      </c>
      <c r="L373" s="38"/>
      <c r="M373" s="39" t="s">
        <v>82</v>
      </c>
      <c r="N373" s="39"/>
      <c r="O373" s="38">
        <v>60</v>
      </c>
      <c r="P373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8"/>
      <c r="R373" s="458"/>
      <c r="S373" s="458"/>
      <c r="T373" s="459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532</v>
      </c>
      <c r="B374" s="64" t="s">
        <v>534</v>
      </c>
      <c r="C374" s="37">
        <v>4301011943</v>
      </c>
      <c r="D374" s="456">
        <v>4680115884830</v>
      </c>
      <c r="E374" s="456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127</v>
      </c>
      <c r="L374" s="38"/>
      <c r="M374" s="39" t="s">
        <v>147</v>
      </c>
      <c r="N374" s="39"/>
      <c r="O374" s="38">
        <v>60</v>
      </c>
      <c r="P374" s="65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8"/>
      <c r="R374" s="458"/>
      <c r="S374" s="458"/>
      <c r="T374" s="459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535</v>
      </c>
      <c r="B375" s="64" t="s">
        <v>536</v>
      </c>
      <c r="C375" s="37">
        <v>4301011433</v>
      </c>
      <c r="D375" s="456">
        <v>4680115882638</v>
      </c>
      <c r="E375" s="456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126</v>
      </c>
      <c r="N375" s="39"/>
      <c r="O375" s="38">
        <v>90</v>
      </c>
      <c r="P375" s="6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8"/>
      <c r="R375" s="458"/>
      <c r="S375" s="458"/>
      <c r="T375" s="459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537</v>
      </c>
      <c r="B376" s="64" t="s">
        <v>538</v>
      </c>
      <c r="C376" s="37">
        <v>4301011952</v>
      </c>
      <c r="D376" s="456">
        <v>4680115884922</v>
      </c>
      <c r="E376" s="456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8"/>
      <c r="R376" s="458"/>
      <c r="S376" s="458"/>
      <c r="T376" s="459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539</v>
      </c>
      <c r="B377" s="64" t="s">
        <v>540</v>
      </c>
      <c r="C377" s="37">
        <v>4301011868</v>
      </c>
      <c r="D377" s="456">
        <v>4680115884861</v>
      </c>
      <c r="E377" s="456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8"/>
      <c r="R377" s="458"/>
      <c r="S377" s="458"/>
      <c r="T377" s="459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63"/>
      <c r="B378" s="463"/>
      <c r="C378" s="463"/>
      <c r="D378" s="463"/>
      <c r="E378" s="463"/>
      <c r="F378" s="463"/>
      <c r="G378" s="463"/>
      <c r="H378" s="463"/>
      <c r="I378" s="463"/>
      <c r="J378" s="463"/>
      <c r="K378" s="463"/>
      <c r="L378" s="463"/>
      <c r="M378" s="463"/>
      <c r="N378" s="463"/>
      <c r="O378" s="464"/>
      <c r="P378" s="460" t="s">
        <v>43</v>
      </c>
      <c r="Q378" s="461"/>
      <c r="R378" s="461"/>
      <c r="S378" s="461"/>
      <c r="T378" s="461"/>
      <c r="U378" s="461"/>
      <c r="V378" s="462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63"/>
      <c r="B379" s="463"/>
      <c r="C379" s="463"/>
      <c r="D379" s="463"/>
      <c r="E379" s="463"/>
      <c r="F379" s="463"/>
      <c r="G379" s="463"/>
      <c r="H379" s="463"/>
      <c r="I379" s="463"/>
      <c r="J379" s="463"/>
      <c r="K379" s="463"/>
      <c r="L379" s="463"/>
      <c r="M379" s="463"/>
      <c r="N379" s="463"/>
      <c r="O379" s="464"/>
      <c r="P379" s="460" t="s">
        <v>43</v>
      </c>
      <c r="Q379" s="461"/>
      <c r="R379" s="461"/>
      <c r="S379" s="461"/>
      <c r="T379" s="461"/>
      <c r="U379" s="461"/>
      <c r="V379" s="462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455" t="s">
        <v>164</v>
      </c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  <c r="AA380" s="67"/>
      <c r="AB380" s="67"/>
      <c r="AC380" s="81"/>
    </row>
    <row r="381" spans="1:68" ht="27" customHeight="1" x14ac:dyDescent="0.25">
      <c r="A381" s="64" t="s">
        <v>541</v>
      </c>
      <c r="B381" s="64" t="s">
        <v>542</v>
      </c>
      <c r="C381" s="37">
        <v>4301020178</v>
      </c>
      <c r="D381" s="456">
        <v>4607091383980</v>
      </c>
      <c r="E381" s="456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127</v>
      </c>
      <c r="L381" s="38"/>
      <c r="M381" s="39" t="s">
        <v>126</v>
      </c>
      <c r="N381" s="39"/>
      <c r="O381" s="38">
        <v>50</v>
      </c>
      <c r="P381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8"/>
      <c r="R381" s="458"/>
      <c r="S381" s="458"/>
      <c r="T381" s="459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543</v>
      </c>
      <c r="B382" s="64" t="s">
        <v>544</v>
      </c>
      <c r="C382" s="37">
        <v>4301020179</v>
      </c>
      <c r="D382" s="456">
        <v>4607091384178</v>
      </c>
      <c r="E382" s="456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126</v>
      </c>
      <c r="N382" s="39"/>
      <c r="O382" s="38">
        <v>50</v>
      </c>
      <c r="P382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8"/>
      <c r="R382" s="458"/>
      <c r="S382" s="458"/>
      <c r="T382" s="459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63"/>
      <c r="B383" s="463"/>
      <c r="C383" s="463"/>
      <c r="D383" s="463"/>
      <c r="E383" s="463"/>
      <c r="F383" s="463"/>
      <c r="G383" s="463"/>
      <c r="H383" s="463"/>
      <c r="I383" s="463"/>
      <c r="J383" s="463"/>
      <c r="K383" s="463"/>
      <c r="L383" s="463"/>
      <c r="M383" s="463"/>
      <c r="N383" s="463"/>
      <c r="O383" s="464"/>
      <c r="P383" s="460" t="s">
        <v>43</v>
      </c>
      <c r="Q383" s="461"/>
      <c r="R383" s="461"/>
      <c r="S383" s="461"/>
      <c r="T383" s="461"/>
      <c r="U383" s="461"/>
      <c r="V383" s="462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63"/>
      <c r="B384" s="463"/>
      <c r="C384" s="463"/>
      <c r="D384" s="463"/>
      <c r="E384" s="463"/>
      <c r="F384" s="463"/>
      <c r="G384" s="463"/>
      <c r="H384" s="463"/>
      <c r="I384" s="463"/>
      <c r="J384" s="463"/>
      <c r="K384" s="463"/>
      <c r="L384" s="463"/>
      <c r="M384" s="463"/>
      <c r="N384" s="463"/>
      <c r="O384" s="464"/>
      <c r="P384" s="460" t="s">
        <v>43</v>
      </c>
      <c r="Q384" s="461"/>
      <c r="R384" s="461"/>
      <c r="S384" s="461"/>
      <c r="T384" s="461"/>
      <c r="U384" s="461"/>
      <c r="V384" s="462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455" t="s">
        <v>84</v>
      </c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  <c r="AA385" s="67"/>
      <c r="AB385" s="67"/>
      <c r="AC385" s="81"/>
    </row>
    <row r="386" spans="1:68" ht="27" customHeight="1" x14ac:dyDescent="0.25">
      <c r="A386" s="64" t="s">
        <v>545</v>
      </c>
      <c r="B386" s="64" t="s">
        <v>546</v>
      </c>
      <c r="C386" s="37">
        <v>4301051560</v>
      </c>
      <c r="D386" s="456">
        <v>4607091383928</v>
      </c>
      <c r="E386" s="456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127</v>
      </c>
      <c r="L386" s="38"/>
      <c r="M386" s="39" t="s">
        <v>129</v>
      </c>
      <c r="N386" s="39"/>
      <c r="O386" s="38">
        <v>40</v>
      </c>
      <c r="P386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8"/>
      <c r="R386" s="458"/>
      <c r="S386" s="458"/>
      <c r="T386" s="459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545</v>
      </c>
      <c r="B387" s="64" t="s">
        <v>547</v>
      </c>
      <c r="C387" s="37">
        <v>4301051639</v>
      </c>
      <c r="D387" s="456">
        <v>4607091383928</v>
      </c>
      <c r="E387" s="456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127</v>
      </c>
      <c r="L387" s="38"/>
      <c r="M387" s="39" t="s">
        <v>82</v>
      </c>
      <c r="N387" s="39"/>
      <c r="O387" s="38">
        <v>40</v>
      </c>
      <c r="P387" s="6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8"/>
      <c r="R387" s="458"/>
      <c r="S387" s="458"/>
      <c r="T387" s="459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548</v>
      </c>
      <c r="B388" s="64" t="s">
        <v>549</v>
      </c>
      <c r="C388" s="37">
        <v>4301051636</v>
      </c>
      <c r="D388" s="456">
        <v>4607091384260</v>
      </c>
      <c r="E388" s="456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127</v>
      </c>
      <c r="L388" s="38"/>
      <c r="M388" s="39" t="s">
        <v>82</v>
      </c>
      <c r="N388" s="39"/>
      <c r="O388" s="38">
        <v>40</v>
      </c>
      <c r="P388" s="6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8"/>
      <c r="R388" s="458"/>
      <c r="S388" s="458"/>
      <c r="T388" s="459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63"/>
      <c r="B389" s="463"/>
      <c r="C389" s="463"/>
      <c r="D389" s="463"/>
      <c r="E389" s="463"/>
      <c r="F389" s="463"/>
      <c r="G389" s="463"/>
      <c r="H389" s="463"/>
      <c r="I389" s="463"/>
      <c r="J389" s="463"/>
      <c r="K389" s="463"/>
      <c r="L389" s="463"/>
      <c r="M389" s="463"/>
      <c r="N389" s="463"/>
      <c r="O389" s="464"/>
      <c r="P389" s="460" t="s">
        <v>43</v>
      </c>
      <c r="Q389" s="461"/>
      <c r="R389" s="461"/>
      <c r="S389" s="461"/>
      <c r="T389" s="461"/>
      <c r="U389" s="461"/>
      <c r="V389" s="462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63"/>
      <c r="B390" s="463"/>
      <c r="C390" s="463"/>
      <c r="D390" s="463"/>
      <c r="E390" s="463"/>
      <c r="F390" s="463"/>
      <c r="G390" s="463"/>
      <c r="H390" s="463"/>
      <c r="I390" s="463"/>
      <c r="J390" s="463"/>
      <c r="K390" s="463"/>
      <c r="L390" s="463"/>
      <c r="M390" s="463"/>
      <c r="N390" s="463"/>
      <c r="O390" s="464"/>
      <c r="P390" s="460" t="s">
        <v>43</v>
      </c>
      <c r="Q390" s="461"/>
      <c r="R390" s="461"/>
      <c r="S390" s="461"/>
      <c r="T390" s="461"/>
      <c r="U390" s="461"/>
      <c r="V390" s="462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455" t="s">
        <v>194</v>
      </c>
      <c r="B391" s="455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  <c r="AA391" s="67"/>
      <c r="AB391" s="67"/>
      <c r="AC391" s="81"/>
    </row>
    <row r="392" spans="1:68" ht="16.5" customHeight="1" x14ac:dyDescent="0.25">
      <c r="A392" s="64" t="s">
        <v>550</v>
      </c>
      <c r="B392" s="64" t="s">
        <v>551</v>
      </c>
      <c r="C392" s="37">
        <v>4301060314</v>
      </c>
      <c r="D392" s="456">
        <v>4607091384673</v>
      </c>
      <c r="E392" s="456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127</v>
      </c>
      <c r="L392" s="38"/>
      <c r="M392" s="39" t="s">
        <v>82</v>
      </c>
      <c r="N392" s="39"/>
      <c r="O392" s="38">
        <v>30</v>
      </c>
      <c r="P392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8"/>
      <c r="R392" s="458"/>
      <c r="S392" s="458"/>
      <c r="T392" s="459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550</v>
      </c>
      <c r="B393" s="64" t="s">
        <v>552</v>
      </c>
      <c r="C393" s="37">
        <v>4301060345</v>
      </c>
      <c r="D393" s="456">
        <v>4607091384673</v>
      </c>
      <c r="E393" s="456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127</v>
      </c>
      <c r="L393" s="38"/>
      <c r="M393" s="39" t="s">
        <v>82</v>
      </c>
      <c r="N393" s="39"/>
      <c r="O393" s="38">
        <v>30</v>
      </c>
      <c r="P393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8"/>
      <c r="R393" s="458"/>
      <c r="S393" s="458"/>
      <c r="T393" s="459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63"/>
      <c r="B394" s="463"/>
      <c r="C394" s="463"/>
      <c r="D394" s="463"/>
      <c r="E394" s="463"/>
      <c r="F394" s="463"/>
      <c r="G394" s="463"/>
      <c r="H394" s="463"/>
      <c r="I394" s="463"/>
      <c r="J394" s="463"/>
      <c r="K394" s="463"/>
      <c r="L394" s="463"/>
      <c r="M394" s="463"/>
      <c r="N394" s="463"/>
      <c r="O394" s="464"/>
      <c r="P394" s="460" t="s">
        <v>43</v>
      </c>
      <c r="Q394" s="461"/>
      <c r="R394" s="461"/>
      <c r="S394" s="461"/>
      <c r="T394" s="461"/>
      <c r="U394" s="461"/>
      <c r="V394" s="462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63"/>
      <c r="B395" s="463"/>
      <c r="C395" s="463"/>
      <c r="D395" s="463"/>
      <c r="E395" s="463"/>
      <c r="F395" s="463"/>
      <c r="G395" s="463"/>
      <c r="H395" s="463"/>
      <c r="I395" s="463"/>
      <c r="J395" s="463"/>
      <c r="K395" s="463"/>
      <c r="L395" s="463"/>
      <c r="M395" s="463"/>
      <c r="N395" s="463"/>
      <c r="O395" s="464"/>
      <c r="P395" s="460" t="s">
        <v>43</v>
      </c>
      <c r="Q395" s="461"/>
      <c r="R395" s="461"/>
      <c r="S395" s="461"/>
      <c r="T395" s="461"/>
      <c r="U395" s="461"/>
      <c r="V395" s="462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54" t="s">
        <v>553</v>
      </c>
      <c r="B396" s="454"/>
      <c r="C396" s="454"/>
      <c r="D396" s="454"/>
      <c r="E396" s="454"/>
      <c r="F396" s="454"/>
      <c r="G396" s="454"/>
      <c r="H396" s="454"/>
      <c r="I396" s="454"/>
      <c r="J396" s="454"/>
      <c r="K396" s="454"/>
      <c r="L396" s="454"/>
      <c r="M396" s="454"/>
      <c r="N396" s="454"/>
      <c r="O396" s="454"/>
      <c r="P396" s="454"/>
      <c r="Q396" s="454"/>
      <c r="R396" s="454"/>
      <c r="S396" s="454"/>
      <c r="T396" s="454"/>
      <c r="U396" s="454"/>
      <c r="V396" s="454"/>
      <c r="W396" s="454"/>
      <c r="X396" s="454"/>
      <c r="Y396" s="454"/>
      <c r="Z396" s="454"/>
      <c r="AA396" s="66"/>
      <c r="AB396" s="66"/>
      <c r="AC396" s="80"/>
    </row>
    <row r="397" spans="1:68" ht="14.25" customHeight="1" x14ac:dyDescent="0.25">
      <c r="A397" s="455" t="s">
        <v>123</v>
      </c>
      <c r="B397" s="455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  <c r="AA397" s="67"/>
      <c r="AB397" s="67"/>
      <c r="AC397" s="81"/>
    </row>
    <row r="398" spans="1:68" ht="27" customHeight="1" x14ac:dyDescent="0.25">
      <c r="A398" s="64" t="s">
        <v>554</v>
      </c>
      <c r="B398" s="64" t="s">
        <v>555</v>
      </c>
      <c r="C398" s="37">
        <v>4301011873</v>
      </c>
      <c r="D398" s="456">
        <v>4680115881907</v>
      </c>
      <c r="E398" s="456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127</v>
      </c>
      <c r="L398" s="38"/>
      <c r="M398" s="39" t="s">
        <v>82</v>
      </c>
      <c r="N398" s="39"/>
      <c r="O398" s="38">
        <v>60</v>
      </c>
      <c r="P398" s="664" t="s">
        <v>556</v>
      </c>
      <c r="Q398" s="458"/>
      <c r="R398" s="458"/>
      <c r="S398" s="458"/>
      <c r="T398" s="459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557</v>
      </c>
      <c r="B399" s="64" t="s">
        <v>558</v>
      </c>
      <c r="C399" s="37">
        <v>4301011874</v>
      </c>
      <c r="D399" s="456">
        <v>4680115884892</v>
      </c>
      <c r="E399" s="456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127</v>
      </c>
      <c r="L399" s="38"/>
      <c r="M399" s="39" t="s">
        <v>82</v>
      </c>
      <c r="N399" s="39"/>
      <c r="O399" s="38">
        <v>60</v>
      </c>
      <c r="P399" s="6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8"/>
      <c r="R399" s="458"/>
      <c r="S399" s="458"/>
      <c r="T399" s="459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559</v>
      </c>
      <c r="B400" s="64" t="s">
        <v>560</v>
      </c>
      <c r="C400" s="37">
        <v>4301011875</v>
      </c>
      <c r="D400" s="456">
        <v>4680115884885</v>
      </c>
      <c r="E400" s="456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127</v>
      </c>
      <c r="L400" s="38"/>
      <c r="M400" s="39" t="s">
        <v>82</v>
      </c>
      <c r="N400" s="39"/>
      <c r="O400" s="38">
        <v>60</v>
      </c>
      <c r="P400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8"/>
      <c r="R400" s="458"/>
      <c r="S400" s="458"/>
      <c r="T400" s="459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561</v>
      </c>
      <c r="B401" s="64" t="s">
        <v>562</v>
      </c>
      <c r="C401" s="37">
        <v>4301011871</v>
      </c>
      <c r="D401" s="456">
        <v>4680115884908</v>
      </c>
      <c r="E401" s="456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6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8"/>
      <c r="R401" s="458"/>
      <c r="S401" s="458"/>
      <c r="T401" s="459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63"/>
      <c r="B402" s="463"/>
      <c r="C402" s="463"/>
      <c r="D402" s="463"/>
      <c r="E402" s="463"/>
      <c r="F402" s="463"/>
      <c r="G402" s="463"/>
      <c r="H402" s="463"/>
      <c r="I402" s="463"/>
      <c r="J402" s="463"/>
      <c r="K402" s="463"/>
      <c r="L402" s="463"/>
      <c r="M402" s="463"/>
      <c r="N402" s="463"/>
      <c r="O402" s="464"/>
      <c r="P402" s="460" t="s">
        <v>43</v>
      </c>
      <c r="Q402" s="461"/>
      <c r="R402" s="461"/>
      <c r="S402" s="461"/>
      <c r="T402" s="461"/>
      <c r="U402" s="461"/>
      <c r="V402" s="462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63"/>
      <c r="B403" s="463"/>
      <c r="C403" s="463"/>
      <c r="D403" s="463"/>
      <c r="E403" s="463"/>
      <c r="F403" s="463"/>
      <c r="G403" s="463"/>
      <c r="H403" s="463"/>
      <c r="I403" s="463"/>
      <c r="J403" s="463"/>
      <c r="K403" s="463"/>
      <c r="L403" s="463"/>
      <c r="M403" s="463"/>
      <c r="N403" s="463"/>
      <c r="O403" s="464"/>
      <c r="P403" s="460" t="s">
        <v>43</v>
      </c>
      <c r="Q403" s="461"/>
      <c r="R403" s="461"/>
      <c r="S403" s="461"/>
      <c r="T403" s="461"/>
      <c r="U403" s="461"/>
      <c r="V403" s="462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55" t="s">
        <v>79</v>
      </c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  <c r="AA404" s="67"/>
      <c r="AB404" s="67"/>
      <c r="AC404" s="81"/>
    </row>
    <row r="405" spans="1:68" ht="27" customHeight="1" x14ac:dyDescent="0.25">
      <c r="A405" s="64" t="s">
        <v>563</v>
      </c>
      <c r="B405" s="64" t="s">
        <v>564</v>
      </c>
      <c r="C405" s="37">
        <v>4301031139</v>
      </c>
      <c r="D405" s="456">
        <v>4607091384802</v>
      </c>
      <c r="E405" s="456"/>
      <c r="F405" s="63">
        <v>0.73</v>
      </c>
      <c r="G405" s="38">
        <v>6</v>
      </c>
      <c r="H405" s="63">
        <v>4.38</v>
      </c>
      <c r="I405" s="63">
        <v>4.58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8"/>
      <c r="R405" s="458"/>
      <c r="S405" s="458"/>
      <c r="T405" s="459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563</v>
      </c>
      <c r="B406" s="64" t="s">
        <v>565</v>
      </c>
      <c r="C406" s="37">
        <v>4301031303</v>
      </c>
      <c r="D406" s="456">
        <v>4607091384802</v>
      </c>
      <c r="E406" s="456"/>
      <c r="F406" s="63">
        <v>0.73</v>
      </c>
      <c r="G406" s="38">
        <v>6</v>
      </c>
      <c r="H406" s="63">
        <v>4.38</v>
      </c>
      <c r="I406" s="63">
        <v>4.6399999999999997</v>
      </c>
      <c r="J406" s="38">
        <v>156</v>
      </c>
      <c r="K406" s="38" t="s">
        <v>88</v>
      </c>
      <c r="L406" s="38"/>
      <c r="M406" s="39" t="s">
        <v>82</v>
      </c>
      <c r="N406" s="39"/>
      <c r="O406" s="38">
        <v>35</v>
      </c>
      <c r="P40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8"/>
      <c r="R406" s="458"/>
      <c r="S406" s="458"/>
      <c r="T406" s="459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IFERROR(IF(Y406=0,"",ROUNDUP(Y406/H406,0)*0.00753),"")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566</v>
      </c>
      <c r="B407" s="64" t="s">
        <v>567</v>
      </c>
      <c r="C407" s="37">
        <v>4301031304</v>
      </c>
      <c r="D407" s="456">
        <v>4607091384826</v>
      </c>
      <c r="E407" s="456"/>
      <c r="F407" s="63">
        <v>0.35</v>
      </c>
      <c r="G407" s="38">
        <v>8</v>
      </c>
      <c r="H407" s="63">
        <v>2.8</v>
      </c>
      <c r="I407" s="63">
        <v>2.98</v>
      </c>
      <c r="J407" s="38">
        <v>234</v>
      </c>
      <c r="K407" s="38" t="s">
        <v>83</v>
      </c>
      <c r="L407" s="38"/>
      <c r="M407" s="39" t="s">
        <v>82</v>
      </c>
      <c r="N407" s="39"/>
      <c r="O407" s="38">
        <v>35</v>
      </c>
      <c r="P407" s="6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8"/>
      <c r="R407" s="458"/>
      <c r="S407" s="458"/>
      <c r="T407" s="459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IFERROR(IF(Y407=0,"",ROUNDUP(Y407/H407,0)*0.00502),"")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1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3"/>
      <c r="O408" s="464"/>
      <c r="P408" s="460" t="s">
        <v>43</v>
      </c>
      <c r="Q408" s="461"/>
      <c r="R408" s="461"/>
      <c r="S408" s="461"/>
      <c r="T408" s="461"/>
      <c r="U408" s="461"/>
      <c r="V408" s="462"/>
      <c r="W408" s="43" t="s">
        <v>42</v>
      </c>
      <c r="X408" s="44">
        <f>IFERROR(X405/H405,"0")+IFERROR(X406/H406,"0")+IFERROR(X407/H407,"0")</f>
        <v>0</v>
      </c>
      <c r="Y408" s="44">
        <f>IFERROR(Y405/H405,"0")+IFERROR(Y406/H406,"0")+IFERROR(Y407/H407,"0")</f>
        <v>0</v>
      </c>
      <c r="Z408" s="44">
        <f>IFERROR(IF(Z405="",0,Z405),"0")+IFERROR(IF(Z406="",0,Z406),"0")+IFERROR(IF(Z407="",0,Z407),"0")</f>
        <v>0</v>
      </c>
      <c r="AA408" s="68"/>
      <c r="AB408" s="68"/>
      <c r="AC408" s="68"/>
    </row>
    <row r="409" spans="1:68" x14ac:dyDescent="0.2">
      <c r="A409" s="463"/>
      <c r="B409" s="463"/>
      <c r="C409" s="463"/>
      <c r="D409" s="463"/>
      <c r="E409" s="463"/>
      <c r="F409" s="463"/>
      <c r="G409" s="463"/>
      <c r="H409" s="463"/>
      <c r="I409" s="463"/>
      <c r="J409" s="463"/>
      <c r="K409" s="463"/>
      <c r="L409" s="463"/>
      <c r="M409" s="463"/>
      <c r="N409" s="463"/>
      <c r="O409" s="464"/>
      <c r="P409" s="460" t="s">
        <v>43</v>
      </c>
      <c r="Q409" s="461"/>
      <c r="R409" s="461"/>
      <c r="S409" s="461"/>
      <c r="T409" s="461"/>
      <c r="U409" s="461"/>
      <c r="V409" s="462"/>
      <c r="W409" s="43" t="s">
        <v>0</v>
      </c>
      <c r="X409" s="44">
        <f>IFERROR(SUM(X405:X407),"0")</f>
        <v>0</v>
      </c>
      <c r="Y409" s="44">
        <f>IFERROR(SUM(Y405:Y407),"0")</f>
        <v>0</v>
      </c>
      <c r="Z409" s="43"/>
      <c r="AA409" s="68"/>
      <c r="AB409" s="68"/>
      <c r="AC409" s="68"/>
    </row>
    <row r="410" spans="1:68" ht="14.25" customHeight="1" x14ac:dyDescent="0.25">
      <c r="A410" s="455" t="s">
        <v>84</v>
      </c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  <c r="AA410" s="67"/>
      <c r="AB410" s="67"/>
      <c r="AC410" s="81"/>
    </row>
    <row r="411" spans="1:68" ht="27" customHeight="1" x14ac:dyDescent="0.25">
      <c r="A411" s="64" t="s">
        <v>568</v>
      </c>
      <c r="B411" s="64" t="s">
        <v>569</v>
      </c>
      <c r="C411" s="37">
        <v>4301051635</v>
      </c>
      <c r="D411" s="456">
        <v>4607091384246</v>
      </c>
      <c r="E411" s="456"/>
      <c r="F411" s="63">
        <v>1.3</v>
      </c>
      <c r="G411" s="38">
        <v>6</v>
      </c>
      <c r="H411" s="63">
        <v>7.8</v>
      </c>
      <c r="I411" s="63">
        <v>8.3640000000000008</v>
      </c>
      <c r="J411" s="38">
        <v>56</v>
      </c>
      <c r="K411" s="38" t="s">
        <v>127</v>
      </c>
      <c r="L411" s="38"/>
      <c r="M411" s="39" t="s">
        <v>82</v>
      </c>
      <c r="N411" s="39"/>
      <c r="O411" s="38">
        <v>40</v>
      </c>
      <c r="P411" s="67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8"/>
      <c r="R411" s="458"/>
      <c r="S411" s="458"/>
      <c r="T411" s="459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570</v>
      </c>
      <c r="B412" s="64" t="s">
        <v>571</v>
      </c>
      <c r="C412" s="37">
        <v>4301051445</v>
      </c>
      <c r="D412" s="456">
        <v>4680115881976</v>
      </c>
      <c r="E412" s="456"/>
      <c r="F412" s="63">
        <v>1.3</v>
      </c>
      <c r="G412" s="38">
        <v>6</v>
      </c>
      <c r="H412" s="63">
        <v>7.8</v>
      </c>
      <c r="I412" s="63">
        <v>8.2799999999999994</v>
      </c>
      <c r="J412" s="38">
        <v>56</v>
      </c>
      <c r="K412" s="38" t="s">
        <v>127</v>
      </c>
      <c r="L412" s="38"/>
      <c r="M412" s="39" t="s">
        <v>82</v>
      </c>
      <c r="N412" s="39"/>
      <c r="O412" s="38">
        <v>40</v>
      </c>
      <c r="P412" s="6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8"/>
      <c r="R412" s="458"/>
      <c r="S412" s="458"/>
      <c r="T412" s="459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IFERROR(IF(Y412=0,"",ROUNDUP(Y412/H412,0)*0.02175),"")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572</v>
      </c>
      <c r="B413" s="64" t="s">
        <v>573</v>
      </c>
      <c r="C413" s="37">
        <v>4301051297</v>
      </c>
      <c r="D413" s="456">
        <v>4607091384253</v>
      </c>
      <c r="E413" s="456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6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8"/>
      <c r="R413" s="458"/>
      <c r="S413" s="458"/>
      <c r="T413" s="459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572</v>
      </c>
      <c r="B414" s="64" t="s">
        <v>574</v>
      </c>
      <c r="C414" s="37">
        <v>4301051634</v>
      </c>
      <c r="D414" s="456">
        <v>4607091384253</v>
      </c>
      <c r="E414" s="456"/>
      <c r="F414" s="63">
        <v>0.4</v>
      </c>
      <c r="G414" s="38">
        <v>6</v>
      </c>
      <c r="H414" s="63">
        <v>2.4</v>
      </c>
      <c r="I414" s="63">
        <v>2.6840000000000002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6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8"/>
      <c r="R414" s="458"/>
      <c r="S414" s="458"/>
      <c r="T414" s="459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575</v>
      </c>
      <c r="B415" s="64" t="s">
        <v>576</v>
      </c>
      <c r="C415" s="37">
        <v>4301051444</v>
      </c>
      <c r="D415" s="456">
        <v>4680115881969</v>
      </c>
      <c r="E415" s="456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88</v>
      </c>
      <c r="L415" s="38"/>
      <c r="M415" s="39" t="s">
        <v>82</v>
      </c>
      <c r="N415" s="39"/>
      <c r="O415" s="38">
        <v>40</v>
      </c>
      <c r="P415" s="6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8"/>
      <c r="R415" s="458"/>
      <c r="S415" s="458"/>
      <c r="T415" s="459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63"/>
      <c r="B416" s="463"/>
      <c r="C416" s="463"/>
      <c r="D416" s="463"/>
      <c r="E416" s="463"/>
      <c r="F416" s="463"/>
      <c r="G416" s="463"/>
      <c r="H416" s="463"/>
      <c r="I416" s="463"/>
      <c r="J416" s="463"/>
      <c r="K416" s="463"/>
      <c r="L416" s="463"/>
      <c r="M416" s="463"/>
      <c r="N416" s="463"/>
      <c r="O416" s="464"/>
      <c r="P416" s="460" t="s">
        <v>43</v>
      </c>
      <c r="Q416" s="461"/>
      <c r="R416" s="461"/>
      <c r="S416" s="461"/>
      <c r="T416" s="461"/>
      <c r="U416" s="461"/>
      <c r="V416" s="462"/>
      <c r="W416" s="43" t="s">
        <v>42</v>
      </c>
      <c r="X416" s="44">
        <f>IFERROR(X411/H411,"0")+IFERROR(X412/H412,"0")+IFERROR(X413/H413,"0")+IFERROR(X414/H414,"0")+IFERROR(X415/H415,"0")</f>
        <v>0</v>
      </c>
      <c r="Y416" s="44">
        <f>IFERROR(Y411/H411,"0")+IFERROR(Y412/H412,"0")+IFERROR(Y413/H413,"0")+IFERROR(Y414/H414,"0")+IFERROR(Y415/H415,"0")</f>
        <v>0</v>
      </c>
      <c r="Z416" s="44">
        <f>IFERROR(IF(Z411="",0,Z411),"0")+IFERROR(IF(Z412="",0,Z412),"0")+IFERROR(IF(Z413="",0,Z413),"0")+IFERROR(IF(Z414="",0,Z414),"0")+IFERROR(IF(Z415="",0,Z415),"0")</f>
        <v>0</v>
      </c>
      <c r="AA416" s="68"/>
      <c r="AB416" s="68"/>
      <c r="AC416" s="68"/>
    </row>
    <row r="417" spans="1:68" x14ac:dyDescent="0.2">
      <c r="A417" s="463"/>
      <c r="B417" s="463"/>
      <c r="C417" s="463"/>
      <c r="D417" s="463"/>
      <c r="E417" s="463"/>
      <c r="F417" s="463"/>
      <c r="G417" s="463"/>
      <c r="H417" s="463"/>
      <c r="I417" s="463"/>
      <c r="J417" s="463"/>
      <c r="K417" s="463"/>
      <c r="L417" s="463"/>
      <c r="M417" s="463"/>
      <c r="N417" s="463"/>
      <c r="O417" s="464"/>
      <c r="P417" s="460" t="s">
        <v>43</v>
      </c>
      <c r="Q417" s="461"/>
      <c r="R417" s="461"/>
      <c r="S417" s="461"/>
      <c r="T417" s="461"/>
      <c r="U417" s="461"/>
      <c r="V417" s="462"/>
      <c r="W417" s="43" t="s">
        <v>0</v>
      </c>
      <c r="X417" s="44">
        <f>IFERROR(SUM(X411:X415),"0")</f>
        <v>0</v>
      </c>
      <c r="Y417" s="44">
        <f>IFERROR(SUM(Y411:Y415),"0")</f>
        <v>0</v>
      </c>
      <c r="Z417" s="43"/>
      <c r="AA417" s="68"/>
      <c r="AB417" s="68"/>
      <c r="AC417" s="68"/>
    </row>
    <row r="418" spans="1:68" ht="14.25" customHeight="1" x14ac:dyDescent="0.25">
      <c r="A418" s="455" t="s">
        <v>194</v>
      </c>
      <c r="B418" s="455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  <c r="AA418" s="67"/>
      <c r="AB418" s="67"/>
      <c r="AC418" s="81"/>
    </row>
    <row r="419" spans="1:68" ht="27" customHeight="1" x14ac:dyDescent="0.25">
      <c r="A419" s="64" t="s">
        <v>577</v>
      </c>
      <c r="B419" s="64" t="s">
        <v>578</v>
      </c>
      <c r="C419" s="37">
        <v>4301060377</v>
      </c>
      <c r="D419" s="456">
        <v>4607091389357</v>
      </c>
      <c r="E419" s="456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127</v>
      </c>
      <c r="L419" s="38"/>
      <c r="M419" s="39" t="s">
        <v>82</v>
      </c>
      <c r="N419" s="39"/>
      <c r="O419" s="38">
        <v>40</v>
      </c>
      <c r="P419" s="6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8"/>
      <c r="R419" s="458"/>
      <c r="S419" s="458"/>
      <c r="T419" s="459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7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x14ac:dyDescent="0.2">
      <c r="A420" s="463"/>
      <c r="B420" s="463"/>
      <c r="C420" s="463"/>
      <c r="D420" s="463"/>
      <c r="E420" s="463"/>
      <c r="F420" s="463"/>
      <c r="G420" s="463"/>
      <c r="H420" s="463"/>
      <c r="I420" s="463"/>
      <c r="J420" s="463"/>
      <c r="K420" s="463"/>
      <c r="L420" s="463"/>
      <c r="M420" s="463"/>
      <c r="N420" s="463"/>
      <c r="O420" s="464"/>
      <c r="P420" s="460" t="s">
        <v>43</v>
      </c>
      <c r="Q420" s="461"/>
      <c r="R420" s="461"/>
      <c r="S420" s="461"/>
      <c r="T420" s="461"/>
      <c r="U420" s="461"/>
      <c r="V420" s="462"/>
      <c r="W420" s="43" t="s">
        <v>42</v>
      </c>
      <c r="X420" s="44">
        <f>IFERROR(X419/H419,"0")</f>
        <v>0</v>
      </c>
      <c r="Y420" s="44">
        <f>IFERROR(Y419/H419,"0")</f>
        <v>0</v>
      </c>
      <c r="Z420" s="44">
        <f>IFERROR(IF(Z419="",0,Z419),"0")</f>
        <v>0</v>
      </c>
      <c r="AA420" s="68"/>
      <c r="AB420" s="68"/>
      <c r="AC420" s="68"/>
    </row>
    <row r="421" spans="1:68" x14ac:dyDescent="0.2">
      <c r="A421" s="463"/>
      <c r="B421" s="463"/>
      <c r="C421" s="463"/>
      <c r="D421" s="463"/>
      <c r="E421" s="463"/>
      <c r="F421" s="463"/>
      <c r="G421" s="463"/>
      <c r="H421" s="463"/>
      <c r="I421" s="463"/>
      <c r="J421" s="463"/>
      <c r="K421" s="463"/>
      <c r="L421" s="463"/>
      <c r="M421" s="463"/>
      <c r="N421" s="463"/>
      <c r="O421" s="464"/>
      <c r="P421" s="460" t="s">
        <v>43</v>
      </c>
      <c r="Q421" s="461"/>
      <c r="R421" s="461"/>
      <c r="S421" s="461"/>
      <c r="T421" s="461"/>
      <c r="U421" s="461"/>
      <c r="V421" s="462"/>
      <c r="W421" s="43" t="s">
        <v>0</v>
      </c>
      <c r="X421" s="44">
        <f>IFERROR(SUM(X419:X419),"0")</f>
        <v>0</v>
      </c>
      <c r="Y421" s="44">
        <f>IFERROR(SUM(Y419:Y419),"0")</f>
        <v>0</v>
      </c>
      <c r="Z421" s="43"/>
      <c r="AA421" s="68"/>
      <c r="AB421" s="68"/>
      <c r="AC421" s="68"/>
    </row>
    <row r="422" spans="1:68" ht="27.75" customHeight="1" x14ac:dyDescent="0.2">
      <c r="A422" s="453" t="s">
        <v>579</v>
      </c>
      <c r="B422" s="453"/>
      <c r="C422" s="453"/>
      <c r="D422" s="453"/>
      <c r="E422" s="453"/>
      <c r="F422" s="453"/>
      <c r="G422" s="453"/>
      <c r="H422" s="453"/>
      <c r="I422" s="453"/>
      <c r="J422" s="453"/>
      <c r="K422" s="453"/>
      <c r="L422" s="453"/>
      <c r="M422" s="453"/>
      <c r="N422" s="453"/>
      <c r="O422" s="453"/>
      <c r="P422" s="453"/>
      <c r="Q422" s="453"/>
      <c r="R422" s="453"/>
      <c r="S422" s="453"/>
      <c r="T422" s="453"/>
      <c r="U422" s="453"/>
      <c r="V422" s="453"/>
      <c r="W422" s="453"/>
      <c r="X422" s="453"/>
      <c r="Y422" s="453"/>
      <c r="Z422" s="453"/>
      <c r="AA422" s="55"/>
      <c r="AB422" s="55"/>
      <c r="AC422" s="55"/>
    </row>
    <row r="423" spans="1:68" ht="16.5" customHeight="1" x14ac:dyDescent="0.25">
      <c r="A423" s="454" t="s">
        <v>580</v>
      </c>
      <c r="B423" s="454"/>
      <c r="C423" s="454"/>
      <c r="D423" s="454"/>
      <c r="E423" s="454"/>
      <c r="F423" s="454"/>
      <c r="G423" s="454"/>
      <c r="H423" s="454"/>
      <c r="I423" s="454"/>
      <c r="J423" s="454"/>
      <c r="K423" s="454"/>
      <c r="L423" s="454"/>
      <c r="M423" s="454"/>
      <c r="N423" s="454"/>
      <c r="O423" s="454"/>
      <c r="P423" s="454"/>
      <c r="Q423" s="454"/>
      <c r="R423" s="454"/>
      <c r="S423" s="454"/>
      <c r="T423" s="454"/>
      <c r="U423" s="454"/>
      <c r="V423" s="454"/>
      <c r="W423" s="454"/>
      <c r="X423" s="454"/>
      <c r="Y423" s="454"/>
      <c r="Z423" s="454"/>
      <c r="AA423" s="66"/>
      <c r="AB423" s="66"/>
      <c r="AC423" s="80"/>
    </row>
    <row r="424" spans="1:68" ht="14.25" customHeight="1" x14ac:dyDescent="0.25">
      <c r="A424" s="455" t="s">
        <v>123</v>
      </c>
      <c r="B424" s="455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  <c r="AA424" s="67"/>
      <c r="AB424" s="67"/>
      <c r="AC424" s="81"/>
    </row>
    <row r="425" spans="1:68" ht="27" customHeight="1" x14ac:dyDescent="0.25">
      <c r="A425" s="64" t="s">
        <v>581</v>
      </c>
      <c r="B425" s="64" t="s">
        <v>582</v>
      </c>
      <c r="C425" s="37">
        <v>4301011428</v>
      </c>
      <c r="D425" s="456">
        <v>4607091389708</v>
      </c>
      <c r="E425" s="456"/>
      <c r="F425" s="63">
        <v>0.45</v>
      </c>
      <c r="G425" s="38">
        <v>6</v>
      </c>
      <c r="H425" s="63">
        <v>2.7</v>
      </c>
      <c r="I425" s="63">
        <v>2.9</v>
      </c>
      <c r="J425" s="38">
        <v>156</v>
      </c>
      <c r="K425" s="38" t="s">
        <v>88</v>
      </c>
      <c r="L425" s="38"/>
      <c r="M425" s="39" t="s">
        <v>126</v>
      </c>
      <c r="N425" s="39"/>
      <c r="O425" s="38">
        <v>50</v>
      </c>
      <c r="P425" s="6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8"/>
      <c r="R425" s="458"/>
      <c r="S425" s="458"/>
      <c r="T425" s="459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298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63"/>
      <c r="B426" s="463"/>
      <c r="C426" s="463"/>
      <c r="D426" s="463"/>
      <c r="E426" s="463"/>
      <c r="F426" s="463"/>
      <c r="G426" s="463"/>
      <c r="H426" s="463"/>
      <c r="I426" s="463"/>
      <c r="J426" s="463"/>
      <c r="K426" s="463"/>
      <c r="L426" s="463"/>
      <c r="M426" s="463"/>
      <c r="N426" s="463"/>
      <c r="O426" s="464"/>
      <c r="P426" s="460" t="s">
        <v>43</v>
      </c>
      <c r="Q426" s="461"/>
      <c r="R426" s="461"/>
      <c r="S426" s="461"/>
      <c r="T426" s="461"/>
      <c r="U426" s="461"/>
      <c r="V426" s="462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</row>
    <row r="427" spans="1:68" x14ac:dyDescent="0.2">
      <c r="A427" s="463"/>
      <c r="B427" s="463"/>
      <c r="C427" s="463"/>
      <c r="D427" s="463"/>
      <c r="E427" s="463"/>
      <c r="F427" s="463"/>
      <c r="G427" s="463"/>
      <c r="H427" s="463"/>
      <c r="I427" s="463"/>
      <c r="J427" s="463"/>
      <c r="K427" s="463"/>
      <c r="L427" s="463"/>
      <c r="M427" s="463"/>
      <c r="N427" s="463"/>
      <c r="O427" s="464"/>
      <c r="P427" s="460" t="s">
        <v>43</v>
      </c>
      <c r="Q427" s="461"/>
      <c r="R427" s="461"/>
      <c r="S427" s="461"/>
      <c r="T427" s="461"/>
      <c r="U427" s="461"/>
      <c r="V427" s="462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</row>
    <row r="428" spans="1:68" ht="14.25" customHeight="1" x14ac:dyDescent="0.25">
      <c r="A428" s="455" t="s">
        <v>79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  <c r="AA428" s="67"/>
      <c r="AB428" s="67"/>
      <c r="AC428" s="81"/>
    </row>
    <row r="429" spans="1:68" ht="27" customHeight="1" x14ac:dyDescent="0.25">
      <c r="A429" s="64" t="s">
        <v>583</v>
      </c>
      <c r="B429" s="64" t="s">
        <v>584</v>
      </c>
      <c r="C429" s="37">
        <v>4301031322</v>
      </c>
      <c r="D429" s="456">
        <v>4607091389753</v>
      </c>
      <c r="E429" s="456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678" t="s">
        <v>585</v>
      </c>
      <c r="Q429" s="458"/>
      <c r="R429" s="458"/>
      <c r="S429" s="458"/>
      <c r="T429" s="459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ref="Y429:Y449" si="67">IFERROR(IF(X429="",0,CEILING((X429/$H429),1)*$H429),"")</f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ref="BM429:BM449" si="68">IFERROR(X429*I429/H429,"0")</f>
        <v>0</v>
      </c>
      <c r="BN429" s="79">
        <f t="shared" ref="BN429:BN449" si="69">IFERROR(Y429*I429/H429,"0")</f>
        <v>0</v>
      </c>
      <c r="BO429" s="79">
        <f t="shared" ref="BO429:BO449" si="70">IFERROR(1/J429*(X429/H429),"0")</f>
        <v>0</v>
      </c>
      <c r="BP429" s="79">
        <f t="shared" ref="BP429:BP449" si="71">IFERROR(1/J429*(Y429/H429),"0")</f>
        <v>0</v>
      </c>
    </row>
    <row r="430" spans="1:68" ht="27" customHeight="1" x14ac:dyDescent="0.25">
      <c r="A430" s="64" t="s">
        <v>583</v>
      </c>
      <c r="B430" s="64" t="s">
        <v>586</v>
      </c>
      <c r="C430" s="37">
        <v>4301031355</v>
      </c>
      <c r="D430" s="456">
        <v>4607091389753</v>
      </c>
      <c r="E430" s="45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679" t="s">
        <v>587</v>
      </c>
      <c r="Q430" s="458"/>
      <c r="R430" s="458"/>
      <c r="S430" s="458"/>
      <c r="T430" s="459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588</v>
      </c>
      <c r="B431" s="64" t="s">
        <v>589</v>
      </c>
      <c r="C431" s="37">
        <v>4301031323</v>
      </c>
      <c r="D431" s="456">
        <v>4607091389760</v>
      </c>
      <c r="E431" s="456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680" t="s">
        <v>590</v>
      </c>
      <c r="Q431" s="458"/>
      <c r="R431" s="458"/>
      <c r="S431" s="458"/>
      <c r="T431" s="459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591</v>
      </c>
      <c r="B432" s="64" t="s">
        <v>592</v>
      </c>
      <c r="C432" s="37">
        <v>4301031325</v>
      </c>
      <c r="D432" s="456">
        <v>4607091389746</v>
      </c>
      <c r="E432" s="456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81" t="s">
        <v>593</v>
      </c>
      <c r="Q432" s="458"/>
      <c r="R432" s="458"/>
      <c r="S432" s="458"/>
      <c r="T432" s="459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591</v>
      </c>
      <c r="B433" s="64" t="s">
        <v>594</v>
      </c>
      <c r="C433" s="37">
        <v>4301031356</v>
      </c>
      <c r="D433" s="456">
        <v>4607091389746</v>
      </c>
      <c r="E433" s="456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82" t="s">
        <v>593</v>
      </c>
      <c r="Q433" s="458"/>
      <c r="R433" s="458"/>
      <c r="S433" s="458"/>
      <c r="T433" s="459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595</v>
      </c>
      <c r="B434" s="64" t="s">
        <v>596</v>
      </c>
      <c r="C434" s="37">
        <v>4301031257</v>
      </c>
      <c r="D434" s="456">
        <v>4680115883147</v>
      </c>
      <c r="E434" s="45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8"/>
      <c r="R434" s="458"/>
      <c r="S434" s="458"/>
      <c r="T434" s="459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8" si="72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595</v>
      </c>
      <c r="B435" s="64" t="s">
        <v>597</v>
      </c>
      <c r="C435" s="37">
        <v>4301031335</v>
      </c>
      <c r="D435" s="456">
        <v>4680115883147</v>
      </c>
      <c r="E435" s="456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684" t="s">
        <v>598</v>
      </c>
      <c r="Q435" s="458"/>
      <c r="R435" s="458"/>
      <c r="S435" s="458"/>
      <c r="T435" s="459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599</v>
      </c>
      <c r="B436" s="64" t="s">
        <v>600</v>
      </c>
      <c r="C436" s="37">
        <v>4301031178</v>
      </c>
      <c r="D436" s="456">
        <v>4607091384338</v>
      </c>
      <c r="E436" s="456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458"/>
      <c r="R436" s="458"/>
      <c r="S436" s="458"/>
      <c r="T436" s="459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27" customHeight="1" x14ac:dyDescent="0.25">
      <c r="A437" s="64" t="s">
        <v>599</v>
      </c>
      <c r="B437" s="64" t="s">
        <v>601</v>
      </c>
      <c r="C437" s="37">
        <v>4301031330</v>
      </c>
      <c r="D437" s="456">
        <v>4607091384338</v>
      </c>
      <c r="E437" s="456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6" t="s">
        <v>602</v>
      </c>
      <c r="Q437" s="458"/>
      <c r="R437" s="458"/>
      <c r="S437" s="458"/>
      <c r="T437" s="459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603</v>
      </c>
      <c r="B438" s="64" t="s">
        <v>604</v>
      </c>
      <c r="C438" s="37">
        <v>4301031254</v>
      </c>
      <c r="D438" s="456">
        <v>4680115883154</v>
      </c>
      <c r="E438" s="456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8"/>
      <c r="R438" s="458"/>
      <c r="S438" s="458"/>
      <c r="T438" s="459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603</v>
      </c>
      <c r="B439" s="64" t="s">
        <v>605</v>
      </c>
      <c r="C439" s="37">
        <v>4301031336</v>
      </c>
      <c r="D439" s="456">
        <v>4680115883154</v>
      </c>
      <c r="E439" s="456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8" t="s">
        <v>606</v>
      </c>
      <c r="Q439" s="458"/>
      <c r="R439" s="458"/>
      <c r="S439" s="458"/>
      <c r="T439" s="459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607</v>
      </c>
      <c r="B440" s="64" t="s">
        <v>608</v>
      </c>
      <c r="C440" s="37">
        <v>4301031171</v>
      </c>
      <c r="D440" s="456">
        <v>4607091389524</v>
      </c>
      <c r="E440" s="456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458"/>
      <c r="R440" s="458"/>
      <c r="S440" s="458"/>
      <c r="T440" s="459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37.5" customHeight="1" x14ac:dyDescent="0.25">
      <c r="A441" s="64" t="s">
        <v>607</v>
      </c>
      <c r="B441" s="64" t="s">
        <v>609</v>
      </c>
      <c r="C441" s="37">
        <v>4301031331</v>
      </c>
      <c r="D441" s="456">
        <v>4607091389524</v>
      </c>
      <c r="E441" s="456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90" t="s">
        <v>610</v>
      </c>
      <c r="Q441" s="458"/>
      <c r="R441" s="458"/>
      <c r="S441" s="458"/>
      <c r="T441" s="459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611</v>
      </c>
      <c r="B442" s="64" t="s">
        <v>612</v>
      </c>
      <c r="C442" s="37">
        <v>4301031258</v>
      </c>
      <c r="D442" s="456">
        <v>4680115883161</v>
      </c>
      <c r="E442" s="456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8"/>
      <c r="R442" s="458"/>
      <c r="S442" s="458"/>
      <c r="T442" s="459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611</v>
      </c>
      <c r="B443" s="64" t="s">
        <v>613</v>
      </c>
      <c r="C443" s="37">
        <v>4301031337</v>
      </c>
      <c r="D443" s="456">
        <v>4680115883161</v>
      </c>
      <c r="E443" s="456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92" t="s">
        <v>614</v>
      </c>
      <c r="Q443" s="458"/>
      <c r="R443" s="458"/>
      <c r="S443" s="458"/>
      <c r="T443" s="459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615</v>
      </c>
      <c r="B444" s="64" t="s">
        <v>616</v>
      </c>
      <c r="C444" s="37">
        <v>4301031358</v>
      </c>
      <c r="D444" s="456">
        <v>4607091389531</v>
      </c>
      <c r="E444" s="456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3" t="s">
        <v>617</v>
      </c>
      <c r="Q444" s="458"/>
      <c r="R444" s="458"/>
      <c r="S444" s="458"/>
      <c r="T444" s="459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27" customHeight="1" x14ac:dyDescent="0.25">
      <c r="A445" s="64" t="s">
        <v>615</v>
      </c>
      <c r="B445" s="64" t="s">
        <v>618</v>
      </c>
      <c r="C445" s="37">
        <v>4301031333</v>
      </c>
      <c r="D445" s="456">
        <v>4607091389531</v>
      </c>
      <c r="E445" s="456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4" t="s">
        <v>617</v>
      </c>
      <c r="Q445" s="458"/>
      <c r="R445" s="458"/>
      <c r="S445" s="458"/>
      <c r="T445" s="459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37.5" customHeight="1" x14ac:dyDescent="0.25">
      <c r="A446" s="64" t="s">
        <v>619</v>
      </c>
      <c r="B446" s="64" t="s">
        <v>620</v>
      </c>
      <c r="C446" s="37">
        <v>4301031360</v>
      </c>
      <c r="D446" s="456">
        <v>4607091384345</v>
      </c>
      <c r="E446" s="456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5" t="s">
        <v>621</v>
      </c>
      <c r="Q446" s="458"/>
      <c r="R446" s="458"/>
      <c r="S446" s="458"/>
      <c r="T446" s="459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622</v>
      </c>
      <c r="B447" s="64" t="s">
        <v>623</v>
      </c>
      <c r="C447" s="37">
        <v>4301031255</v>
      </c>
      <c r="D447" s="456">
        <v>4680115883185</v>
      </c>
      <c r="E447" s="456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6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8"/>
      <c r="R447" s="458"/>
      <c r="S447" s="458"/>
      <c r="T447" s="459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27" customHeight="1" x14ac:dyDescent="0.25">
      <c r="A448" s="64" t="s">
        <v>622</v>
      </c>
      <c r="B448" s="64" t="s">
        <v>624</v>
      </c>
      <c r="C448" s="37">
        <v>4301031338</v>
      </c>
      <c r="D448" s="456">
        <v>4680115883185</v>
      </c>
      <c r="E448" s="456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7" t="s">
        <v>625</v>
      </c>
      <c r="Q448" s="458"/>
      <c r="R448" s="458"/>
      <c r="S448" s="458"/>
      <c r="T448" s="459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2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ht="37.5" customHeight="1" x14ac:dyDescent="0.25">
      <c r="A449" s="64" t="s">
        <v>626</v>
      </c>
      <c r="B449" s="64" t="s">
        <v>627</v>
      </c>
      <c r="C449" s="37">
        <v>4301031236</v>
      </c>
      <c r="D449" s="456">
        <v>4680115882928</v>
      </c>
      <c r="E449" s="456"/>
      <c r="F449" s="63">
        <v>0.28000000000000003</v>
      </c>
      <c r="G449" s="38">
        <v>6</v>
      </c>
      <c r="H449" s="63">
        <v>1.68</v>
      </c>
      <c r="I449" s="63">
        <v>2.6</v>
      </c>
      <c r="J449" s="38">
        <v>156</v>
      </c>
      <c r="K449" s="38" t="s">
        <v>88</v>
      </c>
      <c r="L449" s="38"/>
      <c r="M449" s="39" t="s">
        <v>82</v>
      </c>
      <c r="N449" s="39"/>
      <c r="O449" s="38">
        <v>35</v>
      </c>
      <c r="P449" s="6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8"/>
      <c r="R449" s="458"/>
      <c r="S449" s="458"/>
      <c r="T449" s="459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>IFERROR(IF(Y449=0,"",ROUNDUP(Y449/H449,0)*0.00753),"")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8"/>
        <v>0</v>
      </c>
      <c r="BN449" s="79">
        <f t="shared" si="69"/>
        <v>0</v>
      </c>
      <c r="BO449" s="79">
        <f t="shared" si="70"/>
        <v>0</v>
      </c>
      <c r="BP449" s="79">
        <f t="shared" si="71"/>
        <v>0</v>
      </c>
    </row>
    <row r="450" spans="1:68" x14ac:dyDescent="0.2">
      <c r="A450" s="463"/>
      <c r="B450" s="463"/>
      <c r="C450" s="463"/>
      <c r="D450" s="463"/>
      <c r="E450" s="463"/>
      <c r="F450" s="463"/>
      <c r="G450" s="463"/>
      <c r="H450" s="463"/>
      <c r="I450" s="463"/>
      <c r="J450" s="463"/>
      <c r="K450" s="463"/>
      <c r="L450" s="463"/>
      <c r="M450" s="463"/>
      <c r="N450" s="463"/>
      <c r="O450" s="464"/>
      <c r="P450" s="460" t="s">
        <v>43</v>
      </c>
      <c r="Q450" s="461"/>
      <c r="R450" s="461"/>
      <c r="S450" s="461"/>
      <c r="T450" s="461"/>
      <c r="U450" s="461"/>
      <c r="V450" s="462"/>
      <c r="W450" s="43" t="s">
        <v>42</v>
      </c>
      <c r="X450" s="4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463"/>
      <c r="B451" s="463"/>
      <c r="C451" s="463"/>
      <c r="D451" s="463"/>
      <c r="E451" s="463"/>
      <c r="F451" s="463"/>
      <c r="G451" s="463"/>
      <c r="H451" s="463"/>
      <c r="I451" s="463"/>
      <c r="J451" s="463"/>
      <c r="K451" s="463"/>
      <c r="L451" s="463"/>
      <c r="M451" s="463"/>
      <c r="N451" s="463"/>
      <c r="O451" s="464"/>
      <c r="P451" s="460" t="s">
        <v>43</v>
      </c>
      <c r="Q451" s="461"/>
      <c r="R451" s="461"/>
      <c r="S451" s="461"/>
      <c r="T451" s="461"/>
      <c r="U451" s="461"/>
      <c r="V451" s="462"/>
      <c r="W451" s="43" t="s">
        <v>0</v>
      </c>
      <c r="X451" s="44">
        <f>IFERROR(SUM(X429:X449),"0")</f>
        <v>0</v>
      </c>
      <c r="Y451" s="44">
        <f>IFERROR(SUM(Y429:Y449),"0")</f>
        <v>0</v>
      </c>
      <c r="Z451" s="43"/>
      <c r="AA451" s="68"/>
      <c r="AB451" s="68"/>
      <c r="AC451" s="68"/>
    </row>
    <row r="452" spans="1:68" ht="14.25" customHeight="1" x14ac:dyDescent="0.25">
      <c r="A452" s="455" t="s">
        <v>84</v>
      </c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  <c r="AA452" s="67"/>
      <c r="AB452" s="67"/>
      <c r="AC452" s="81"/>
    </row>
    <row r="453" spans="1:68" ht="27" customHeight="1" x14ac:dyDescent="0.25">
      <c r="A453" s="64" t="s">
        <v>628</v>
      </c>
      <c r="B453" s="64" t="s">
        <v>629</v>
      </c>
      <c r="C453" s="37">
        <v>4301051284</v>
      </c>
      <c r="D453" s="456">
        <v>4607091384352</v>
      </c>
      <c r="E453" s="456"/>
      <c r="F453" s="63">
        <v>0.6</v>
      </c>
      <c r="G453" s="38">
        <v>4</v>
      </c>
      <c r="H453" s="63">
        <v>2.4</v>
      </c>
      <c r="I453" s="63">
        <v>2.6459999999999999</v>
      </c>
      <c r="J453" s="38">
        <v>120</v>
      </c>
      <c r="K453" s="38" t="s">
        <v>88</v>
      </c>
      <c r="L453" s="38"/>
      <c r="M453" s="39" t="s">
        <v>129</v>
      </c>
      <c r="N453" s="39"/>
      <c r="O453" s="38">
        <v>45</v>
      </c>
      <c r="P453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8"/>
      <c r="R453" s="458"/>
      <c r="S453" s="458"/>
      <c r="T453" s="459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IFERROR(IF(Y453=0,"",ROUNDUP(Y453/H453,0)*0.00937),"")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630</v>
      </c>
      <c r="B454" s="64" t="s">
        <v>631</v>
      </c>
      <c r="C454" s="37">
        <v>4301051431</v>
      </c>
      <c r="D454" s="456">
        <v>4607091389654</v>
      </c>
      <c r="E454" s="456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88</v>
      </c>
      <c r="L454" s="38"/>
      <c r="M454" s="39" t="s">
        <v>129</v>
      </c>
      <c r="N454" s="39"/>
      <c r="O454" s="38">
        <v>45</v>
      </c>
      <c r="P454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8"/>
      <c r="R454" s="458"/>
      <c r="S454" s="458"/>
      <c r="T454" s="459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463"/>
      <c r="B455" s="463"/>
      <c r="C455" s="463"/>
      <c r="D455" s="463"/>
      <c r="E455" s="463"/>
      <c r="F455" s="463"/>
      <c r="G455" s="463"/>
      <c r="H455" s="463"/>
      <c r="I455" s="463"/>
      <c r="J455" s="463"/>
      <c r="K455" s="463"/>
      <c r="L455" s="463"/>
      <c r="M455" s="463"/>
      <c r="N455" s="463"/>
      <c r="O455" s="464"/>
      <c r="P455" s="460" t="s">
        <v>43</v>
      </c>
      <c r="Q455" s="461"/>
      <c r="R455" s="461"/>
      <c r="S455" s="461"/>
      <c r="T455" s="461"/>
      <c r="U455" s="461"/>
      <c r="V455" s="462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463"/>
      <c r="B456" s="463"/>
      <c r="C456" s="463"/>
      <c r="D456" s="463"/>
      <c r="E456" s="463"/>
      <c r="F456" s="463"/>
      <c r="G456" s="463"/>
      <c r="H456" s="463"/>
      <c r="I456" s="463"/>
      <c r="J456" s="463"/>
      <c r="K456" s="463"/>
      <c r="L456" s="463"/>
      <c r="M456" s="463"/>
      <c r="N456" s="463"/>
      <c r="O456" s="464"/>
      <c r="P456" s="460" t="s">
        <v>43</v>
      </c>
      <c r="Q456" s="461"/>
      <c r="R456" s="461"/>
      <c r="S456" s="461"/>
      <c r="T456" s="461"/>
      <c r="U456" s="461"/>
      <c r="V456" s="462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455" t="s">
        <v>109</v>
      </c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  <c r="AA457" s="67"/>
      <c r="AB457" s="67"/>
      <c r="AC457" s="81"/>
    </row>
    <row r="458" spans="1:68" ht="27" customHeight="1" x14ac:dyDescent="0.25">
      <c r="A458" s="64" t="s">
        <v>632</v>
      </c>
      <c r="B458" s="64" t="s">
        <v>633</v>
      </c>
      <c r="C458" s="37">
        <v>4301032045</v>
      </c>
      <c r="D458" s="456">
        <v>4680115884335</v>
      </c>
      <c r="E458" s="456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635</v>
      </c>
      <c r="L458" s="38"/>
      <c r="M458" s="39" t="s">
        <v>634</v>
      </c>
      <c r="N458" s="39"/>
      <c r="O458" s="38">
        <v>60</v>
      </c>
      <c r="P458" s="7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8"/>
      <c r="R458" s="458"/>
      <c r="S458" s="458"/>
      <c r="T458" s="459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636</v>
      </c>
      <c r="B459" s="64" t="s">
        <v>637</v>
      </c>
      <c r="C459" s="37">
        <v>4301032047</v>
      </c>
      <c r="D459" s="456">
        <v>4680115884342</v>
      </c>
      <c r="E459" s="456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635</v>
      </c>
      <c r="L459" s="38"/>
      <c r="M459" s="39" t="s">
        <v>634</v>
      </c>
      <c r="N459" s="39"/>
      <c r="O459" s="38">
        <v>60</v>
      </c>
      <c r="P459" s="70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8"/>
      <c r="R459" s="458"/>
      <c r="S459" s="458"/>
      <c r="T459" s="459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638</v>
      </c>
      <c r="B460" s="64" t="s">
        <v>639</v>
      </c>
      <c r="C460" s="37">
        <v>4301170011</v>
      </c>
      <c r="D460" s="456">
        <v>4680115884113</v>
      </c>
      <c r="E460" s="456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635</v>
      </c>
      <c r="L460" s="38"/>
      <c r="M460" s="39" t="s">
        <v>634</v>
      </c>
      <c r="N460" s="39"/>
      <c r="O460" s="38">
        <v>150</v>
      </c>
      <c r="P460" s="7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8"/>
      <c r="R460" s="458"/>
      <c r="S460" s="458"/>
      <c r="T460" s="459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63"/>
      <c r="B461" s="463"/>
      <c r="C461" s="463"/>
      <c r="D461" s="463"/>
      <c r="E461" s="463"/>
      <c r="F461" s="463"/>
      <c r="G461" s="463"/>
      <c r="H461" s="463"/>
      <c r="I461" s="463"/>
      <c r="J461" s="463"/>
      <c r="K461" s="463"/>
      <c r="L461" s="463"/>
      <c r="M461" s="463"/>
      <c r="N461" s="463"/>
      <c r="O461" s="464"/>
      <c r="P461" s="460" t="s">
        <v>43</v>
      </c>
      <c r="Q461" s="461"/>
      <c r="R461" s="461"/>
      <c r="S461" s="461"/>
      <c r="T461" s="461"/>
      <c r="U461" s="461"/>
      <c r="V461" s="462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463"/>
      <c r="B462" s="463"/>
      <c r="C462" s="463"/>
      <c r="D462" s="463"/>
      <c r="E462" s="463"/>
      <c r="F462" s="463"/>
      <c r="G462" s="463"/>
      <c r="H462" s="463"/>
      <c r="I462" s="463"/>
      <c r="J462" s="463"/>
      <c r="K462" s="463"/>
      <c r="L462" s="463"/>
      <c r="M462" s="463"/>
      <c r="N462" s="463"/>
      <c r="O462" s="464"/>
      <c r="P462" s="460" t="s">
        <v>43</v>
      </c>
      <c r="Q462" s="461"/>
      <c r="R462" s="461"/>
      <c r="S462" s="461"/>
      <c r="T462" s="461"/>
      <c r="U462" s="461"/>
      <c r="V462" s="462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54" t="s">
        <v>640</v>
      </c>
      <c r="B463" s="454"/>
      <c r="C463" s="454"/>
      <c r="D463" s="454"/>
      <c r="E463" s="454"/>
      <c r="F463" s="454"/>
      <c r="G463" s="454"/>
      <c r="H463" s="454"/>
      <c r="I463" s="454"/>
      <c r="J463" s="454"/>
      <c r="K463" s="454"/>
      <c r="L463" s="454"/>
      <c r="M463" s="454"/>
      <c r="N463" s="454"/>
      <c r="O463" s="454"/>
      <c r="P463" s="454"/>
      <c r="Q463" s="454"/>
      <c r="R463" s="454"/>
      <c r="S463" s="454"/>
      <c r="T463" s="454"/>
      <c r="U463" s="454"/>
      <c r="V463" s="454"/>
      <c r="W463" s="454"/>
      <c r="X463" s="454"/>
      <c r="Y463" s="454"/>
      <c r="Z463" s="454"/>
      <c r="AA463" s="66"/>
      <c r="AB463" s="66"/>
      <c r="AC463" s="80"/>
    </row>
    <row r="464" spans="1:68" ht="14.25" customHeight="1" x14ac:dyDescent="0.25">
      <c r="A464" s="455" t="s">
        <v>164</v>
      </c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  <c r="AA464" s="67"/>
      <c r="AB464" s="67"/>
      <c r="AC464" s="81"/>
    </row>
    <row r="465" spans="1:68" ht="27" customHeight="1" x14ac:dyDescent="0.25">
      <c r="A465" s="64" t="s">
        <v>641</v>
      </c>
      <c r="B465" s="64" t="s">
        <v>642</v>
      </c>
      <c r="C465" s="37">
        <v>4301020315</v>
      </c>
      <c r="D465" s="456">
        <v>4607091389364</v>
      </c>
      <c r="E465" s="456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88</v>
      </c>
      <c r="L465" s="38"/>
      <c r="M465" s="39" t="s">
        <v>82</v>
      </c>
      <c r="N465" s="39"/>
      <c r="O465" s="38">
        <v>40</v>
      </c>
      <c r="P465" s="704" t="s">
        <v>643</v>
      </c>
      <c r="Q465" s="458"/>
      <c r="R465" s="458"/>
      <c r="S465" s="458"/>
      <c r="T465" s="459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463"/>
      <c r="B466" s="463"/>
      <c r="C466" s="463"/>
      <c r="D466" s="463"/>
      <c r="E466" s="463"/>
      <c r="F466" s="463"/>
      <c r="G466" s="463"/>
      <c r="H466" s="463"/>
      <c r="I466" s="463"/>
      <c r="J466" s="463"/>
      <c r="K466" s="463"/>
      <c r="L466" s="463"/>
      <c r="M466" s="463"/>
      <c r="N466" s="463"/>
      <c r="O466" s="464"/>
      <c r="P466" s="460" t="s">
        <v>43</v>
      </c>
      <c r="Q466" s="461"/>
      <c r="R466" s="461"/>
      <c r="S466" s="461"/>
      <c r="T466" s="461"/>
      <c r="U466" s="461"/>
      <c r="V466" s="462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3"/>
      <c r="O467" s="464"/>
      <c r="P467" s="460" t="s">
        <v>43</v>
      </c>
      <c r="Q467" s="461"/>
      <c r="R467" s="461"/>
      <c r="S467" s="461"/>
      <c r="T467" s="461"/>
      <c r="U467" s="461"/>
      <c r="V467" s="462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455" t="s">
        <v>79</v>
      </c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  <c r="AA468" s="67"/>
      <c r="AB468" s="67"/>
      <c r="AC468" s="81"/>
    </row>
    <row r="469" spans="1:68" ht="27" customHeight="1" x14ac:dyDescent="0.25">
      <c r="A469" s="64" t="s">
        <v>644</v>
      </c>
      <c r="B469" s="64" t="s">
        <v>645</v>
      </c>
      <c r="C469" s="37">
        <v>4301031212</v>
      </c>
      <c r="D469" s="456">
        <v>4607091389739</v>
      </c>
      <c r="E469" s="456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126</v>
      </c>
      <c r="N469" s="39"/>
      <c r="O469" s="38">
        <v>45</v>
      </c>
      <c r="P469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458"/>
      <c r="R469" s="458"/>
      <c r="S469" s="458"/>
      <c r="T469" s="459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4" si="73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4" si="74">IFERROR(X469*I469/H469,"0")</f>
        <v>0</v>
      </c>
      <c r="BN469" s="79">
        <f t="shared" ref="BN469:BN474" si="75">IFERROR(Y469*I469/H469,"0")</f>
        <v>0</v>
      </c>
      <c r="BO469" s="79">
        <f t="shared" ref="BO469:BO474" si="76">IFERROR(1/J469*(X469/H469),"0")</f>
        <v>0</v>
      </c>
      <c r="BP469" s="79">
        <f t="shared" ref="BP469:BP474" si="77">IFERROR(1/J469*(Y469/H469),"0")</f>
        <v>0</v>
      </c>
    </row>
    <row r="470" spans="1:68" ht="27" customHeight="1" x14ac:dyDescent="0.25">
      <c r="A470" s="64" t="s">
        <v>644</v>
      </c>
      <c r="B470" s="64" t="s">
        <v>646</v>
      </c>
      <c r="C470" s="37">
        <v>4301031324</v>
      </c>
      <c r="D470" s="456">
        <v>4607091389739</v>
      </c>
      <c r="E470" s="456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82</v>
      </c>
      <c r="N470" s="39"/>
      <c r="O470" s="38">
        <v>50</v>
      </c>
      <c r="P470" s="706" t="s">
        <v>647</v>
      </c>
      <c r="Q470" s="458"/>
      <c r="R470" s="458"/>
      <c r="S470" s="458"/>
      <c r="T470" s="459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648</v>
      </c>
      <c r="B471" s="64" t="s">
        <v>649</v>
      </c>
      <c r="C471" s="37">
        <v>4301031363</v>
      </c>
      <c r="D471" s="456">
        <v>4607091389425</v>
      </c>
      <c r="E471" s="456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707" t="s">
        <v>650</v>
      </c>
      <c r="Q471" s="458"/>
      <c r="R471" s="458"/>
      <c r="S471" s="458"/>
      <c r="T471" s="459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651</v>
      </c>
      <c r="B472" s="64" t="s">
        <v>652</v>
      </c>
      <c r="C472" s="37">
        <v>4301031334</v>
      </c>
      <c r="D472" s="456">
        <v>4680115880771</v>
      </c>
      <c r="E472" s="456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8" t="s">
        <v>653</v>
      </c>
      <c r="Q472" s="458"/>
      <c r="R472" s="458"/>
      <c r="S472" s="458"/>
      <c r="T472" s="459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654</v>
      </c>
      <c r="B473" s="64" t="s">
        <v>655</v>
      </c>
      <c r="C473" s="37">
        <v>4301031173</v>
      </c>
      <c r="D473" s="456">
        <v>4607091389500</v>
      </c>
      <c r="E473" s="456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458"/>
      <c r="R473" s="458"/>
      <c r="S473" s="458"/>
      <c r="T473" s="459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ht="27" customHeight="1" x14ac:dyDescent="0.25">
      <c r="A474" s="64" t="s">
        <v>654</v>
      </c>
      <c r="B474" s="64" t="s">
        <v>656</v>
      </c>
      <c r="C474" s="37">
        <v>4301031327</v>
      </c>
      <c r="D474" s="456">
        <v>4607091389500</v>
      </c>
      <c r="E474" s="456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710" t="s">
        <v>657</v>
      </c>
      <c r="Q474" s="458"/>
      <c r="R474" s="458"/>
      <c r="S474" s="458"/>
      <c r="T474" s="459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3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4"/>
        <v>0</v>
      </c>
      <c r="BN474" s="79">
        <f t="shared" si="75"/>
        <v>0</v>
      </c>
      <c r="BO474" s="79">
        <f t="shared" si="76"/>
        <v>0</v>
      </c>
      <c r="BP474" s="79">
        <f t="shared" si="77"/>
        <v>0</v>
      </c>
    </row>
    <row r="475" spans="1:68" x14ac:dyDescent="0.2">
      <c r="A475" s="463"/>
      <c r="B475" s="463"/>
      <c r="C475" s="463"/>
      <c r="D475" s="463"/>
      <c r="E475" s="463"/>
      <c r="F475" s="463"/>
      <c r="G475" s="463"/>
      <c r="H475" s="463"/>
      <c r="I475" s="463"/>
      <c r="J475" s="463"/>
      <c r="K475" s="463"/>
      <c r="L475" s="463"/>
      <c r="M475" s="463"/>
      <c r="N475" s="463"/>
      <c r="O475" s="464"/>
      <c r="P475" s="460" t="s">
        <v>43</v>
      </c>
      <c r="Q475" s="461"/>
      <c r="R475" s="461"/>
      <c r="S475" s="461"/>
      <c r="T475" s="461"/>
      <c r="U475" s="461"/>
      <c r="V475" s="462"/>
      <c r="W475" s="43" t="s">
        <v>42</v>
      </c>
      <c r="X475" s="44">
        <f>IFERROR(X469/H469,"0")+IFERROR(X470/H470,"0")+IFERROR(X471/H471,"0")+IFERROR(X472/H472,"0")+IFERROR(X473/H473,"0")+IFERROR(X474/H474,"0")</f>
        <v>0</v>
      </c>
      <c r="Y475" s="44">
        <f>IFERROR(Y469/H469,"0")+IFERROR(Y470/H470,"0")+IFERROR(Y471/H471,"0")+IFERROR(Y472/H472,"0")+IFERROR(Y473/H473,"0")+IFERROR(Y474/H474,"0")</f>
        <v>0</v>
      </c>
      <c r="Z475" s="44">
        <f>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63"/>
      <c r="B476" s="463"/>
      <c r="C476" s="463"/>
      <c r="D476" s="463"/>
      <c r="E476" s="463"/>
      <c r="F476" s="463"/>
      <c r="G476" s="463"/>
      <c r="H476" s="463"/>
      <c r="I476" s="463"/>
      <c r="J476" s="463"/>
      <c r="K476" s="463"/>
      <c r="L476" s="463"/>
      <c r="M476" s="463"/>
      <c r="N476" s="463"/>
      <c r="O476" s="464"/>
      <c r="P476" s="460" t="s">
        <v>43</v>
      </c>
      <c r="Q476" s="461"/>
      <c r="R476" s="461"/>
      <c r="S476" s="461"/>
      <c r="T476" s="461"/>
      <c r="U476" s="461"/>
      <c r="V476" s="462"/>
      <c r="W476" s="43" t="s">
        <v>0</v>
      </c>
      <c r="X476" s="44">
        <f>IFERROR(SUM(X469:X474),"0")</f>
        <v>0</v>
      </c>
      <c r="Y476" s="44">
        <f>IFERROR(SUM(Y469:Y474),"0")</f>
        <v>0</v>
      </c>
      <c r="Z476" s="43"/>
      <c r="AA476" s="68"/>
      <c r="AB476" s="68"/>
      <c r="AC476" s="68"/>
    </row>
    <row r="477" spans="1:68" ht="14.25" customHeight="1" x14ac:dyDescent="0.25">
      <c r="A477" s="455" t="s">
        <v>109</v>
      </c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  <c r="AA477" s="67"/>
      <c r="AB477" s="67"/>
      <c r="AC477" s="81"/>
    </row>
    <row r="478" spans="1:68" ht="27" customHeight="1" x14ac:dyDescent="0.25">
      <c r="A478" s="64" t="s">
        <v>658</v>
      </c>
      <c r="B478" s="64" t="s">
        <v>659</v>
      </c>
      <c r="C478" s="37">
        <v>4301032046</v>
      </c>
      <c r="D478" s="456">
        <v>4680115884359</v>
      </c>
      <c r="E478" s="456"/>
      <c r="F478" s="63">
        <v>0.06</v>
      </c>
      <c r="G478" s="38">
        <v>20</v>
      </c>
      <c r="H478" s="63">
        <v>1.2</v>
      </c>
      <c r="I478" s="63">
        <v>1.8</v>
      </c>
      <c r="J478" s="38">
        <v>200</v>
      </c>
      <c r="K478" s="38" t="s">
        <v>635</v>
      </c>
      <c r="L478" s="38"/>
      <c r="M478" s="39" t="s">
        <v>634</v>
      </c>
      <c r="N478" s="39"/>
      <c r="O478" s="38">
        <v>60</v>
      </c>
      <c r="P478" s="7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8"/>
      <c r="R478" s="458"/>
      <c r="S478" s="458"/>
      <c r="T478" s="459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27" customHeight="1" x14ac:dyDescent="0.25">
      <c r="A479" s="64" t="s">
        <v>660</v>
      </c>
      <c r="B479" s="64" t="s">
        <v>661</v>
      </c>
      <c r="C479" s="37">
        <v>4301040358</v>
      </c>
      <c r="D479" s="456">
        <v>4680115884571</v>
      </c>
      <c r="E479" s="456"/>
      <c r="F479" s="63">
        <v>0.1</v>
      </c>
      <c r="G479" s="38">
        <v>20</v>
      </c>
      <c r="H479" s="63">
        <v>2</v>
      </c>
      <c r="I479" s="63">
        <v>2.6</v>
      </c>
      <c r="J479" s="38">
        <v>200</v>
      </c>
      <c r="K479" s="38" t="s">
        <v>635</v>
      </c>
      <c r="L479" s="38"/>
      <c r="M479" s="39" t="s">
        <v>634</v>
      </c>
      <c r="N479" s="39"/>
      <c r="O479" s="38">
        <v>60</v>
      </c>
      <c r="P479" s="7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8"/>
      <c r="R479" s="458"/>
      <c r="S479" s="458"/>
      <c r="T479" s="459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63"/>
      <c r="B480" s="463"/>
      <c r="C480" s="463"/>
      <c r="D480" s="463"/>
      <c r="E480" s="463"/>
      <c r="F480" s="463"/>
      <c r="G480" s="463"/>
      <c r="H480" s="463"/>
      <c r="I480" s="463"/>
      <c r="J480" s="463"/>
      <c r="K480" s="463"/>
      <c r="L480" s="463"/>
      <c r="M480" s="463"/>
      <c r="N480" s="463"/>
      <c r="O480" s="464"/>
      <c r="P480" s="460" t="s">
        <v>43</v>
      </c>
      <c r="Q480" s="461"/>
      <c r="R480" s="461"/>
      <c r="S480" s="461"/>
      <c r="T480" s="461"/>
      <c r="U480" s="461"/>
      <c r="V480" s="462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63"/>
      <c r="B481" s="463"/>
      <c r="C481" s="463"/>
      <c r="D481" s="463"/>
      <c r="E481" s="463"/>
      <c r="F481" s="463"/>
      <c r="G481" s="463"/>
      <c r="H481" s="463"/>
      <c r="I481" s="463"/>
      <c r="J481" s="463"/>
      <c r="K481" s="463"/>
      <c r="L481" s="463"/>
      <c r="M481" s="463"/>
      <c r="N481" s="463"/>
      <c r="O481" s="464"/>
      <c r="P481" s="460" t="s">
        <v>43</v>
      </c>
      <c r="Q481" s="461"/>
      <c r="R481" s="461"/>
      <c r="S481" s="461"/>
      <c r="T481" s="461"/>
      <c r="U481" s="461"/>
      <c r="V481" s="462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455" t="s">
        <v>118</v>
      </c>
      <c r="B482" s="455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  <c r="AA482" s="67"/>
      <c r="AB482" s="67"/>
      <c r="AC482" s="81"/>
    </row>
    <row r="483" spans="1:68" ht="27" customHeight="1" x14ac:dyDescent="0.25">
      <c r="A483" s="64" t="s">
        <v>662</v>
      </c>
      <c r="B483" s="64" t="s">
        <v>663</v>
      </c>
      <c r="C483" s="37">
        <v>4301170010</v>
      </c>
      <c r="D483" s="456">
        <v>4680115884090</v>
      </c>
      <c r="E483" s="456"/>
      <c r="F483" s="63">
        <v>0.11</v>
      </c>
      <c r="G483" s="38">
        <v>12</v>
      </c>
      <c r="H483" s="63">
        <v>1.32</v>
      </c>
      <c r="I483" s="63">
        <v>1.88</v>
      </c>
      <c r="J483" s="38">
        <v>200</v>
      </c>
      <c r="K483" s="38" t="s">
        <v>635</v>
      </c>
      <c r="L483" s="38"/>
      <c r="M483" s="39" t="s">
        <v>634</v>
      </c>
      <c r="N483" s="39"/>
      <c r="O483" s="38">
        <v>150</v>
      </c>
      <c r="P483" s="7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8"/>
      <c r="R483" s="458"/>
      <c r="S483" s="458"/>
      <c r="T483" s="459"/>
      <c r="U483" s="40" t="s">
        <v>48</v>
      </c>
      <c r="V483" s="40" t="s">
        <v>48</v>
      </c>
      <c r="W483" s="41" t="s">
        <v>0</v>
      </c>
      <c r="X483" s="59">
        <v>0</v>
      </c>
      <c r="Y483" s="56">
        <f>IFERROR(IF(X483="",0,CEILING((X483/$H483),1)*$H483),"")</f>
        <v>0</v>
      </c>
      <c r="Z483" s="42" t="str">
        <f>IFERROR(IF(Y483=0,"",ROUNDUP(Y483/H483,0)*0.00627),"")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34" t="s">
        <v>69</v>
      </c>
      <c r="BM483" s="79">
        <f>IFERROR(X483*I483/H483,"0")</f>
        <v>0</v>
      </c>
      <c r="BN483" s="79">
        <f>IFERROR(Y483*I483/H483,"0")</f>
        <v>0</v>
      </c>
      <c r="BO483" s="79">
        <f>IFERROR(1/J483*(X483/H483),"0")</f>
        <v>0</v>
      </c>
      <c r="BP483" s="79">
        <f>IFERROR(1/J483*(Y483/H483),"0")</f>
        <v>0</v>
      </c>
    </row>
    <row r="484" spans="1:68" x14ac:dyDescent="0.2">
      <c r="A484" s="463"/>
      <c r="B484" s="463"/>
      <c r="C484" s="463"/>
      <c r="D484" s="463"/>
      <c r="E484" s="463"/>
      <c r="F484" s="463"/>
      <c r="G484" s="463"/>
      <c r="H484" s="463"/>
      <c r="I484" s="463"/>
      <c r="J484" s="463"/>
      <c r="K484" s="463"/>
      <c r="L484" s="463"/>
      <c r="M484" s="463"/>
      <c r="N484" s="463"/>
      <c r="O484" s="464"/>
      <c r="P484" s="460" t="s">
        <v>43</v>
      </c>
      <c r="Q484" s="461"/>
      <c r="R484" s="461"/>
      <c r="S484" s="461"/>
      <c r="T484" s="461"/>
      <c r="U484" s="461"/>
      <c r="V484" s="462"/>
      <c r="W484" s="43" t="s">
        <v>42</v>
      </c>
      <c r="X484" s="44">
        <f>IFERROR(X483/H483,"0")</f>
        <v>0</v>
      </c>
      <c r="Y484" s="44">
        <f>IFERROR(Y483/H483,"0")</f>
        <v>0</v>
      </c>
      <c r="Z484" s="44">
        <f>IFERROR(IF(Z483="",0,Z483),"0")</f>
        <v>0</v>
      </c>
      <c r="AA484" s="68"/>
      <c r="AB484" s="68"/>
      <c r="AC484" s="68"/>
    </row>
    <row r="485" spans="1:68" x14ac:dyDescent="0.2">
      <c r="A485" s="463"/>
      <c r="B485" s="463"/>
      <c r="C485" s="463"/>
      <c r="D485" s="463"/>
      <c r="E485" s="463"/>
      <c r="F485" s="463"/>
      <c r="G485" s="463"/>
      <c r="H485" s="463"/>
      <c r="I485" s="463"/>
      <c r="J485" s="463"/>
      <c r="K485" s="463"/>
      <c r="L485" s="463"/>
      <c r="M485" s="463"/>
      <c r="N485" s="463"/>
      <c r="O485" s="464"/>
      <c r="P485" s="460" t="s">
        <v>43</v>
      </c>
      <c r="Q485" s="461"/>
      <c r="R485" s="461"/>
      <c r="S485" s="461"/>
      <c r="T485" s="461"/>
      <c r="U485" s="461"/>
      <c r="V485" s="462"/>
      <c r="W485" s="43" t="s">
        <v>0</v>
      </c>
      <c r="X485" s="44">
        <f>IFERROR(SUM(X483:X483),"0")</f>
        <v>0</v>
      </c>
      <c r="Y485" s="44">
        <f>IFERROR(SUM(Y483:Y483),"0")</f>
        <v>0</v>
      </c>
      <c r="Z485" s="43"/>
      <c r="AA485" s="68"/>
      <c r="AB485" s="68"/>
      <c r="AC485" s="68"/>
    </row>
    <row r="486" spans="1:68" ht="14.25" customHeight="1" x14ac:dyDescent="0.25">
      <c r="A486" s="455" t="s">
        <v>664</v>
      </c>
      <c r="B486" s="455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  <c r="AA486" s="67"/>
      <c r="AB486" s="67"/>
      <c r="AC486" s="81"/>
    </row>
    <row r="487" spans="1:68" ht="27" customHeight="1" x14ac:dyDescent="0.25">
      <c r="A487" s="64" t="s">
        <v>665</v>
      </c>
      <c r="B487" s="64" t="s">
        <v>666</v>
      </c>
      <c r="C487" s="37">
        <v>4301040357</v>
      </c>
      <c r="D487" s="456">
        <v>4680115884564</v>
      </c>
      <c r="E487" s="456"/>
      <c r="F487" s="63">
        <v>0.15</v>
      </c>
      <c r="G487" s="38">
        <v>20</v>
      </c>
      <c r="H487" s="63">
        <v>3</v>
      </c>
      <c r="I487" s="63">
        <v>3.6</v>
      </c>
      <c r="J487" s="38">
        <v>200</v>
      </c>
      <c r="K487" s="38" t="s">
        <v>635</v>
      </c>
      <c r="L487" s="38"/>
      <c r="M487" s="39" t="s">
        <v>634</v>
      </c>
      <c r="N487" s="39"/>
      <c r="O487" s="38">
        <v>60</v>
      </c>
      <c r="P487" s="7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8"/>
      <c r="R487" s="458"/>
      <c r="S487" s="458"/>
      <c r="T487" s="459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IFERROR(IF(Y487=0,"",ROUNDUP(Y487/H487,0)*0.00627),"")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5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63"/>
      <c r="B488" s="463"/>
      <c r="C488" s="463"/>
      <c r="D488" s="463"/>
      <c r="E488" s="463"/>
      <c r="F488" s="463"/>
      <c r="G488" s="463"/>
      <c r="H488" s="463"/>
      <c r="I488" s="463"/>
      <c r="J488" s="463"/>
      <c r="K488" s="463"/>
      <c r="L488" s="463"/>
      <c r="M488" s="463"/>
      <c r="N488" s="463"/>
      <c r="O488" s="464"/>
      <c r="P488" s="460" t="s">
        <v>43</v>
      </c>
      <c r="Q488" s="461"/>
      <c r="R488" s="461"/>
      <c r="S488" s="461"/>
      <c r="T488" s="461"/>
      <c r="U488" s="461"/>
      <c r="V488" s="462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63"/>
      <c r="B489" s="463"/>
      <c r="C489" s="463"/>
      <c r="D489" s="463"/>
      <c r="E489" s="463"/>
      <c r="F489" s="463"/>
      <c r="G489" s="463"/>
      <c r="H489" s="463"/>
      <c r="I489" s="463"/>
      <c r="J489" s="463"/>
      <c r="K489" s="463"/>
      <c r="L489" s="463"/>
      <c r="M489" s="463"/>
      <c r="N489" s="463"/>
      <c r="O489" s="464"/>
      <c r="P489" s="460" t="s">
        <v>43</v>
      </c>
      <c r="Q489" s="461"/>
      <c r="R489" s="461"/>
      <c r="S489" s="461"/>
      <c r="T489" s="461"/>
      <c r="U489" s="461"/>
      <c r="V489" s="462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16.5" customHeight="1" x14ac:dyDescent="0.25">
      <c r="A490" s="454" t="s">
        <v>667</v>
      </c>
      <c r="B490" s="454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66"/>
      <c r="AB490" s="66"/>
      <c r="AC490" s="80"/>
    </row>
    <row r="491" spans="1:68" ht="14.25" customHeight="1" x14ac:dyDescent="0.25">
      <c r="A491" s="455" t="s">
        <v>79</v>
      </c>
      <c r="B491" s="455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  <c r="AA491" s="67"/>
      <c r="AB491" s="67"/>
      <c r="AC491" s="81"/>
    </row>
    <row r="492" spans="1:68" ht="27" customHeight="1" x14ac:dyDescent="0.25">
      <c r="A492" s="64" t="s">
        <v>668</v>
      </c>
      <c r="B492" s="64" t="s">
        <v>669</v>
      </c>
      <c r="C492" s="37">
        <v>4301031294</v>
      </c>
      <c r="D492" s="456">
        <v>4680115885189</v>
      </c>
      <c r="E492" s="456"/>
      <c r="F492" s="63">
        <v>0.2</v>
      </c>
      <c r="G492" s="38">
        <v>6</v>
      </c>
      <c r="H492" s="63">
        <v>1.2</v>
      </c>
      <c r="I492" s="63">
        <v>1.3720000000000001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8"/>
      <c r="R492" s="458"/>
      <c r="S492" s="458"/>
      <c r="T492" s="459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670</v>
      </c>
      <c r="B493" s="64" t="s">
        <v>671</v>
      </c>
      <c r="C493" s="37">
        <v>4301031293</v>
      </c>
      <c r="D493" s="456">
        <v>4680115885172</v>
      </c>
      <c r="E493" s="456"/>
      <c r="F493" s="63">
        <v>0.2</v>
      </c>
      <c r="G493" s="38">
        <v>6</v>
      </c>
      <c r="H493" s="63">
        <v>1.2</v>
      </c>
      <c r="I493" s="63">
        <v>1.3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40</v>
      </c>
      <c r="P493" s="7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8"/>
      <c r="R493" s="458"/>
      <c r="S493" s="458"/>
      <c r="T493" s="459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672</v>
      </c>
      <c r="B494" s="64" t="s">
        <v>673</v>
      </c>
      <c r="C494" s="37">
        <v>4301031291</v>
      </c>
      <c r="D494" s="456">
        <v>4680115885110</v>
      </c>
      <c r="E494" s="456"/>
      <c r="F494" s="63">
        <v>0.2</v>
      </c>
      <c r="G494" s="38">
        <v>6</v>
      </c>
      <c r="H494" s="63">
        <v>1.2</v>
      </c>
      <c r="I494" s="63">
        <v>2.02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35</v>
      </c>
      <c r="P494" s="7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8"/>
      <c r="R494" s="458"/>
      <c r="S494" s="458"/>
      <c r="T494" s="459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63"/>
      <c r="B495" s="463"/>
      <c r="C495" s="463"/>
      <c r="D495" s="463"/>
      <c r="E495" s="463"/>
      <c r="F495" s="463"/>
      <c r="G495" s="463"/>
      <c r="H495" s="463"/>
      <c r="I495" s="463"/>
      <c r="J495" s="463"/>
      <c r="K495" s="463"/>
      <c r="L495" s="463"/>
      <c r="M495" s="463"/>
      <c r="N495" s="463"/>
      <c r="O495" s="464"/>
      <c r="P495" s="460" t="s">
        <v>43</v>
      </c>
      <c r="Q495" s="461"/>
      <c r="R495" s="461"/>
      <c r="S495" s="461"/>
      <c r="T495" s="461"/>
      <c r="U495" s="461"/>
      <c r="V495" s="462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63"/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3"/>
      <c r="O496" s="464"/>
      <c r="P496" s="460" t="s">
        <v>43</v>
      </c>
      <c r="Q496" s="461"/>
      <c r="R496" s="461"/>
      <c r="S496" s="461"/>
      <c r="T496" s="461"/>
      <c r="U496" s="461"/>
      <c r="V496" s="462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6.5" customHeight="1" x14ac:dyDescent="0.25">
      <c r="A497" s="454" t="s">
        <v>674</v>
      </c>
      <c r="B497" s="454"/>
      <c r="C497" s="454"/>
      <c r="D497" s="454"/>
      <c r="E497" s="454"/>
      <c r="F497" s="454"/>
      <c r="G497" s="454"/>
      <c r="H497" s="454"/>
      <c r="I497" s="454"/>
      <c r="J497" s="454"/>
      <c r="K497" s="454"/>
      <c r="L497" s="454"/>
      <c r="M497" s="454"/>
      <c r="N497" s="454"/>
      <c r="O497" s="454"/>
      <c r="P497" s="454"/>
      <c r="Q497" s="454"/>
      <c r="R497" s="454"/>
      <c r="S497" s="454"/>
      <c r="T497" s="454"/>
      <c r="U497" s="454"/>
      <c r="V497" s="454"/>
      <c r="W497" s="454"/>
      <c r="X497" s="454"/>
      <c r="Y497" s="454"/>
      <c r="Z497" s="454"/>
      <c r="AA497" s="66"/>
      <c r="AB497" s="66"/>
      <c r="AC497" s="80"/>
    </row>
    <row r="498" spans="1:68" ht="14.25" customHeight="1" x14ac:dyDescent="0.25">
      <c r="A498" s="455" t="s">
        <v>79</v>
      </c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  <c r="AA498" s="67"/>
      <c r="AB498" s="67"/>
      <c r="AC498" s="81"/>
    </row>
    <row r="499" spans="1:68" ht="27" customHeight="1" x14ac:dyDescent="0.25">
      <c r="A499" s="64" t="s">
        <v>675</v>
      </c>
      <c r="B499" s="64" t="s">
        <v>676</v>
      </c>
      <c r="C499" s="37">
        <v>4301031365</v>
      </c>
      <c r="D499" s="456">
        <v>4680115885738</v>
      </c>
      <c r="E499" s="456"/>
      <c r="F499" s="63">
        <v>1</v>
      </c>
      <c r="G499" s="38">
        <v>4</v>
      </c>
      <c r="H499" s="63">
        <v>4</v>
      </c>
      <c r="I499" s="63">
        <v>4.3600000000000003</v>
      </c>
      <c r="J499" s="38">
        <v>104</v>
      </c>
      <c r="K499" s="38" t="s">
        <v>127</v>
      </c>
      <c r="L499" s="38"/>
      <c r="M499" s="39" t="s">
        <v>82</v>
      </c>
      <c r="N499" s="39"/>
      <c r="O499" s="38">
        <v>40</v>
      </c>
      <c r="P499" s="718" t="s">
        <v>677</v>
      </c>
      <c r="Q499" s="458"/>
      <c r="R499" s="458"/>
      <c r="S499" s="458"/>
      <c r="T499" s="459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ht="27" customHeight="1" x14ac:dyDescent="0.25">
      <c r="A500" s="64" t="s">
        <v>678</v>
      </c>
      <c r="B500" s="64" t="s">
        <v>679</v>
      </c>
      <c r="C500" s="37">
        <v>4301031261</v>
      </c>
      <c r="D500" s="456">
        <v>4680115885103</v>
      </c>
      <c r="E500" s="456"/>
      <c r="F500" s="63">
        <v>0.27</v>
      </c>
      <c r="G500" s="38">
        <v>6</v>
      </c>
      <c r="H500" s="63">
        <v>1.62</v>
      </c>
      <c r="I500" s="63">
        <v>1.82</v>
      </c>
      <c r="J500" s="38">
        <v>156</v>
      </c>
      <c r="K500" s="38" t="s">
        <v>88</v>
      </c>
      <c r="L500" s="38"/>
      <c r="M500" s="39" t="s">
        <v>82</v>
      </c>
      <c r="N500" s="39"/>
      <c r="O500" s="38">
        <v>40</v>
      </c>
      <c r="P500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8"/>
      <c r="R500" s="458"/>
      <c r="S500" s="458"/>
      <c r="T500" s="459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x14ac:dyDescent="0.2">
      <c r="A501" s="463"/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4"/>
      <c r="P501" s="460" t="s">
        <v>43</v>
      </c>
      <c r="Q501" s="461"/>
      <c r="R501" s="461"/>
      <c r="S501" s="461"/>
      <c r="T501" s="461"/>
      <c r="U501" s="461"/>
      <c r="V501" s="462"/>
      <c r="W501" s="43" t="s">
        <v>42</v>
      </c>
      <c r="X501" s="44">
        <f>IFERROR(X499/H499,"0")+IFERROR(X500/H500,"0")</f>
        <v>0</v>
      </c>
      <c r="Y501" s="44">
        <f>IFERROR(Y499/H499,"0")+IFERROR(Y500/H500,"0")</f>
        <v>0</v>
      </c>
      <c r="Z501" s="44">
        <f>IFERROR(IF(Z499="",0,Z499),"0")+IFERROR(IF(Z500="",0,Z500),"0")</f>
        <v>0</v>
      </c>
      <c r="AA501" s="68"/>
      <c r="AB501" s="68"/>
      <c r="AC501" s="68"/>
    </row>
    <row r="502" spans="1:68" x14ac:dyDescent="0.2">
      <c r="A502" s="463"/>
      <c r="B502" s="463"/>
      <c r="C502" s="463"/>
      <c r="D502" s="463"/>
      <c r="E502" s="463"/>
      <c r="F502" s="463"/>
      <c r="G502" s="463"/>
      <c r="H502" s="463"/>
      <c r="I502" s="463"/>
      <c r="J502" s="463"/>
      <c r="K502" s="463"/>
      <c r="L502" s="463"/>
      <c r="M502" s="463"/>
      <c r="N502" s="463"/>
      <c r="O502" s="464"/>
      <c r="P502" s="460" t="s">
        <v>43</v>
      </c>
      <c r="Q502" s="461"/>
      <c r="R502" s="461"/>
      <c r="S502" s="461"/>
      <c r="T502" s="461"/>
      <c r="U502" s="461"/>
      <c r="V502" s="462"/>
      <c r="W502" s="43" t="s">
        <v>0</v>
      </c>
      <c r="X502" s="44">
        <f>IFERROR(SUM(X499:X500),"0")</f>
        <v>0</v>
      </c>
      <c r="Y502" s="44">
        <f>IFERROR(SUM(Y499:Y500),"0")</f>
        <v>0</v>
      </c>
      <c r="Z502" s="43"/>
      <c r="AA502" s="68"/>
      <c r="AB502" s="68"/>
      <c r="AC502" s="68"/>
    </row>
    <row r="503" spans="1:68" ht="14.25" customHeight="1" x14ac:dyDescent="0.25">
      <c r="A503" s="455" t="s">
        <v>194</v>
      </c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  <c r="AA503" s="67"/>
      <c r="AB503" s="67"/>
      <c r="AC503" s="81"/>
    </row>
    <row r="504" spans="1:68" ht="27" customHeight="1" x14ac:dyDescent="0.25">
      <c r="A504" s="64" t="s">
        <v>680</v>
      </c>
      <c r="B504" s="64" t="s">
        <v>681</v>
      </c>
      <c r="C504" s="37">
        <v>4301060412</v>
      </c>
      <c r="D504" s="456">
        <v>4680115885509</v>
      </c>
      <c r="E504" s="456"/>
      <c r="F504" s="63">
        <v>0.27</v>
      </c>
      <c r="G504" s="38">
        <v>6</v>
      </c>
      <c r="H504" s="63">
        <v>1.62</v>
      </c>
      <c r="I504" s="63">
        <v>1.8859999999999999</v>
      </c>
      <c r="J504" s="38">
        <v>156</v>
      </c>
      <c r="K504" s="38" t="s">
        <v>88</v>
      </c>
      <c r="L504" s="38"/>
      <c r="M504" s="39" t="s">
        <v>82</v>
      </c>
      <c r="N504" s="39"/>
      <c r="O504" s="38">
        <v>35</v>
      </c>
      <c r="P504" s="720" t="s">
        <v>682</v>
      </c>
      <c r="Q504" s="458"/>
      <c r="R504" s="458"/>
      <c r="S504" s="458"/>
      <c r="T504" s="459"/>
      <c r="U504" s="40" t="s">
        <v>48</v>
      </c>
      <c r="V504" s="40" t="s">
        <v>48</v>
      </c>
      <c r="W504" s="41" t="s">
        <v>0</v>
      </c>
      <c r="X504" s="59">
        <v>0</v>
      </c>
      <c r="Y504" s="56">
        <f>IFERROR(IF(X504="",0,CEILING((X504/$H504),1)*$H504),"")</f>
        <v>0</v>
      </c>
      <c r="Z504" s="42" t="str">
        <f>IFERROR(IF(Y504=0,"",ROUNDUP(Y504/H504,0)*0.00753),"")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1" t="s">
        <v>69</v>
      </c>
      <c r="BM504" s="79">
        <f>IFERROR(X504*I504/H504,"0")</f>
        <v>0</v>
      </c>
      <c r="BN504" s="79">
        <f>IFERROR(Y504*I504/H504,"0")</f>
        <v>0</v>
      </c>
      <c r="BO504" s="79">
        <f>IFERROR(1/J504*(X504/H504),"0")</f>
        <v>0</v>
      </c>
      <c r="BP504" s="79">
        <f>IFERROR(1/J504*(Y504/H504),"0")</f>
        <v>0</v>
      </c>
    </row>
    <row r="505" spans="1:68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3"/>
      <c r="O505" s="464"/>
      <c r="P505" s="460" t="s">
        <v>43</v>
      </c>
      <c r="Q505" s="461"/>
      <c r="R505" s="461"/>
      <c r="S505" s="461"/>
      <c r="T505" s="461"/>
      <c r="U505" s="461"/>
      <c r="V505" s="462"/>
      <c r="W505" s="43" t="s">
        <v>42</v>
      </c>
      <c r="X505" s="44">
        <f>IFERROR(X504/H504,"0")</f>
        <v>0</v>
      </c>
      <c r="Y505" s="44">
        <f>IFERROR(Y504/H504,"0")</f>
        <v>0</v>
      </c>
      <c r="Z505" s="44">
        <f>IFERROR(IF(Z504="",0,Z504),"0")</f>
        <v>0</v>
      </c>
      <c r="AA505" s="68"/>
      <c r="AB505" s="68"/>
      <c r="AC505" s="68"/>
    </row>
    <row r="506" spans="1:68" x14ac:dyDescent="0.2">
      <c r="A506" s="463"/>
      <c r="B506" s="463"/>
      <c r="C506" s="463"/>
      <c r="D506" s="463"/>
      <c r="E506" s="463"/>
      <c r="F506" s="463"/>
      <c r="G506" s="463"/>
      <c r="H506" s="463"/>
      <c r="I506" s="463"/>
      <c r="J506" s="463"/>
      <c r="K506" s="463"/>
      <c r="L506" s="463"/>
      <c r="M506" s="463"/>
      <c r="N506" s="463"/>
      <c r="O506" s="464"/>
      <c r="P506" s="460" t="s">
        <v>43</v>
      </c>
      <c r="Q506" s="461"/>
      <c r="R506" s="461"/>
      <c r="S506" s="461"/>
      <c r="T506" s="461"/>
      <c r="U506" s="461"/>
      <c r="V506" s="462"/>
      <c r="W506" s="43" t="s">
        <v>0</v>
      </c>
      <c r="X506" s="44">
        <f>IFERROR(SUM(X504:X504),"0")</f>
        <v>0</v>
      </c>
      <c r="Y506" s="44">
        <f>IFERROR(SUM(Y504:Y504),"0")</f>
        <v>0</v>
      </c>
      <c r="Z506" s="43"/>
      <c r="AA506" s="68"/>
      <c r="AB506" s="68"/>
      <c r="AC506" s="68"/>
    </row>
    <row r="507" spans="1:68" ht="27.75" customHeight="1" x14ac:dyDescent="0.2">
      <c r="A507" s="453" t="s">
        <v>683</v>
      </c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3"/>
      <c r="P507" s="453"/>
      <c r="Q507" s="453"/>
      <c r="R507" s="453"/>
      <c r="S507" s="453"/>
      <c r="T507" s="453"/>
      <c r="U507" s="453"/>
      <c r="V507" s="453"/>
      <c r="W507" s="453"/>
      <c r="X507" s="453"/>
      <c r="Y507" s="453"/>
      <c r="Z507" s="453"/>
      <c r="AA507" s="55"/>
      <c r="AB507" s="55"/>
      <c r="AC507" s="55"/>
    </row>
    <row r="508" spans="1:68" ht="16.5" customHeight="1" x14ac:dyDescent="0.25">
      <c r="A508" s="454" t="s">
        <v>683</v>
      </c>
      <c r="B508" s="454"/>
      <c r="C508" s="454"/>
      <c r="D508" s="454"/>
      <c r="E508" s="454"/>
      <c r="F508" s="454"/>
      <c r="G508" s="454"/>
      <c r="H508" s="454"/>
      <c r="I508" s="454"/>
      <c r="J508" s="454"/>
      <c r="K508" s="454"/>
      <c r="L508" s="454"/>
      <c r="M508" s="454"/>
      <c r="N508" s="454"/>
      <c r="O508" s="454"/>
      <c r="P508" s="454"/>
      <c r="Q508" s="454"/>
      <c r="R508" s="454"/>
      <c r="S508" s="454"/>
      <c r="T508" s="454"/>
      <c r="U508" s="454"/>
      <c r="V508" s="454"/>
      <c r="W508" s="454"/>
      <c r="X508" s="454"/>
      <c r="Y508" s="454"/>
      <c r="Z508" s="454"/>
      <c r="AA508" s="66"/>
      <c r="AB508" s="66"/>
      <c r="AC508" s="80"/>
    </row>
    <row r="509" spans="1:68" ht="14.25" customHeight="1" x14ac:dyDescent="0.25">
      <c r="A509" s="455" t="s">
        <v>123</v>
      </c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  <c r="AA509" s="67"/>
      <c r="AB509" s="67"/>
      <c r="AC509" s="81"/>
    </row>
    <row r="510" spans="1:68" ht="27" customHeight="1" x14ac:dyDescent="0.25">
      <c r="A510" s="64" t="s">
        <v>684</v>
      </c>
      <c r="B510" s="64" t="s">
        <v>685</v>
      </c>
      <c r="C510" s="37">
        <v>4301011795</v>
      </c>
      <c r="D510" s="456">
        <v>4607091389067</v>
      </c>
      <c r="E510" s="456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127</v>
      </c>
      <c r="L510" s="38"/>
      <c r="M510" s="39" t="s">
        <v>126</v>
      </c>
      <c r="N510" s="39"/>
      <c r="O510" s="38">
        <v>60</v>
      </c>
      <c r="P510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8"/>
      <c r="R510" s="458"/>
      <c r="S510" s="458"/>
      <c r="T510" s="459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8" si="78">IFERROR(IF(X510="",0,CEILING((X510/$H510),1)*$H510),"")</f>
        <v>0</v>
      </c>
      <c r="Z510" s="42" t="str">
        <f t="shared" ref="Z510:Z515" si="79"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ref="BM510:BM518" si="80">IFERROR(X510*I510/H510,"0")</f>
        <v>0</v>
      </c>
      <c r="BN510" s="79">
        <f t="shared" ref="BN510:BN518" si="81">IFERROR(Y510*I510/H510,"0")</f>
        <v>0</v>
      </c>
      <c r="BO510" s="79">
        <f t="shared" ref="BO510:BO518" si="82">IFERROR(1/J510*(X510/H510),"0")</f>
        <v>0</v>
      </c>
      <c r="BP510" s="79">
        <f t="shared" ref="BP510:BP518" si="83">IFERROR(1/J510*(Y510/H510),"0")</f>
        <v>0</v>
      </c>
    </row>
    <row r="511" spans="1:68" ht="27" customHeight="1" x14ac:dyDescent="0.25">
      <c r="A511" s="64" t="s">
        <v>686</v>
      </c>
      <c r="B511" s="64" t="s">
        <v>687</v>
      </c>
      <c r="C511" s="37">
        <v>4301011961</v>
      </c>
      <c r="D511" s="456">
        <v>4680115885271</v>
      </c>
      <c r="E511" s="456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127</v>
      </c>
      <c r="L511" s="38"/>
      <c r="M511" s="39" t="s">
        <v>126</v>
      </c>
      <c r="N511" s="39"/>
      <c r="O511" s="38">
        <v>60</v>
      </c>
      <c r="P511" s="722" t="s">
        <v>688</v>
      </c>
      <c r="Q511" s="458"/>
      <c r="R511" s="458"/>
      <c r="S511" s="458"/>
      <c r="T511" s="459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16.5" customHeight="1" x14ac:dyDescent="0.25">
      <c r="A512" s="64" t="s">
        <v>689</v>
      </c>
      <c r="B512" s="64" t="s">
        <v>690</v>
      </c>
      <c r="C512" s="37">
        <v>4301011774</v>
      </c>
      <c r="D512" s="456">
        <v>4680115884502</v>
      </c>
      <c r="E512" s="456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127</v>
      </c>
      <c r="L512" s="38"/>
      <c r="M512" s="39" t="s">
        <v>126</v>
      </c>
      <c r="N512" s="39"/>
      <c r="O512" s="38">
        <v>60</v>
      </c>
      <c r="P512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8"/>
      <c r="R512" s="458"/>
      <c r="S512" s="458"/>
      <c r="T512" s="459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27" customHeight="1" x14ac:dyDescent="0.25">
      <c r="A513" s="64" t="s">
        <v>691</v>
      </c>
      <c r="B513" s="64" t="s">
        <v>692</v>
      </c>
      <c r="C513" s="37">
        <v>4301011771</v>
      </c>
      <c r="D513" s="456">
        <v>4607091389104</v>
      </c>
      <c r="E513" s="456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127</v>
      </c>
      <c r="L513" s="38"/>
      <c r="M513" s="39" t="s">
        <v>126</v>
      </c>
      <c r="N513" s="39"/>
      <c r="O513" s="38">
        <v>60</v>
      </c>
      <c r="P513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8"/>
      <c r="R513" s="458"/>
      <c r="S513" s="458"/>
      <c r="T513" s="459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16.5" customHeight="1" x14ac:dyDescent="0.25">
      <c r="A514" s="64" t="s">
        <v>693</v>
      </c>
      <c r="B514" s="64" t="s">
        <v>694</v>
      </c>
      <c r="C514" s="37">
        <v>4301011799</v>
      </c>
      <c r="D514" s="456">
        <v>4680115884519</v>
      </c>
      <c r="E514" s="456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127</v>
      </c>
      <c r="L514" s="38"/>
      <c r="M514" s="39" t="s">
        <v>129</v>
      </c>
      <c r="N514" s="39"/>
      <c r="O514" s="38">
        <v>60</v>
      </c>
      <c r="P514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8"/>
      <c r="R514" s="458"/>
      <c r="S514" s="458"/>
      <c r="T514" s="459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695</v>
      </c>
      <c r="B515" s="64" t="s">
        <v>696</v>
      </c>
      <c r="C515" s="37">
        <v>4301011376</v>
      </c>
      <c r="D515" s="456">
        <v>4680115885226</v>
      </c>
      <c r="E515" s="456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127</v>
      </c>
      <c r="L515" s="38"/>
      <c r="M515" s="39" t="s">
        <v>129</v>
      </c>
      <c r="N515" s="39"/>
      <c r="O515" s="38">
        <v>60</v>
      </c>
      <c r="P515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8"/>
      <c r="R515" s="458"/>
      <c r="S515" s="458"/>
      <c r="T515" s="459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 t="shared" si="79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697</v>
      </c>
      <c r="B516" s="64" t="s">
        <v>698</v>
      </c>
      <c r="C516" s="37">
        <v>4301011778</v>
      </c>
      <c r="D516" s="456">
        <v>4680115880603</v>
      </c>
      <c r="E516" s="456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126</v>
      </c>
      <c r="N516" s="39"/>
      <c r="O516" s="38">
        <v>60</v>
      </c>
      <c r="P516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8"/>
      <c r="R516" s="458"/>
      <c r="S516" s="458"/>
      <c r="T516" s="459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699</v>
      </c>
      <c r="B517" s="64" t="s">
        <v>700</v>
      </c>
      <c r="C517" s="37">
        <v>4301011190</v>
      </c>
      <c r="D517" s="456">
        <v>4607091389098</v>
      </c>
      <c r="E517" s="456"/>
      <c r="F517" s="63">
        <v>0.4</v>
      </c>
      <c r="G517" s="38">
        <v>6</v>
      </c>
      <c r="H517" s="63">
        <v>2.4</v>
      </c>
      <c r="I517" s="63">
        <v>2.6</v>
      </c>
      <c r="J517" s="38">
        <v>156</v>
      </c>
      <c r="K517" s="38" t="s">
        <v>88</v>
      </c>
      <c r="L517" s="38"/>
      <c r="M517" s="39" t="s">
        <v>129</v>
      </c>
      <c r="N517" s="39"/>
      <c r="O517" s="38">
        <v>50</v>
      </c>
      <c r="P517" s="7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8"/>
      <c r="R517" s="458"/>
      <c r="S517" s="458"/>
      <c r="T517" s="459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IFERROR(IF(Y517=0,"",ROUNDUP(Y517/H517,0)*0.00753),"")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ht="27" customHeight="1" x14ac:dyDescent="0.25">
      <c r="A518" s="64" t="s">
        <v>701</v>
      </c>
      <c r="B518" s="64" t="s">
        <v>702</v>
      </c>
      <c r="C518" s="37">
        <v>4301011784</v>
      </c>
      <c r="D518" s="456">
        <v>4607091389982</v>
      </c>
      <c r="E518" s="456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88</v>
      </c>
      <c r="L518" s="38"/>
      <c r="M518" s="39" t="s">
        <v>126</v>
      </c>
      <c r="N518" s="39"/>
      <c r="O518" s="38">
        <v>60</v>
      </c>
      <c r="P518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8"/>
      <c r="R518" s="458"/>
      <c r="S518" s="458"/>
      <c r="T518" s="459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8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0"/>
        <v>0</v>
      </c>
      <c r="BN518" s="79">
        <f t="shared" si="81"/>
        <v>0</v>
      </c>
      <c r="BO518" s="79">
        <f t="shared" si="82"/>
        <v>0</v>
      </c>
      <c r="BP518" s="79">
        <f t="shared" si="83"/>
        <v>0</v>
      </c>
    </row>
    <row r="519" spans="1:68" x14ac:dyDescent="0.2">
      <c r="A519" s="463"/>
      <c r="B519" s="463"/>
      <c r="C519" s="463"/>
      <c r="D519" s="463"/>
      <c r="E519" s="463"/>
      <c r="F519" s="463"/>
      <c r="G519" s="463"/>
      <c r="H519" s="463"/>
      <c r="I519" s="463"/>
      <c r="J519" s="463"/>
      <c r="K519" s="463"/>
      <c r="L519" s="463"/>
      <c r="M519" s="463"/>
      <c r="N519" s="463"/>
      <c r="O519" s="464"/>
      <c r="P519" s="460" t="s">
        <v>43</v>
      </c>
      <c r="Q519" s="461"/>
      <c r="R519" s="461"/>
      <c r="S519" s="461"/>
      <c r="T519" s="461"/>
      <c r="U519" s="461"/>
      <c r="V519" s="462"/>
      <c r="W519" s="43" t="s">
        <v>42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IFERROR(Y510/H510,"0")+IFERROR(Y511/H511,"0")+IFERROR(Y512/H512,"0")+IFERROR(Y513/H513,"0")+IFERROR(Y514/H514,"0")+IFERROR(Y515/H515,"0")+IFERROR(Y516/H516,"0")+IFERROR(Y517/H517,"0")+IFERROR(Y518/H518,"0")</f>
        <v>0</v>
      </c>
      <c r="Z519" s="4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63"/>
      <c r="B520" s="463"/>
      <c r="C520" s="463"/>
      <c r="D520" s="463"/>
      <c r="E520" s="463"/>
      <c r="F520" s="463"/>
      <c r="G520" s="463"/>
      <c r="H520" s="463"/>
      <c r="I520" s="463"/>
      <c r="J520" s="463"/>
      <c r="K520" s="463"/>
      <c r="L520" s="463"/>
      <c r="M520" s="463"/>
      <c r="N520" s="463"/>
      <c r="O520" s="464"/>
      <c r="P520" s="460" t="s">
        <v>43</v>
      </c>
      <c r="Q520" s="461"/>
      <c r="R520" s="461"/>
      <c r="S520" s="461"/>
      <c r="T520" s="461"/>
      <c r="U520" s="461"/>
      <c r="V520" s="462"/>
      <c r="W520" s="43" t="s">
        <v>0</v>
      </c>
      <c r="X520" s="44">
        <f>IFERROR(SUM(X510:X518),"0")</f>
        <v>0</v>
      </c>
      <c r="Y520" s="44">
        <f>IFERROR(SUM(Y510:Y518),"0")</f>
        <v>0</v>
      </c>
      <c r="Z520" s="43"/>
      <c r="AA520" s="68"/>
      <c r="AB520" s="68"/>
      <c r="AC520" s="68"/>
    </row>
    <row r="521" spans="1:68" ht="14.25" customHeight="1" x14ac:dyDescent="0.25">
      <c r="A521" s="455" t="s">
        <v>164</v>
      </c>
      <c r="B521" s="455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  <c r="AA521" s="67"/>
      <c r="AB521" s="67"/>
      <c r="AC521" s="81"/>
    </row>
    <row r="522" spans="1:68" ht="16.5" customHeight="1" x14ac:dyDescent="0.25">
      <c r="A522" s="64" t="s">
        <v>703</v>
      </c>
      <c r="B522" s="64" t="s">
        <v>704</v>
      </c>
      <c r="C522" s="37">
        <v>4301020222</v>
      </c>
      <c r="D522" s="456">
        <v>4607091388930</v>
      </c>
      <c r="E522" s="456"/>
      <c r="F522" s="63">
        <v>0.88</v>
      </c>
      <c r="G522" s="38">
        <v>6</v>
      </c>
      <c r="H522" s="63">
        <v>5.28</v>
      </c>
      <c r="I522" s="63">
        <v>5.64</v>
      </c>
      <c r="J522" s="38">
        <v>104</v>
      </c>
      <c r="K522" s="38" t="s">
        <v>127</v>
      </c>
      <c r="L522" s="38"/>
      <c r="M522" s="39" t="s">
        <v>126</v>
      </c>
      <c r="N522" s="39"/>
      <c r="O522" s="38">
        <v>55</v>
      </c>
      <c r="P522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8"/>
      <c r="R522" s="458"/>
      <c r="S522" s="458"/>
      <c r="T522" s="459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IFERROR(IF(Y522=0,"",ROUNDUP(Y522/H522,0)*0.01196),"")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705</v>
      </c>
      <c r="B523" s="64" t="s">
        <v>706</v>
      </c>
      <c r="C523" s="37">
        <v>4301020206</v>
      </c>
      <c r="D523" s="456">
        <v>4680115880054</v>
      </c>
      <c r="E523" s="456"/>
      <c r="F523" s="63">
        <v>0.6</v>
      </c>
      <c r="G523" s="38">
        <v>6</v>
      </c>
      <c r="H523" s="63">
        <v>3.6</v>
      </c>
      <c r="I523" s="63">
        <v>3.84</v>
      </c>
      <c r="J523" s="38">
        <v>120</v>
      </c>
      <c r="K523" s="38" t="s">
        <v>88</v>
      </c>
      <c r="L523" s="38"/>
      <c r="M523" s="39" t="s">
        <v>126</v>
      </c>
      <c r="N523" s="39"/>
      <c r="O523" s="38">
        <v>55</v>
      </c>
      <c r="P523" s="7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8"/>
      <c r="R523" s="458"/>
      <c r="S523" s="458"/>
      <c r="T523" s="459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x14ac:dyDescent="0.2">
      <c r="A524" s="463"/>
      <c r="B524" s="463"/>
      <c r="C524" s="463"/>
      <c r="D524" s="463"/>
      <c r="E524" s="463"/>
      <c r="F524" s="463"/>
      <c r="G524" s="463"/>
      <c r="H524" s="463"/>
      <c r="I524" s="463"/>
      <c r="J524" s="463"/>
      <c r="K524" s="463"/>
      <c r="L524" s="463"/>
      <c r="M524" s="463"/>
      <c r="N524" s="463"/>
      <c r="O524" s="464"/>
      <c r="P524" s="460" t="s">
        <v>43</v>
      </c>
      <c r="Q524" s="461"/>
      <c r="R524" s="461"/>
      <c r="S524" s="461"/>
      <c r="T524" s="461"/>
      <c r="U524" s="461"/>
      <c r="V524" s="462"/>
      <c r="W524" s="43" t="s">
        <v>42</v>
      </c>
      <c r="X524" s="44">
        <f>IFERROR(X522/H522,"0")+IFERROR(X523/H523,"0")</f>
        <v>0</v>
      </c>
      <c r="Y524" s="44">
        <f>IFERROR(Y522/H522,"0")+IFERROR(Y523/H523,"0")</f>
        <v>0</v>
      </c>
      <c r="Z524" s="44">
        <f>IFERROR(IF(Z522="",0,Z522),"0")+IFERROR(IF(Z523="",0,Z523),"0")</f>
        <v>0</v>
      </c>
      <c r="AA524" s="68"/>
      <c r="AB524" s="68"/>
      <c r="AC524" s="68"/>
    </row>
    <row r="525" spans="1:68" x14ac:dyDescent="0.2">
      <c r="A525" s="463"/>
      <c r="B525" s="463"/>
      <c r="C525" s="463"/>
      <c r="D525" s="463"/>
      <c r="E525" s="463"/>
      <c r="F525" s="463"/>
      <c r="G525" s="463"/>
      <c r="H525" s="463"/>
      <c r="I525" s="463"/>
      <c r="J525" s="463"/>
      <c r="K525" s="463"/>
      <c r="L525" s="463"/>
      <c r="M525" s="463"/>
      <c r="N525" s="463"/>
      <c r="O525" s="464"/>
      <c r="P525" s="460" t="s">
        <v>43</v>
      </c>
      <c r="Q525" s="461"/>
      <c r="R525" s="461"/>
      <c r="S525" s="461"/>
      <c r="T525" s="461"/>
      <c r="U525" s="461"/>
      <c r="V525" s="462"/>
      <c r="W525" s="43" t="s">
        <v>0</v>
      </c>
      <c r="X525" s="44">
        <f>IFERROR(SUM(X522:X523),"0")</f>
        <v>0</v>
      </c>
      <c r="Y525" s="44">
        <f>IFERROR(SUM(Y522:Y523),"0")</f>
        <v>0</v>
      </c>
      <c r="Z525" s="43"/>
      <c r="AA525" s="68"/>
      <c r="AB525" s="68"/>
      <c r="AC525" s="68"/>
    </row>
    <row r="526" spans="1:68" ht="14.25" customHeight="1" x14ac:dyDescent="0.25">
      <c r="A526" s="455" t="s">
        <v>79</v>
      </c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  <c r="AA526" s="67"/>
      <c r="AB526" s="67"/>
      <c r="AC526" s="81"/>
    </row>
    <row r="527" spans="1:68" ht="27" customHeight="1" x14ac:dyDescent="0.25">
      <c r="A527" s="64" t="s">
        <v>707</v>
      </c>
      <c r="B527" s="64" t="s">
        <v>708</v>
      </c>
      <c r="C527" s="37">
        <v>4301031252</v>
      </c>
      <c r="D527" s="456">
        <v>4680115883116</v>
      </c>
      <c r="E527" s="456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127</v>
      </c>
      <c r="L527" s="38"/>
      <c r="M527" s="39" t="s">
        <v>126</v>
      </c>
      <c r="N527" s="39"/>
      <c r="O527" s="38">
        <v>60</v>
      </c>
      <c r="P527" s="7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8"/>
      <c r="R527" s="458"/>
      <c r="S527" s="458"/>
      <c r="T527" s="459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ref="Y527:Y532" si="84">IFERROR(IF(X527="",0,CEILING((X527/$H527),1)*$H527),"")</f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ref="BM527:BM532" si="85">IFERROR(X527*I527/H527,"0")</f>
        <v>0</v>
      </c>
      <c r="BN527" s="79">
        <f t="shared" ref="BN527:BN532" si="86">IFERROR(Y527*I527/H527,"0")</f>
        <v>0</v>
      </c>
      <c r="BO527" s="79">
        <f t="shared" ref="BO527:BO532" si="87">IFERROR(1/J527*(X527/H527),"0")</f>
        <v>0</v>
      </c>
      <c r="BP527" s="79">
        <f t="shared" ref="BP527:BP532" si="88">IFERROR(1/J527*(Y527/H527),"0")</f>
        <v>0</v>
      </c>
    </row>
    <row r="528" spans="1:68" ht="27" customHeight="1" x14ac:dyDescent="0.25">
      <c r="A528" s="64" t="s">
        <v>709</v>
      </c>
      <c r="B528" s="64" t="s">
        <v>710</v>
      </c>
      <c r="C528" s="37">
        <v>4301031248</v>
      </c>
      <c r="D528" s="456">
        <v>4680115883093</v>
      </c>
      <c r="E528" s="456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127</v>
      </c>
      <c r="L528" s="38"/>
      <c r="M528" s="39" t="s">
        <v>82</v>
      </c>
      <c r="N528" s="39"/>
      <c r="O528" s="38">
        <v>60</v>
      </c>
      <c r="P528" s="7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8"/>
      <c r="R528" s="458"/>
      <c r="S528" s="458"/>
      <c r="T528" s="459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711</v>
      </c>
      <c r="B529" s="64" t="s">
        <v>712</v>
      </c>
      <c r="C529" s="37">
        <v>4301031250</v>
      </c>
      <c r="D529" s="456">
        <v>4680115883109</v>
      </c>
      <c r="E529" s="456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127</v>
      </c>
      <c r="L529" s="38"/>
      <c r="M529" s="39" t="s">
        <v>82</v>
      </c>
      <c r="N529" s="39"/>
      <c r="O529" s="38">
        <v>60</v>
      </c>
      <c r="P529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8"/>
      <c r="R529" s="458"/>
      <c r="S529" s="458"/>
      <c r="T529" s="459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713</v>
      </c>
      <c r="B530" s="64" t="s">
        <v>714</v>
      </c>
      <c r="C530" s="37">
        <v>4301031249</v>
      </c>
      <c r="D530" s="456">
        <v>4680115882072</v>
      </c>
      <c r="E530" s="456"/>
      <c r="F530" s="63">
        <v>0.6</v>
      </c>
      <c r="G530" s="38">
        <v>6</v>
      </c>
      <c r="H530" s="63">
        <v>3.6</v>
      </c>
      <c r="I530" s="63">
        <v>3.84</v>
      </c>
      <c r="J530" s="38">
        <v>120</v>
      </c>
      <c r="K530" s="38" t="s">
        <v>88</v>
      </c>
      <c r="L530" s="38"/>
      <c r="M530" s="39" t="s">
        <v>126</v>
      </c>
      <c r="N530" s="39"/>
      <c r="O530" s="38">
        <v>60</v>
      </c>
      <c r="P530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8"/>
      <c r="R530" s="458"/>
      <c r="S530" s="458"/>
      <c r="T530" s="459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715</v>
      </c>
      <c r="B531" s="64" t="s">
        <v>716</v>
      </c>
      <c r="C531" s="37">
        <v>4301031251</v>
      </c>
      <c r="D531" s="456">
        <v>4680115882102</v>
      </c>
      <c r="E531" s="456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8"/>
      <c r="R531" s="458"/>
      <c r="S531" s="458"/>
      <c r="T531" s="459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ht="27" customHeight="1" x14ac:dyDescent="0.25">
      <c r="A532" s="64" t="s">
        <v>717</v>
      </c>
      <c r="B532" s="64" t="s">
        <v>718</v>
      </c>
      <c r="C532" s="37">
        <v>4301031253</v>
      </c>
      <c r="D532" s="456">
        <v>4680115882096</v>
      </c>
      <c r="E532" s="456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88</v>
      </c>
      <c r="L532" s="38"/>
      <c r="M532" s="39" t="s">
        <v>82</v>
      </c>
      <c r="N532" s="39"/>
      <c r="O532" s="38">
        <v>60</v>
      </c>
      <c r="P532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8"/>
      <c r="R532" s="458"/>
      <c r="S532" s="458"/>
      <c r="T532" s="459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4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5"/>
        <v>0</v>
      </c>
      <c r="BN532" s="79">
        <f t="shared" si="86"/>
        <v>0</v>
      </c>
      <c r="BO532" s="79">
        <f t="shared" si="87"/>
        <v>0</v>
      </c>
      <c r="BP532" s="79">
        <f t="shared" si="88"/>
        <v>0</v>
      </c>
    </row>
    <row r="533" spans="1:68" x14ac:dyDescent="0.2">
      <c r="A533" s="463"/>
      <c r="B533" s="463"/>
      <c r="C533" s="463"/>
      <c r="D533" s="463"/>
      <c r="E533" s="463"/>
      <c r="F533" s="463"/>
      <c r="G533" s="463"/>
      <c r="H533" s="463"/>
      <c r="I533" s="463"/>
      <c r="J533" s="463"/>
      <c r="K533" s="463"/>
      <c r="L533" s="463"/>
      <c r="M533" s="463"/>
      <c r="N533" s="463"/>
      <c r="O533" s="464"/>
      <c r="P533" s="460" t="s">
        <v>43</v>
      </c>
      <c r="Q533" s="461"/>
      <c r="R533" s="461"/>
      <c r="S533" s="461"/>
      <c r="T533" s="461"/>
      <c r="U533" s="461"/>
      <c r="V533" s="462"/>
      <c r="W533" s="43" t="s">
        <v>42</v>
      </c>
      <c r="X533" s="44">
        <f>IFERROR(X527/H527,"0")+IFERROR(X528/H528,"0")+IFERROR(X529/H529,"0")+IFERROR(X530/H530,"0")+IFERROR(X531/H531,"0")+IFERROR(X532/H532,"0")</f>
        <v>0</v>
      </c>
      <c r="Y533" s="44">
        <f>IFERROR(Y527/H527,"0")+IFERROR(Y528/H528,"0")+IFERROR(Y529/H529,"0")+IFERROR(Y530/H530,"0")+IFERROR(Y531/H531,"0")+IFERROR(Y532/H532,"0")</f>
        <v>0</v>
      </c>
      <c r="Z533" s="44">
        <f>IFERROR(IF(Z527="",0,Z527),"0")+IFERROR(IF(Z528="",0,Z528),"0")+IFERROR(IF(Z529="",0,Z529),"0")+IFERROR(IF(Z530="",0,Z530),"0")+IFERROR(IF(Z531="",0,Z531),"0")+IFERROR(IF(Z532="",0,Z532),"0")</f>
        <v>0</v>
      </c>
      <c r="AA533" s="68"/>
      <c r="AB533" s="68"/>
      <c r="AC533" s="68"/>
    </row>
    <row r="534" spans="1:68" x14ac:dyDescent="0.2">
      <c r="A534" s="463"/>
      <c r="B534" s="463"/>
      <c r="C534" s="463"/>
      <c r="D534" s="463"/>
      <c r="E534" s="463"/>
      <c r="F534" s="463"/>
      <c r="G534" s="463"/>
      <c r="H534" s="463"/>
      <c r="I534" s="463"/>
      <c r="J534" s="463"/>
      <c r="K534" s="463"/>
      <c r="L534" s="463"/>
      <c r="M534" s="463"/>
      <c r="N534" s="463"/>
      <c r="O534" s="464"/>
      <c r="P534" s="460" t="s">
        <v>43</v>
      </c>
      <c r="Q534" s="461"/>
      <c r="R534" s="461"/>
      <c r="S534" s="461"/>
      <c r="T534" s="461"/>
      <c r="U534" s="461"/>
      <c r="V534" s="462"/>
      <c r="W534" s="43" t="s">
        <v>0</v>
      </c>
      <c r="X534" s="44">
        <f>IFERROR(SUM(X527:X532),"0")</f>
        <v>0</v>
      </c>
      <c r="Y534" s="44">
        <f>IFERROR(SUM(Y527:Y532),"0")</f>
        <v>0</v>
      </c>
      <c r="Z534" s="43"/>
      <c r="AA534" s="68"/>
      <c r="AB534" s="68"/>
      <c r="AC534" s="68"/>
    </row>
    <row r="535" spans="1:68" ht="14.25" customHeight="1" x14ac:dyDescent="0.25">
      <c r="A535" s="455" t="s">
        <v>84</v>
      </c>
      <c r="B535" s="455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  <c r="AA535" s="67"/>
      <c r="AB535" s="67"/>
      <c r="AC535" s="81"/>
    </row>
    <row r="536" spans="1:68" ht="16.5" customHeight="1" x14ac:dyDescent="0.25">
      <c r="A536" s="64" t="s">
        <v>719</v>
      </c>
      <c r="B536" s="64" t="s">
        <v>720</v>
      </c>
      <c r="C536" s="37">
        <v>4301051230</v>
      </c>
      <c r="D536" s="456">
        <v>4607091383409</v>
      </c>
      <c r="E536" s="456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127</v>
      </c>
      <c r="L536" s="38"/>
      <c r="M536" s="39" t="s">
        <v>82</v>
      </c>
      <c r="N536" s="39"/>
      <c r="O536" s="38">
        <v>45</v>
      </c>
      <c r="P536" s="7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8"/>
      <c r="R536" s="458"/>
      <c r="S536" s="458"/>
      <c r="T536" s="459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16.5" customHeight="1" x14ac:dyDescent="0.25">
      <c r="A537" s="64" t="s">
        <v>721</v>
      </c>
      <c r="B537" s="64" t="s">
        <v>722</v>
      </c>
      <c r="C537" s="37">
        <v>4301051231</v>
      </c>
      <c r="D537" s="456">
        <v>4607091383416</v>
      </c>
      <c r="E537" s="456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127</v>
      </c>
      <c r="L537" s="38"/>
      <c r="M537" s="39" t="s">
        <v>82</v>
      </c>
      <c r="N537" s="39"/>
      <c r="O537" s="38">
        <v>45</v>
      </c>
      <c r="P537" s="7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8"/>
      <c r="R537" s="458"/>
      <c r="S537" s="458"/>
      <c r="T537" s="459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27" customHeight="1" x14ac:dyDescent="0.25">
      <c r="A538" s="64" t="s">
        <v>723</v>
      </c>
      <c r="B538" s="64" t="s">
        <v>724</v>
      </c>
      <c r="C538" s="37">
        <v>4301051058</v>
      </c>
      <c r="D538" s="456">
        <v>4680115883536</v>
      </c>
      <c r="E538" s="456"/>
      <c r="F538" s="63">
        <v>0.3</v>
      </c>
      <c r="G538" s="38">
        <v>6</v>
      </c>
      <c r="H538" s="63">
        <v>1.8</v>
      </c>
      <c r="I538" s="63">
        <v>2.0659999999999998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45</v>
      </c>
      <c r="P538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8"/>
      <c r="R538" s="458"/>
      <c r="S538" s="458"/>
      <c r="T538" s="459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x14ac:dyDescent="0.2">
      <c r="A539" s="463"/>
      <c r="B539" s="463"/>
      <c r="C539" s="463"/>
      <c r="D539" s="463"/>
      <c r="E539" s="463"/>
      <c r="F539" s="463"/>
      <c r="G539" s="463"/>
      <c r="H539" s="463"/>
      <c r="I539" s="463"/>
      <c r="J539" s="463"/>
      <c r="K539" s="463"/>
      <c r="L539" s="463"/>
      <c r="M539" s="463"/>
      <c r="N539" s="463"/>
      <c r="O539" s="464"/>
      <c r="P539" s="460" t="s">
        <v>43</v>
      </c>
      <c r="Q539" s="461"/>
      <c r="R539" s="461"/>
      <c r="S539" s="461"/>
      <c r="T539" s="461"/>
      <c r="U539" s="461"/>
      <c r="V539" s="462"/>
      <c r="W539" s="43" t="s">
        <v>42</v>
      </c>
      <c r="X539" s="44">
        <f>IFERROR(X536/H536,"0")+IFERROR(X537/H537,"0")+IFERROR(X538/H538,"0")</f>
        <v>0</v>
      </c>
      <c r="Y539" s="44">
        <f>IFERROR(Y536/H536,"0")+IFERROR(Y537/H537,"0")+IFERROR(Y538/H538,"0")</f>
        <v>0</v>
      </c>
      <c r="Z539" s="44">
        <f>IFERROR(IF(Z536="",0,Z536),"0")+IFERROR(IF(Z537="",0,Z537),"0")+IFERROR(IF(Z538="",0,Z538),"0")</f>
        <v>0</v>
      </c>
      <c r="AA539" s="68"/>
      <c r="AB539" s="68"/>
      <c r="AC539" s="68"/>
    </row>
    <row r="540" spans="1:68" x14ac:dyDescent="0.2">
      <c r="A540" s="463"/>
      <c r="B540" s="463"/>
      <c r="C540" s="463"/>
      <c r="D540" s="463"/>
      <c r="E540" s="463"/>
      <c r="F540" s="463"/>
      <c r="G540" s="463"/>
      <c r="H540" s="463"/>
      <c r="I540" s="463"/>
      <c r="J540" s="463"/>
      <c r="K540" s="463"/>
      <c r="L540" s="463"/>
      <c r="M540" s="463"/>
      <c r="N540" s="463"/>
      <c r="O540" s="464"/>
      <c r="P540" s="460" t="s">
        <v>43</v>
      </c>
      <c r="Q540" s="461"/>
      <c r="R540" s="461"/>
      <c r="S540" s="461"/>
      <c r="T540" s="461"/>
      <c r="U540" s="461"/>
      <c r="V540" s="462"/>
      <c r="W540" s="43" t="s">
        <v>0</v>
      </c>
      <c r="X540" s="44">
        <f>IFERROR(SUM(X536:X538),"0")</f>
        <v>0</v>
      </c>
      <c r="Y540" s="44">
        <f>IFERROR(SUM(Y536:Y538),"0")</f>
        <v>0</v>
      </c>
      <c r="Z540" s="43"/>
      <c r="AA540" s="68"/>
      <c r="AB540" s="68"/>
      <c r="AC540" s="68"/>
    </row>
    <row r="541" spans="1:68" ht="14.25" customHeight="1" x14ac:dyDescent="0.25">
      <c r="A541" s="455" t="s">
        <v>194</v>
      </c>
      <c r="B541" s="455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  <c r="AA541" s="67"/>
      <c r="AB541" s="67"/>
      <c r="AC541" s="81"/>
    </row>
    <row r="542" spans="1:68" ht="16.5" customHeight="1" x14ac:dyDescent="0.25">
      <c r="A542" s="64" t="s">
        <v>725</v>
      </c>
      <c r="B542" s="64" t="s">
        <v>726</v>
      </c>
      <c r="C542" s="37">
        <v>4301060363</v>
      </c>
      <c r="D542" s="456">
        <v>4680115885035</v>
      </c>
      <c r="E542" s="456"/>
      <c r="F542" s="63">
        <v>1</v>
      </c>
      <c r="G542" s="38">
        <v>4</v>
      </c>
      <c r="H542" s="63">
        <v>4</v>
      </c>
      <c r="I542" s="63">
        <v>4.4160000000000004</v>
      </c>
      <c r="J542" s="38">
        <v>104</v>
      </c>
      <c r="K542" s="38" t="s">
        <v>127</v>
      </c>
      <c r="L542" s="38"/>
      <c r="M542" s="39" t="s">
        <v>82</v>
      </c>
      <c r="N542" s="39"/>
      <c r="O542" s="38">
        <v>35</v>
      </c>
      <c r="P542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8"/>
      <c r="R542" s="458"/>
      <c r="S542" s="458"/>
      <c r="T542" s="459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IFERROR(IF(Y542=0,"",ROUNDUP(Y542/H542,0)*0.01196),"")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2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x14ac:dyDescent="0.2">
      <c r="A543" s="463"/>
      <c r="B543" s="463"/>
      <c r="C543" s="463"/>
      <c r="D543" s="463"/>
      <c r="E543" s="463"/>
      <c r="F543" s="463"/>
      <c r="G543" s="463"/>
      <c r="H543" s="463"/>
      <c r="I543" s="463"/>
      <c r="J543" s="463"/>
      <c r="K543" s="463"/>
      <c r="L543" s="463"/>
      <c r="M543" s="463"/>
      <c r="N543" s="463"/>
      <c r="O543" s="464"/>
      <c r="P543" s="460" t="s">
        <v>43</v>
      </c>
      <c r="Q543" s="461"/>
      <c r="R543" s="461"/>
      <c r="S543" s="461"/>
      <c r="T543" s="461"/>
      <c r="U543" s="461"/>
      <c r="V543" s="462"/>
      <c r="W543" s="43" t="s">
        <v>42</v>
      </c>
      <c r="X543" s="44">
        <f>IFERROR(X542/H542,"0")</f>
        <v>0</v>
      </c>
      <c r="Y543" s="44">
        <f>IFERROR(Y542/H542,"0")</f>
        <v>0</v>
      </c>
      <c r="Z543" s="44">
        <f>IFERROR(IF(Z542="",0,Z542),"0")</f>
        <v>0</v>
      </c>
      <c r="AA543" s="68"/>
      <c r="AB543" s="68"/>
      <c r="AC543" s="68"/>
    </row>
    <row r="544" spans="1:68" x14ac:dyDescent="0.2">
      <c r="A544" s="463"/>
      <c r="B544" s="463"/>
      <c r="C544" s="463"/>
      <c r="D544" s="463"/>
      <c r="E544" s="463"/>
      <c r="F544" s="463"/>
      <c r="G544" s="463"/>
      <c r="H544" s="463"/>
      <c r="I544" s="463"/>
      <c r="J544" s="463"/>
      <c r="K544" s="463"/>
      <c r="L544" s="463"/>
      <c r="M544" s="463"/>
      <c r="N544" s="463"/>
      <c r="O544" s="464"/>
      <c r="P544" s="460" t="s">
        <v>43</v>
      </c>
      <c r="Q544" s="461"/>
      <c r="R544" s="461"/>
      <c r="S544" s="461"/>
      <c r="T544" s="461"/>
      <c r="U544" s="461"/>
      <c r="V544" s="462"/>
      <c r="W544" s="43" t="s">
        <v>0</v>
      </c>
      <c r="X544" s="44">
        <f>IFERROR(SUM(X542:X542),"0")</f>
        <v>0</v>
      </c>
      <c r="Y544" s="44">
        <f>IFERROR(SUM(Y542:Y542),"0")</f>
        <v>0</v>
      </c>
      <c r="Z544" s="43"/>
      <c r="AA544" s="68"/>
      <c r="AB544" s="68"/>
      <c r="AC544" s="68"/>
    </row>
    <row r="545" spans="1:68" ht="27.75" customHeight="1" x14ac:dyDescent="0.2">
      <c r="A545" s="453" t="s">
        <v>727</v>
      </c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3"/>
      <c r="P545" s="453"/>
      <c r="Q545" s="453"/>
      <c r="R545" s="453"/>
      <c r="S545" s="453"/>
      <c r="T545" s="453"/>
      <c r="U545" s="453"/>
      <c r="V545" s="453"/>
      <c r="W545" s="453"/>
      <c r="X545" s="453"/>
      <c r="Y545" s="453"/>
      <c r="Z545" s="453"/>
      <c r="AA545" s="55"/>
      <c r="AB545" s="55"/>
      <c r="AC545" s="55"/>
    </row>
    <row r="546" spans="1:68" ht="16.5" customHeight="1" x14ac:dyDescent="0.25">
      <c r="A546" s="454" t="s">
        <v>727</v>
      </c>
      <c r="B546" s="454"/>
      <c r="C546" s="454"/>
      <c r="D546" s="454"/>
      <c r="E546" s="454"/>
      <c r="F546" s="454"/>
      <c r="G546" s="454"/>
      <c r="H546" s="454"/>
      <c r="I546" s="454"/>
      <c r="J546" s="454"/>
      <c r="K546" s="454"/>
      <c r="L546" s="454"/>
      <c r="M546" s="454"/>
      <c r="N546" s="454"/>
      <c r="O546" s="454"/>
      <c r="P546" s="454"/>
      <c r="Q546" s="454"/>
      <c r="R546" s="454"/>
      <c r="S546" s="454"/>
      <c r="T546" s="454"/>
      <c r="U546" s="454"/>
      <c r="V546" s="454"/>
      <c r="W546" s="454"/>
      <c r="X546" s="454"/>
      <c r="Y546" s="454"/>
      <c r="Z546" s="454"/>
      <c r="AA546" s="66"/>
      <c r="AB546" s="66"/>
      <c r="AC546" s="80"/>
    </row>
    <row r="547" spans="1:68" ht="14.25" customHeight="1" x14ac:dyDescent="0.25">
      <c r="A547" s="455" t="s">
        <v>123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  <c r="AA547" s="67"/>
      <c r="AB547" s="67"/>
      <c r="AC547" s="81"/>
    </row>
    <row r="548" spans="1:68" ht="27" customHeight="1" x14ac:dyDescent="0.25">
      <c r="A548" s="64" t="s">
        <v>728</v>
      </c>
      <c r="B548" s="64" t="s">
        <v>729</v>
      </c>
      <c r="C548" s="37">
        <v>4301011763</v>
      </c>
      <c r="D548" s="456">
        <v>4640242181011</v>
      </c>
      <c r="E548" s="456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127</v>
      </c>
      <c r="L548" s="38"/>
      <c r="M548" s="39" t="s">
        <v>129</v>
      </c>
      <c r="N548" s="39"/>
      <c r="O548" s="38">
        <v>55</v>
      </c>
      <c r="P548" s="742" t="s">
        <v>730</v>
      </c>
      <c r="Q548" s="458"/>
      <c r="R548" s="458"/>
      <c r="S548" s="458"/>
      <c r="T548" s="459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4" si="89"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ref="BM548:BM554" si="90">IFERROR(X548*I548/H548,"0")</f>
        <v>0</v>
      </c>
      <c r="BN548" s="79">
        <f t="shared" ref="BN548:BN554" si="91">IFERROR(Y548*I548/H548,"0")</f>
        <v>0</v>
      </c>
      <c r="BO548" s="79">
        <f t="shared" ref="BO548:BO554" si="92">IFERROR(1/J548*(X548/H548),"0")</f>
        <v>0</v>
      </c>
      <c r="BP548" s="79">
        <f t="shared" ref="BP548:BP554" si="93">IFERROR(1/J548*(Y548/H548),"0")</f>
        <v>0</v>
      </c>
    </row>
    <row r="549" spans="1:68" ht="27" customHeight="1" x14ac:dyDescent="0.25">
      <c r="A549" s="64" t="s">
        <v>731</v>
      </c>
      <c r="B549" s="64" t="s">
        <v>732</v>
      </c>
      <c r="C549" s="37">
        <v>4301011585</v>
      </c>
      <c r="D549" s="456">
        <v>4640242180441</v>
      </c>
      <c r="E549" s="456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127</v>
      </c>
      <c r="L549" s="38"/>
      <c r="M549" s="39" t="s">
        <v>126</v>
      </c>
      <c r="N549" s="39"/>
      <c r="O549" s="38">
        <v>50</v>
      </c>
      <c r="P549" s="743" t="s">
        <v>733</v>
      </c>
      <c r="Q549" s="458"/>
      <c r="R549" s="458"/>
      <c r="S549" s="458"/>
      <c r="T549" s="459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734</v>
      </c>
      <c r="B550" s="64" t="s">
        <v>735</v>
      </c>
      <c r="C550" s="37">
        <v>4301011584</v>
      </c>
      <c r="D550" s="456">
        <v>4640242180564</v>
      </c>
      <c r="E550" s="456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127</v>
      </c>
      <c r="L550" s="38"/>
      <c r="M550" s="39" t="s">
        <v>126</v>
      </c>
      <c r="N550" s="39"/>
      <c r="O550" s="38">
        <v>50</v>
      </c>
      <c r="P550" s="744" t="s">
        <v>736</v>
      </c>
      <c r="Q550" s="458"/>
      <c r="R550" s="458"/>
      <c r="S550" s="458"/>
      <c r="T550" s="459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737</v>
      </c>
      <c r="B551" s="64" t="s">
        <v>738</v>
      </c>
      <c r="C551" s="37">
        <v>4301011762</v>
      </c>
      <c r="D551" s="456">
        <v>4640242180922</v>
      </c>
      <c r="E551" s="456"/>
      <c r="F551" s="63">
        <v>1.35</v>
      </c>
      <c r="G551" s="38">
        <v>8</v>
      </c>
      <c r="H551" s="63">
        <v>10.8</v>
      </c>
      <c r="I551" s="63">
        <v>11.28</v>
      </c>
      <c r="J551" s="38">
        <v>56</v>
      </c>
      <c r="K551" s="38" t="s">
        <v>127</v>
      </c>
      <c r="L551" s="38"/>
      <c r="M551" s="39" t="s">
        <v>126</v>
      </c>
      <c r="N551" s="39"/>
      <c r="O551" s="38">
        <v>55</v>
      </c>
      <c r="P551" s="745" t="s">
        <v>739</v>
      </c>
      <c r="Q551" s="458"/>
      <c r="R551" s="458"/>
      <c r="S551" s="458"/>
      <c r="T551" s="459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740</v>
      </c>
      <c r="B552" s="64" t="s">
        <v>741</v>
      </c>
      <c r="C552" s="37">
        <v>4301011764</v>
      </c>
      <c r="D552" s="456">
        <v>4640242181189</v>
      </c>
      <c r="E552" s="456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129</v>
      </c>
      <c r="N552" s="39"/>
      <c r="O552" s="38">
        <v>55</v>
      </c>
      <c r="P552" s="746" t="s">
        <v>742</v>
      </c>
      <c r="Q552" s="458"/>
      <c r="R552" s="458"/>
      <c r="S552" s="458"/>
      <c r="T552" s="459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743</v>
      </c>
      <c r="B553" s="64" t="s">
        <v>744</v>
      </c>
      <c r="C553" s="37">
        <v>4301011551</v>
      </c>
      <c r="D553" s="456">
        <v>4640242180038</v>
      </c>
      <c r="E553" s="456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126</v>
      </c>
      <c r="N553" s="39"/>
      <c r="O553" s="38">
        <v>50</v>
      </c>
      <c r="P553" s="747" t="s">
        <v>745</v>
      </c>
      <c r="Q553" s="458"/>
      <c r="R553" s="458"/>
      <c r="S553" s="458"/>
      <c r="T553" s="459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ht="27" customHeight="1" x14ac:dyDescent="0.25">
      <c r="A554" s="64" t="s">
        <v>746</v>
      </c>
      <c r="B554" s="64" t="s">
        <v>747</v>
      </c>
      <c r="C554" s="37">
        <v>4301011765</v>
      </c>
      <c r="D554" s="456">
        <v>4640242181172</v>
      </c>
      <c r="E554" s="456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88</v>
      </c>
      <c r="L554" s="38"/>
      <c r="M554" s="39" t="s">
        <v>126</v>
      </c>
      <c r="N554" s="39"/>
      <c r="O554" s="38">
        <v>55</v>
      </c>
      <c r="P554" s="748" t="s">
        <v>748</v>
      </c>
      <c r="Q554" s="458"/>
      <c r="R554" s="458"/>
      <c r="S554" s="458"/>
      <c r="T554" s="459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89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0"/>
        <v>0</v>
      </c>
      <c r="BN554" s="79">
        <f t="shared" si="91"/>
        <v>0</v>
      </c>
      <c r="BO554" s="79">
        <f t="shared" si="92"/>
        <v>0</v>
      </c>
      <c r="BP554" s="79">
        <f t="shared" si="93"/>
        <v>0</v>
      </c>
    </row>
    <row r="555" spans="1:68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463"/>
      <c r="O555" s="464"/>
      <c r="P555" s="460" t="s">
        <v>43</v>
      </c>
      <c r="Q555" s="461"/>
      <c r="R555" s="461"/>
      <c r="S555" s="461"/>
      <c r="T555" s="461"/>
      <c r="U555" s="461"/>
      <c r="V555" s="462"/>
      <c r="W555" s="43" t="s">
        <v>42</v>
      </c>
      <c r="X555" s="44">
        <f>IFERROR(X548/H548,"0")+IFERROR(X549/H549,"0")+IFERROR(X550/H550,"0")+IFERROR(X551/H551,"0")+IFERROR(X552/H552,"0")+IFERROR(X553/H553,"0")+IFERROR(X554/H554,"0")</f>
        <v>0</v>
      </c>
      <c r="Y555" s="44">
        <f>IFERROR(Y548/H548,"0")+IFERROR(Y549/H549,"0")+IFERROR(Y550/H550,"0")+IFERROR(Y551/H551,"0")+IFERROR(Y552/H552,"0")+IFERROR(Y553/H553,"0")+IFERROR(Y554/H554,"0")</f>
        <v>0</v>
      </c>
      <c r="Z555" s="4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8"/>
      <c r="AB555" s="68"/>
      <c r="AC555" s="68"/>
    </row>
    <row r="556" spans="1:68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463"/>
      <c r="O556" s="464"/>
      <c r="P556" s="460" t="s">
        <v>43</v>
      </c>
      <c r="Q556" s="461"/>
      <c r="R556" s="461"/>
      <c r="S556" s="461"/>
      <c r="T556" s="461"/>
      <c r="U556" s="461"/>
      <c r="V556" s="462"/>
      <c r="W556" s="43" t="s">
        <v>0</v>
      </c>
      <c r="X556" s="44">
        <f>IFERROR(SUM(X548:X554),"0")</f>
        <v>0</v>
      </c>
      <c r="Y556" s="44">
        <f>IFERROR(SUM(Y548:Y554),"0")</f>
        <v>0</v>
      </c>
      <c r="Z556" s="43"/>
      <c r="AA556" s="68"/>
      <c r="AB556" s="68"/>
      <c r="AC556" s="68"/>
    </row>
    <row r="557" spans="1:68" ht="14.25" customHeight="1" x14ac:dyDescent="0.25">
      <c r="A557" s="455" t="s">
        <v>164</v>
      </c>
      <c r="B557" s="455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  <c r="AA557" s="67"/>
      <c r="AB557" s="67"/>
      <c r="AC557" s="81"/>
    </row>
    <row r="558" spans="1:68" ht="16.5" customHeight="1" x14ac:dyDescent="0.25">
      <c r="A558" s="64" t="s">
        <v>749</v>
      </c>
      <c r="B558" s="64" t="s">
        <v>750</v>
      </c>
      <c r="C558" s="37">
        <v>4301020269</v>
      </c>
      <c r="D558" s="456">
        <v>4640242180519</v>
      </c>
      <c r="E558" s="456"/>
      <c r="F558" s="63">
        <v>1.35</v>
      </c>
      <c r="G558" s="38">
        <v>8</v>
      </c>
      <c r="H558" s="63">
        <v>10.8</v>
      </c>
      <c r="I558" s="63">
        <v>11.28</v>
      </c>
      <c r="J558" s="38">
        <v>56</v>
      </c>
      <c r="K558" s="38" t="s">
        <v>127</v>
      </c>
      <c r="L558" s="38"/>
      <c r="M558" s="39" t="s">
        <v>129</v>
      </c>
      <c r="N558" s="39"/>
      <c r="O558" s="38">
        <v>50</v>
      </c>
      <c r="P558" s="749" t="s">
        <v>751</v>
      </c>
      <c r="Q558" s="458"/>
      <c r="R558" s="458"/>
      <c r="S558" s="458"/>
      <c r="T558" s="459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752</v>
      </c>
      <c r="B559" s="64" t="s">
        <v>753</v>
      </c>
      <c r="C559" s="37">
        <v>4301020260</v>
      </c>
      <c r="D559" s="456">
        <v>4640242180526</v>
      </c>
      <c r="E559" s="456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127</v>
      </c>
      <c r="L559" s="38"/>
      <c r="M559" s="39" t="s">
        <v>126</v>
      </c>
      <c r="N559" s="39"/>
      <c r="O559" s="38">
        <v>50</v>
      </c>
      <c r="P559" s="750" t="s">
        <v>754</v>
      </c>
      <c r="Q559" s="458"/>
      <c r="R559" s="458"/>
      <c r="S559" s="458"/>
      <c r="T559" s="459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755</v>
      </c>
      <c r="B560" s="64" t="s">
        <v>756</v>
      </c>
      <c r="C560" s="37">
        <v>4301020309</v>
      </c>
      <c r="D560" s="456">
        <v>4640242180090</v>
      </c>
      <c r="E560" s="456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127</v>
      </c>
      <c r="L560" s="38"/>
      <c r="M560" s="39" t="s">
        <v>126</v>
      </c>
      <c r="N560" s="39"/>
      <c r="O560" s="38">
        <v>50</v>
      </c>
      <c r="P560" s="751" t="s">
        <v>757</v>
      </c>
      <c r="Q560" s="458"/>
      <c r="R560" s="458"/>
      <c r="S560" s="458"/>
      <c r="T560" s="459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758</v>
      </c>
      <c r="B561" s="64" t="s">
        <v>759</v>
      </c>
      <c r="C561" s="37">
        <v>4301020295</v>
      </c>
      <c r="D561" s="456">
        <v>4640242181363</v>
      </c>
      <c r="E561" s="456"/>
      <c r="F561" s="63">
        <v>0.4</v>
      </c>
      <c r="G561" s="38">
        <v>10</v>
      </c>
      <c r="H561" s="63">
        <v>4</v>
      </c>
      <c r="I561" s="63">
        <v>4.24</v>
      </c>
      <c r="J561" s="38">
        <v>120</v>
      </c>
      <c r="K561" s="38" t="s">
        <v>88</v>
      </c>
      <c r="L561" s="38"/>
      <c r="M561" s="39" t="s">
        <v>126</v>
      </c>
      <c r="N561" s="39"/>
      <c r="O561" s="38">
        <v>50</v>
      </c>
      <c r="P561" s="752" t="s">
        <v>760</v>
      </c>
      <c r="Q561" s="458"/>
      <c r="R561" s="458"/>
      <c r="S561" s="458"/>
      <c r="T561" s="459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IFERROR(IF(Y561=0,"",ROUNDUP(Y561/H561,0)*0.00937),"")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63"/>
      <c r="B562" s="463"/>
      <c r="C562" s="463"/>
      <c r="D562" s="463"/>
      <c r="E562" s="463"/>
      <c r="F562" s="463"/>
      <c r="G562" s="463"/>
      <c r="H562" s="463"/>
      <c r="I562" s="463"/>
      <c r="J562" s="463"/>
      <c r="K562" s="463"/>
      <c r="L562" s="463"/>
      <c r="M562" s="463"/>
      <c r="N562" s="463"/>
      <c r="O562" s="464"/>
      <c r="P562" s="460" t="s">
        <v>43</v>
      </c>
      <c r="Q562" s="461"/>
      <c r="R562" s="461"/>
      <c r="S562" s="461"/>
      <c r="T562" s="461"/>
      <c r="U562" s="461"/>
      <c r="V562" s="462"/>
      <c r="W562" s="43" t="s">
        <v>42</v>
      </c>
      <c r="X562" s="44">
        <f>IFERROR(X558/H558,"0")+IFERROR(X559/H559,"0")+IFERROR(X560/H560,"0")+IFERROR(X561/H561,"0")</f>
        <v>0</v>
      </c>
      <c r="Y562" s="44">
        <f>IFERROR(Y558/H558,"0")+IFERROR(Y559/H559,"0")+IFERROR(Y560/H560,"0")+IFERROR(Y561/H561,"0")</f>
        <v>0</v>
      </c>
      <c r="Z562" s="44">
        <f>IFERROR(IF(Z558="",0,Z558),"0")+IFERROR(IF(Z559="",0,Z559),"0")+IFERROR(IF(Z560="",0,Z560),"0")+IFERROR(IF(Z561="",0,Z561),"0")</f>
        <v>0</v>
      </c>
      <c r="AA562" s="68"/>
      <c r="AB562" s="68"/>
      <c r="AC562" s="68"/>
    </row>
    <row r="563" spans="1:68" x14ac:dyDescent="0.2">
      <c r="A563" s="463"/>
      <c r="B563" s="463"/>
      <c r="C563" s="463"/>
      <c r="D563" s="463"/>
      <c r="E563" s="463"/>
      <c r="F563" s="463"/>
      <c r="G563" s="463"/>
      <c r="H563" s="463"/>
      <c r="I563" s="463"/>
      <c r="J563" s="463"/>
      <c r="K563" s="463"/>
      <c r="L563" s="463"/>
      <c r="M563" s="463"/>
      <c r="N563" s="463"/>
      <c r="O563" s="464"/>
      <c r="P563" s="460" t="s">
        <v>43</v>
      </c>
      <c r="Q563" s="461"/>
      <c r="R563" s="461"/>
      <c r="S563" s="461"/>
      <c r="T563" s="461"/>
      <c r="U563" s="461"/>
      <c r="V563" s="462"/>
      <c r="W563" s="43" t="s">
        <v>0</v>
      </c>
      <c r="X563" s="44">
        <f>IFERROR(SUM(X558:X561),"0")</f>
        <v>0</v>
      </c>
      <c r="Y563" s="44">
        <f>IFERROR(SUM(Y558:Y561),"0")</f>
        <v>0</v>
      </c>
      <c r="Z563" s="43"/>
      <c r="AA563" s="68"/>
      <c r="AB563" s="68"/>
      <c r="AC563" s="68"/>
    </row>
    <row r="564" spans="1:68" ht="14.25" customHeight="1" x14ac:dyDescent="0.25">
      <c r="A564" s="455" t="s">
        <v>79</v>
      </c>
      <c r="B564" s="455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  <c r="AA564" s="67"/>
      <c r="AB564" s="67"/>
      <c r="AC564" s="81"/>
    </row>
    <row r="565" spans="1:68" ht="27" customHeight="1" x14ac:dyDescent="0.25">
      <c r="A565" s="64" t="s">
        <v>761</v>
      </c>
      <c r="B565" s="64" t="s">
        <v>762</v>
      </c>
      <c r="C565" s="37">
        <v>4301031289</v>
      </c>
      <c r="D565" s="456">
        <v>4640242181615</v>
      </c>
      <c r="E565" s="456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753" t="s">
        <v>763</v>
      </c>
      <c r="Q565" s="458"/>
      <c r="R565" s="458"/>
      <c r="S565" s="458"/>
      <c r="T565" s="459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ref="Y565:Y570" si="94">IFERROR(IF(X565="",0,CEILING((X565/$H565),1)*$H565),"")</f>
        <v>0</v>
      </c>
      <c r="Z565" s="42" t="str">
        <f>IFERROR(IF(Y565=0,"",ROUNDUP(Y565/H565,0)*0.00753),"")</f>
        <v/>
      </c>
      <c r="AA565" s="69" t="s">
        <v>48</v>
      </c>
      <c r="AB565" s="70" t="s">
        <v>172</v>
      </c>
      <c r="AC565" s="82"/>
      <c r="AG565" s="79"/>
      <c r="AJ565" s="84"/>
      <c r="AK565" s="84"/>
      <c r="BB565" s="374" t="s">
        <v>69</v>
      </c>
      <c r="BM565" s="79">
        <f t="shared" ref="BM565:BM570" si="95">IFERROR(X565*I565/H565,"0")</f>
        <v>0</v>
      </c>
      <c r="BN565" s="79">
        <f t="shared" ref="BN565:BN570" si="96">IFERROR(Y565*I565/H565,"0")</f>
        <v>0</v>
      </c>
      <c r="BO565" s="79">
        <f t="shared" ref="BO565:BO570" si="97">IFERROR(1/J565*(X565/H565),"0")</f>
        <v>0</v>
      </c>
      <c r="BP565" s="79">
        <f t="shared" ref="BP565:BP570" si="98">IFERROR(1/J565*(Y565/H565),"0")</f>
        <v>0</v>
      </c>
    </row>
    <row r="566" spans="1:68" ht="27" customHeight="1" x14ac:dyDescent="0.25">
      <c r="A566" s="64" t="s">
        <v>764</v>
      </c>
      <c r="B566" s="64" t="s">
        <v>765</v>
      </c>
      <c r="C566" s="37">
        <v>4301031285</v>
      </c>
      <c r="D566" s="456">
        <v>4640242181639</v>
      </c>
      <c r="E566" s="456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754" t="s">
        <v>766</v>
      </c>
      <c r="Q566" s="458"/>
      <c r="R566" s="458"/>
      <c r="S566" s="458"/>
      <c r="T566" s="459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172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767</v>
      </c>
      <c r="B567" s="64" t="s">
        <v>768</v>
      </c>
      <c r="C567" s="37">
        <v>4301031287</v>
      </c>
      <c r="D567" s="456">
        <v>4640242181622</v>
      </c>
      <c r="E567" s="456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45</v>
      </c>
      <c r="P567" s="755" t="s">
        <v>769</v>
      </c>
      <c r="Q567" s="458"/>
      <c r="R567" s="458"/>
      <c r="S567" s="458"/>
      <c r="T567" s="459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172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770</v>
      </c>
      <c r="B568" s="64" t="s">
        <v>771</v>
      </c>
      <c r="C568" s="37">
        <v>4301031280</v>
      </c>
      <c r="D568" s="456">
        <v>4640242180816</v>
      </c>
      <c r="E568" s="456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756" t="s">
        <v>772</v>
      </c>
      <c r="Q568" s="458"/>
      <c r="R568" s="458"/>
      <c r="S568" s="458"/>
      <c r="T568" s="459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773</v>
      </c>
      <c r="B569" s="64" t="s">
        <v>774</v>
      </c>
      <c r="C569" s="37">
        <v>4301031244</v>
      </c>
      <c r="D569" s="456">
        <v>4640242180595</v>
      </c>
      <c r="E569" s="456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88</v>
      </c>
      <c r="L569" s="38"/>
      <c r="M569" s="39" t="s">
        <v>82</v>
      </c>
      <c r="N569" s="39"/>
      <c r="O569" s="38">
        <v>40</v>
      </c>
      <c r="P569" s="757" t="s">
        <v>775</v>
      </c>
      <c r="Q569" s="458"/>
      <c r="R569" s="458"/>
      <c r="S569" s="458"/>
      <c r="T569" s="459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ht="27" customHeight="1" x14ac:dyDescent="0.25">
      <c r="A570" s="64" t="s">
        <v>776</v>
      </c>
      <c r="B570" s="64" t="s">
        <v>777</v>
      </c>
      <c r="C570" s="37">
        <v>4301031200</v>
      </c>
      <c r="D570" s="456">
        <v>4640242180489</v>
      </c>
      <c r="E570" s="456"/>
      <c r="F570" s="63">
        <v>0.28000000000000003</v>
      </c>
      <c r="G570" s="38">
        <v>6</v>
      </c>
      <c r="H570" s="63">
        <v>1.68</v>
      </c>
      <c r="I570" s="63">
        <v>1.84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40</v>
      </c>
      <c r="P570" s="758" t="s">
        <v>778</v>
      </c>
      <c r="Q570" s="458"/>
      <c r="R570" s="458"/>
      <c r="S570" s="458"/>
      <c r="T570" s="459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4"/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5"/>
        <v>0</v>
      </c>
      <c r="BN570" s="79">
        <f t="shared" si="96"/>
        <v>0</v>
      </c>
      <c r="BO570" s="79">
        <f t="shared" si="97"/>
        <v>0</v>
      </c>
      <c r="BP570" s="79">
        <f t="shared" si="98"/>
        <v>0</v>
      </c>
    </row>
    <row r="571" spans="1:68" x14ac:dyDescent="0.2">
      <c r="A571" s="463"/>
      <c r="B571" s="463"/>
      <c r="C571" s="463"/>
      <c r="D571" s="463"/>
      <c r="E571" s="463"/>
      <c r="F571" s="463"/>
      <c r="G571" s="463"/>
      <c r="H571" s="463"/>
      <c r="I571" s="463"/>
      <c r="J571" s="463"/>
      <c r="K571" s="463"/>
      <c r="L571" s="463"/>
      <c r="M571" s="463"/>
      <c r="N571" s="463"/>
      <c r="O571" s="464"/>
      <c r="P571" s="460" t="s">
        <v>43</v>
      </c>
      <c r="Q571" s="461"/>
      <c r="R571" s="461"/>
      <c r="S571" s="461"/>
      <c r="T571" s="461"/>
      <c r="U571" s="461"/>
      <c r="V571" s="462"/>
      <c r="W571" s="43" t="s">
        <v>42</v>
      </c>
      <c r="X571" s="44">
        <f>IFERROR(X565/H565,"0")+IFERROR(X566/H566,"0")+IFERROR(X567/H567,"0")+IFERROR(X568/H568,"0")+IFERROR(X569/H569,"0")+IFERROR(X570/H570,"0")</f>
        <v>0</v>
      </c>
      <c r="Y571" s="44">
        <f>IFERROR(Y565/H565,"0")+IFERROR(Y566/H566,"0")+IFERROR(Y567/H567,"0")+IFERROR(Y568/H568,"0")+IFERROR(Y569/H569,"0")+IFERROR(Y570/H570,"0")</f>
        <v>0</v>
      </c>
      <c r="Z571" s="44">
        <f>IFERROR(IF(Z565="",0,Z565),"0")+IFERROR(IF(Z566="",0,Z566),"0")+IFERROR(IF(Z567="",0,Z567),"0")+IFERROR(IF(Z568="",0,Z568),"0")+IFERROR(IF(Z569="",0,Z569),"0")+IFERROR(IF(Z570="",0,Z570),"0")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63"/>
      <c r="B572" s="463"/>
      <c r="C572" s="463"/>
      <c r="D572" s="463"/>
      <c r="E572" s="463"/>
      <c r="F572" s="463"/>
      <c r="G572" s="463"/>
      <c r="H572" s="463"/>
      <c r="I572" s="463"/>
      <c r="J572" s="463"/>
      <c r="K572" s="463"/>
      <c r="L572" s="463"/>
      <c r="M572" s="463"/>
      <c r="N572" s="463"/>
      <c r="O572" s="464"/>
      <c r="P572" s="460" t="s">
        <v>43</v>
      </c>
      <c r="Q572" s="461"/>
      <c r="R572" s="461"/>
      <c r="S572" s="461"/>
      <c r="T572" s="461"/>
      <c r="U572" s="461"/>
      <c r="V572" s="462"/>
      <c r="W572" s="43" t="s">
        <v>0</v>
      </c>
      <c r="X572" s="44">
        <f>IFERROR(SUM(X565:X570),"0")</f>
        <v>0</v>
      </c>
      <c r="Y572" s="44">
        <f>IFERROR(SUM(Y565:Y570),"0")</f>
        <v>0</v>
      </c>
      <c r="Z572" s="43"/>
      <c r="AA572" s="68"/>
      <c r="AB572" s="68"/>
      <c r="AC572" s="68"/>
    </row>
    <row r="573" spans="1:68" ht="14.25" customHeight="1" x14ac:dyDescent="0.25">
      <c r="A573" s="455" t="s">
        <v>84</v>
      </c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  <c r="AA573" s="67"/>
      <c r="AB573" s="67"/>
      <c r="AC573" s="81"/>
    </row>
    <row r="574" spans="1:68" ht="27" customHeight="1" x14ac:dyDescent="0.25">
      <c r="A574" s="64" t="s">
        <v>779</v>
      </c>
      <c r="B574" s="64" t="s">
        <v>780</v>
      </c>
      <c r="C574" s="37">
        <v>4301051746</v>
      </c>
      <c r="D574" s="456">
        <v>4640242180533</v>
      </c>
      <c r="E574" s="456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127</v>
      </c>
      <c r="L574" s="38"/>
      <c r="M574" s="39" t="s">
        <v>129</v>
      </c>
      <c r="N574" s="39"/>
      <c r="O574" s="38">
        <v>40</v>
      </c>
      <c r="P574" s="759" t="s">
        <v>781</v>
      </c>
      <c r="Q574" s="458"/>
      <c r="R574" s="458"/>
      <c r="S574" s="458"/>
      <c r="T574" s="459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782</v>
      </c>
      <c r="B575" s="64" t="s">
        <v>783</v>
      </c>
      <c r="C575" s="37">
        <v>4301051510</v>
      </c>
      <c r="D575" s="456">
        <v>4640242180540</v>
      </c>
      <c r="E575" s="456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127</v>
      </c>
      <c r="L575" s="38"/>
      <c r="M575" s="39" t="s">
        <v>82</v>
      </c>
      <c r="N575" s="39"/>
      <c r="O575" s="38">
        <v>30</v>
      </c>
      <c r="P575" s="760" t="s">
        <v>784</v>
      </c>
      <c r="Q575" s="458"/>
      <c r="R575" s="458"/>
      <c r="S575" s="458"/>
      <c r="T575" s="459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63"/>
      <c r="B576" s="463"/>
      <c r="C576" s="463"/>
      <c r="D576" s="463"/>
      <c r="E576" s="463"/>
      <c r="F576" s="463"/>
      <c r="G576" s="463"/>
      <c r="H576" s="463"/>
      <c r="I576" s="463"/>
      <c r="J576" s="463"/>
      <c r="K576" s="463"/>
      <c r="L576" s="463"/>
      <c r="M576" s="463"/>
      <c r="N576" s="463"/>
      <c r="O576" s="464"/>
      <c r="P576" s="460" t="s">
        <v>43</v>
      </c>
      <c r="Q576" s="461"/>
      <c r="R576" s="461"/>
      <c r="S576" s="461"/>
      <c r="T576" s="461"/>
      <c r="U576" s="461"/>
      <c r="V576" s="462"/>
      <c r="W576" s="43" t="s">
        <v>42</v>
      </c>
      <c r="X576" s="44">
        <f>IFERROR(X574/H574,"0")+IFERROR(X575/H575,"0")</f>
        <v>0</v>
      </c>
      <c r="Y576" s="44">
        <f>IFERROR(Y574/H574,"0")+IFERROR(Y575/H575,"0")</f>
        <v>0</v>
      </c>
      <c r="Z576" s="44">
        <f>IFERROR(IF(Z574="",0,Z574),"0")+IFERROR(IF(Z575="",0,Z575),"0")</f>
        <v>0</v>
      </c>
      <c r="AA576" s="68"/>
      <c r="AB576" s="68"/>
      <c r="AC576" s="68"/>
    </row>
    <row r="577" spans="1:68" x14ac:dyDescent="0.2">
      <c r="A577" s="463"/>
      <c r="B577" s="463"/>
      <c r="C577" s="463"/>
      <c r="D577" s="463"/>
      <c r="E577" s="463"/>
      <c r="F577" s="463"/>
      <c r="G577" s="463"/>
      <c r="H577" s="463"/>
      <c r="I577" s="463"/>
      <c r="J577" s="463"/>
      <c r="K577" s="463"/>
      <c r="L577" s="463"/>
      <c r="M577" s="463"/>
      <c r="N577" s="463"/>
      <c r="O577" s="464"/>
      <c r="P577" s="460" t="s">
        <v>43</v>
      </c>
      <c r="Q577" s="461"/>
      <c r="R577" s="461"/>
      <c r="S577" s="461"/>
      <c r="T577" s="461"/>
      <c r="U577" s="461"/>
      <c r="V577" s="462"/>
      <c r="W577" s="43" t="s">
        <v>0</v>
      </c>
      <c r="X577" s="44">
        <f>IFERROR(SUM(X574:X575),"0")</f>
        <v>0</v>
      </c>
      <c r="Y577" s="44">
        <f>IFERROR(SUM(Y574:Y575),"0")</f>
        <v>0</v>
      </c>
      <c r="Z577" s="43"/>
      <c r="AA577" s="68"/>
      <c r="AB577" s="68"/>
      <c r="AC577" s="68"/>
    </row>
    <row r="578" spans="1:68" ht="14.25" customHeight="1" x14ac:dyDescent="0.25">
      <c r="A578" s="455" t="s">
        <v>194</v>
      </c>
      <c r="B578" s="455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  <c r="AA578" s="67"/>
      <c r="AB578" s="67"/>
      <c r="AC578" s="81"/>
    </row>
    <row r="579" spans="1:68" ht="27" customHeight="1" x14ac:dyDescent="0.25">
      <c r="A579" s="64" t="s">
        <v>785</v>
      </c>
      <c r="B579" s="64" t="s">
        <v>786</v>
      </c>
      <c r="C579" s="37">
        <v>4301060354</v>
      </c>
      <c r="D579" s="456">
        <v>4640242180120</v>
      </c>
      <c r="E579" s="456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127</v>
      </c>
      <c r="L579" s="38"/>
      <c r="M579" s="39" t="s">
        <v>82</v>
      </c>
      <c r="N579" s="39"/>
      <c r="O579" s="38">
        <v>40</v>
      </c>
      <c r="P579" s="761" t="s">
        <v>787</v>
      </c>
      <c r="Q579" s="458"/>
      <c r="R579" s="458"/>
      <c r="S579" s="458"/>
      <c r="T579" s="459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785</v>
      </c>
      <c r="B580" s="64" t="s">
        <v>788</v>
      </c>
      <c r="C580" s="37">
        <v>4301060408</v>
      </c>
      <c r="D580" s="456">
        <v>4640242180120</v>
      </c>
      <c r="E580" s="456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127</v>
      </c>
      <c r="L580" s="38"/>
      <c r="M580" s="39" t="s">
        <v>82</v>
      </c>
      <c r="N580" s="39"/>
      <c r="O580" s="38">
        <v>40</v>
      </c>
      <c r="P580" s="762" t="s">
        <v>789</v>
      </c>
      <c r="Q580" s="458"/>
      <c r="R580" s="458"/>
      <c r="S580" s="458"/>
      <c r="T580" s="459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790</v>
      </c>
      <c r="B581" s="64" t="s">
        <v>791</v>
      </c>
      <c r="C581" s="37">
        <v>4301060355</v>
      </c>
      <c r="D581" s="456">
        <v>4640242180137</v>
      </c>
      <c r="E581" s="456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127</v>
      </c>
      <c r="L581" s="38"/>
      <c r="M581" s="39" t="s">
        <v>82</v>
      </c>
      <c r="N581" s="39"/>
      <c r="O581" s="38">
        <v>40</v>
      </c>
      <c r="P581" s="763" t="s">
        <v>792</v>
      </c>
      <c r="Q581" s="458"/>
      <c r="R581" s="458"/>
      <c r="S581" s="458"/>
      <c r="T581" s="459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790</v>
      </c>
      <c r="B582" s="64" t="s">
        <v>793</v>
      </c>
      <c r="C582" s="37">
        <v>4301060407</v>
      </c>
      <c r="D582" s="456">
        <v>4640242180137</v>
      </c>
      <c r="E582" s="456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127</v>
      </c>
      <c r="L582" s="38"/>
      <c r="M582" s="39" t="s">
        <v>82</v>
      </c>
      <c r="N582" s="39"/>
      <c r="O582" s="38">
        <v>40</v>
      </c>
      <c r="P582" s="764" t="s">
        <v>794</v>
      </c>
      <c r="Q582" s="458"/>
      <c r="R582" s="458"/>
      <c r="S582" s="458"/>
      <c r="T582" s="459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63"/>
      <c r="B583" s="463"/>
      <c r="C583" s="463"/>
      <c r="D583" s="463"/>
      <c r="E583" s="463"/>
      <c r="F583" s="463"/>
      <c r="G583" s="463"/>
      <c r="H583" s="463"/>
      <c r="I583" s="463"/>
      <c r="J583" s="463"/>
      <c r="K583" s="463"/>
      <c r="L583" s="463"/>
      <c r="M583" s="463"/>
      <c r="N583" s="463"/>
      <c r="O583" s="464"/>
      <c r="P583" s="460" t="s">
        <v>43</v>
      </c>
      <c r="Q583" s="461"/>
      <c r="R583" s="461"/>
      <c r="S583" s="461"/>
      <c r="T583" s="461"/>
      <c r="U583" s="461"/>
      <c r="V583" s="462"/>
      <c r="W583" s="43" t="s">
        <v>42</v>
      </c>
      <c r="X583" s="44">
        <f>IFERROR(X579/H579,"0")+IFERROR(X580/H580,"0")+IFERROR(X581/H581,"0")+IFERROR(X582/H582,"0")</f>
        <v>0</v>
      </c>
      <c r="Y583" s="44">
        <f>IFERROR(Y579/H579,"0")+IFERROR(Y580/H580,"0")+IFERROR(Y581/H581,"0")+IFERROR(Y582/H582,"0")</f>
        <v>0</v>
      </c>
      <c r="Z583" s="44">
        <f>IFERROR(IF(Z579="",0,Z579),"0")+IFERROR(IF(Z580="",0,Z580),"0")+IFERROR(IF(Z581="",0,Z581),"0")+IFERROR(IF(Z582="",0,Z582),"0")</f>
        <v>0</v>
      </c>
      <c r="AA583" s="68"/>
      <c r="AB583" s="68"/>
      <c r="AC583" s="68"/>
    </row>
    <row r="584" spans="1:68" x14ac:dyDescent="0.2">
      <c r="A584" s="463"/>
      <c r="B584" s="463"/>
      <c r="C584" s="463"/>
      <c r="D584" s="463"/>
      <c r="E584" s="463"/>
      <c r="F584" s="463"/>
      <c r="G584" s="463"/>
      <c r="H584" s="463"/>
      <c r="I584" s="463"/>
      <c r="J584" s="463"/>
      <c r="K584" s="463"/>
      <c r="L584" s="463"/>
      <c r="M584" s="463"/>
      <c r="N584" s="463"/>
      <c r="O584" s="464"/>
      <c r="P584" s="460" t="s">
        <v>43</v>
      </c>
      <c r="Q584" s="461"/>
      <c r="R584" s="461"/>
      <c r="S584" s="461"/>
      <c r="T584" s="461"/>
      <c r="U584" s="461"/>
      <c r="V584" s="462"/>
      <c r="W584" s="43" t="s">
        <v>0</v>
      </c>
      <c r="X584" s="44">
        <f>IFERROR(SUM(X579:X582),"0")</f>
        <v>0</v>
      </c>
      <c r="Y584" s="44">
        <f>IFERROR(SUM(Y579:Y582),"0")</f>
        <v>0</v>
      </c>
      <c r="Z584" s="43"/>
      <c r="AA584" s="68"/>
      <c r="AB584" s="68"/>
      <c r="AC584" s="68"/>
    </row>
    <row r="585" spans="1:68" ht="16.5" customHeight="1" x14ac:dyDescent="0.25">
      <c r="A585" s="454" t="s">
        <v>795</v>
      </c>
      <c r="B585" s="454"/>
      <c r="C585" s="454"/>
      <c r="D585" s="454"/>
      <c r="E585" s="454"/>
      <c r="F585" s="454"/>
      <c r="G585" s="454"/>
      <c r="H585" s="454"/>
      <c r="I585" s="454"/>
      <c r="J585" s="454"/>
      <c r="K585" s="454"/>
      <c r="L585" s="454"/>
      <c r="M585" s="454"/>
      <c r="N585" s="454"/>
      <c r="O585" s="454"/>
      <c r="P585" s="454"/>
      <c r="Q585" s="454"/>
      <c r="R585" s="454"/>
      <c r="S585" s="454"/>
      <c r="T585" s="454"/>
      <c r="U585" s="454"/>
      <c r="V585" s="454"/>
      <c r="W585" s="454"/>
      <c r="X585" s="454"/>
      <c r="Y585" s="454"/>
      <c r="Z585" s="454"/>
      <c r="AA585" s="66"/>
      <c r="AB585" s="66"/>
      <c r="AC585" s="80"/>
    </row>
    <row r="586" spans="1:68" ht="14.25" customHeight="1" x14ac:dyDescent="0.25">
      <c r="A586" s="455" t="s">
        <v>123</v>
      </c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  <c r="AA586" s="67"/>
      <c r="AB586" s="67"/>
      <c r="AC586" s="81"/>
    </row>
    <row r="587" spans="1:68" ht="27" customHeight="1" x14ac:dyDescent="0.25">
      <c r="A587" s="64" t="s">
        <v>796</v>
      </c>
      <c r="B587" s="64" t="s">
        <v>797</v>
      </c>
      <c r="C587" s="37">
        <v>4301011951</v>
      </c>
      <c r="D587" s="456">
        <v>4640242180045</v>
      </c>
      <c r="E587" s="456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127</v>
      </c>
      <c r="L587" s="38"/>
      <c r="M587" s="39" t="s">
        <v>126</v>
      </c>
      <c r="N587" s="39"/>
      <c r="O587" s="38">
        <v>55</v>
      </c>
      <c r="P587" s="765" t="s">
        <v>798</v>
      </c>
      <c r="Q587" s="458"/>
      <c r="R587" s="458"/>
      <c r="S587" s="458"/>
      <c r="T587" s="459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t="27" customHeight="1" x14ac:dyDescent="0.25">
      <c r="A588" s="64" t="s">
        <v>799</v>
      </c>
      <c r="B588" s="64" t="s">
        <v>800</v>
      </c>
      <c r="C588" s="37">
        <v>4301011950</v>
      </c>
      <c r="D588" s="456">
        <v>4640242180601</v>
      </c>
      <c r="E588" s="456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127</v>
      </c>
      <c r="L588" s="38"/>
      <c r="M588" s="39" t="s">
        <v>126</v>
      </c>
      <c r="N588" s="39"/>
      <c r="O588" s="38">
        <v>55</v>
      </c>
      <c r="P588" s="766" t="s">
        <v>801</v>
      </c>
      <c r="Q588" s="458"/>
      <c r="R588" s="458"/>
      <c r="S588" s="458"/>
      <c r="T588" s="459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63"/>
      <c r="B589" s="463"/>
      <c r="C589" s="463"/>
      <c r="D589" s="463"/>
      <c r="E589" s="463"/>
      <c r="F589" s="463"/>
      <c r="G589" s="463"/>
      <c r="H589" s="463"/>
      <c r="I589" s="463"/>
      <c r="J589" s="463"/>
      <c r="K589" s="463"/>
      <c r="L589" s="463"/>
      <c r="M589" s="463"/>
      <c r="N589" s="463"/>
      <c r="O589" s="464"/>
      <c r="P589" s="460" t="s">
        <v>43</v>
      </c>
      <c r="Q589" s="461"/>
      <c r="R589" s="461"/>
      <c r="S589" s="461"/>
      <c r="T589" s="461"/>
      <c r="U589" s="461"/>
      <c r="V589" s="462"/>
      <c r="W589" s="43" t="s">
        <v>42</v>
      </c>
      <c r="X589" s="44">
        <f>IFERROR(X587/H587,"0")+IFERROR(X588/H588,"0")</f>
        <v>0</v>
      </c>
      <c r="Y589" s="44">
        <f>IFERROR(Y587/H587,"0")+IFERROR(Y588/H588,"0")</f>
        <v>0</v>
      </c>
      <c r="Z589" s="44">
        <f>IFERROR(IF(Z587="",0,Z587),"0")+IFERROR(IF(Z588="",0,Z588),"0")</f>
        <v>0</v>
      </c>
      <c r="AA589" s="68"/>
      <c r="AB589" s="68"/>
      <c r="AC589" s="68"/>
    </row>
    <row r="590" spans="1:68" x14ac:dyDescent="0.2">
      <c r="A590" s="463"/>
      <c r="B590" s="463"/>
      <c r="C590" s="463"/>
      <c r="D590" s="463"/>
      <c r="E590" s="463"/>
      <c r="F590" s="463"/>
      <c r="G590" s="463"/>
      <c r="H590" s="463"/>
      <c r="I590" s="463"/>
      <c r="J590" s="463"/>
      <c r="K590" s="463"/>
      <c r="L590" s="463"/>
      <c r="M590" s="463"/>
      <c r="N590" s="463"/>
      <c r="O590" s="464"/>
      <c r="P590" s="460" t="s">
        <v>43</v>
      </c>
      <c r="Q590" s="461"/>
      <c r="R590" s="461"/>
      <c r="S590" s="461"/>
      <c r="T590" s="461"/>
      <c r="U590" s="461"/>
      <c r="V590" s="462"/>
      <c r="W590" s="43" t="s">
        <v>0</v>
      </c>
      <c r="X590" s="44">
        <f>IFERROR(SUM(X587:X588),"0")</f>
        <v>0</v>
      </c>
      <c r="Y590" s="44">
        <f>IFERROR(SUM(Y587:Y588),"0")</f>
        <v>0</v>
      </c>
      <c r="Z590" s="43"/>
      <c r="AA590" s="68"/>
      <c r="AB590" s="68"/>
      <c r="AC590" s="68"/>
    </row>
    <row r="591" spans="1:68" ht="14.25" customHeight="1" x14ac:dyDescent="0.25">
      <c r="A591" s="455" t="s">
        <v>164</v>
      </c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  <c r="AA591" s="67"/>
      <c r="AB591" s="67"/>
      <c r="AC591" s="81"/>
    </row>
    <row r="592" spans="1:68" ht="27" customHeight="1" x14ac:dyDescent="0.25">
      <c r="A592" s="64" t="s">
        <v>802</v>
      </c>
      <c r="B592" s="64" t="s">
        <v>803</v>
      </c>
      <c r="C592" s="37">
        <v>4301020314</v>
      </c>
      <c r="D592" s="456">
        <v>4640242180090</v>
      </c>
      <c r="E592" s="456"/>
      <c r="F592" s="63">
        <v>1.35</v>
      </c>
      <c r="G592" s="38">
        <v>8</v>
      </c>
      <c r="H592" s="63">
        <v>10.8</v>
      </c>
      <c r="I592" s="63">
        <v>11.28</v>
      </c>
      <c r="J592" s="38">
        <v>56</v>
      </c>
      <c r="K592" s="38" t="s">
        <v>127</v>
      </c>
      <c r="L592" s="38"/>
      <c r="M592" s="39" t="s">
        <v>126</v>
      </c>
      <c r="N592" s="39"/>
      <c r="O592" s="38">
        <v>50</v>
      </c>
      <c r="P592" s="767" t="s">
        <v>804</v>
      </c>
      <c r="Q592" s="458"/>
      <c r="R592" s="458"/>
      <c r="S592" s="458"/>
      <c r="T592" s="459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88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68" x14ac:dyDescent="0.2">
      <c r="A593" s="463"/>
      <c r="B593" s="463"/>
      <c r="C593" s="463"/>
      <c r="D593" s="463"/>
      <c r="E593" s="463"/>
      <c r="F593" s="463"/>
      <c r="G593" s="463"/>
      <c r="H593" s="463"/>
      <c r="I593" s="463"/>
      <c r="J593" s="463"/>
      <c r="K593" s="463"/>
      <c r="L593" s="463"/>
      <c r="M593" s="463"/>
      <c r="N593" s="463"/>
      <c r="O593" s="464"/>
      <c r="P593" s="460" t="s">
        <v>43</v>
      </c>
      <c r="Q593" s="461"/>
      <c r="R593" s="461"/>
      <c r="S593" s="461"/>
      <c r="T593" s="461"/>
      <c r="U593" s="461"/>
      <c r="V593" s="462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68" x14ac:dyDescent="0.2">
      <c r="A594" s="463"/>
      <c r="B594" s="463"/>
      <c r="C594" s="463"/>
      <c r="D594" s="463"/>
      <c r="E594" s="463"/>
      <c r="F594" s="463"/>
      <c r="G594" s="463"/>
      <c r="H594" s="463"/>
      <c r="I594" s="463"/>
      <c r="J594" s="463"/>
      <c r="K594" s="463"/>
      <c r="L594" s="463"/>
      <c r="M594" s="463"/>
      <c r="N594" s="463"/>
      <c r="O594" s="464"/>
      <c r="P594" s="460" t="s">
        <v>43</v>
      </c>
      <c r="Q594" s="461"/>
      <c r="R594" s="461"/>
      <c r="S594" s="461"/>
      <c r="T594" s="461"/>
      <c r="U594" s="461"/>
      <c r="V594" s="462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68" ht="14.25" customHeight="1" x14ac:dyDescent="0.25">
      <c r="A595" s="455" t="s">
        <v>79</v>
      </c>
      <c r="B595" s="455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  <c r="AA595" s="67"/>
      <c r="AB595" s="67"/>
      <c r="AC595" s="81"/>
    </row>
    <row r="596" spans="1:68" ht="27" customHeight="1" x14ac:dyDescent="0.25">
      <c r="A596" s="64" t="s">
        <v>805</v>
      </c>
      <c r="B596" s="64" t="s">
        <v>806</v>
      </c>
      <c r="C596" s="37">
        <v>4301031321</v>
      </c>
      <c r="D596" s="456">
        <v>4640242180076</v>
      </c>
      <c r="E596" s="456"/>
      <c r="F596" s="63">
        <v>0.7</v>
      </c>
      <c r="G596" s="38">
        <v>6</v>
      </c>
      <c r="H596" s="63">
        <v>4.2</v>
      </c>
      <c r="I596" s="63">
        <v>4.4000000000000004</v>
      </c>
      <c r="J596" s="38">
        <v>156</v>
      </c>
      <c r="K596" s="38" t="s">
        <v>88</v>
      </c>
      <c r="L596" s="38"/>
      <c r="M596" s="39" t="s">
        <v>82</v>
      </c>
      <c r="N596" s="39"/>
      <c r="O596" s="38">
        <v>40</v>
      </c>
      <c r="P596" s="768" t="s">
        <v>807</v>
      </c>
      <c r="Q596" s="458"/>
      <c r="R596" s="458"/>
      <c r="S596" s="458"/>
      <c r="T596" s="459"/>
      <c r="U596" s="40" t="s">
        <v>48</v>
      </c>
      <c r="V596" s="40" t="s">
        <v>48</v>
      </c>
      <c r="W596" s="41" t="s">
        <v>0</v>
      </c>
      <c r="X596" s="59">
        <v>0</v>
      </c>
      <c r="Y596" s="56">
        <f>IFERROR(IF(X596="",0,CEILING((X596/$H596),1)*$H596),"")</f>
        <v>0</v>
      </c>
      <c r="Z596" s="42" t="str">
        <f>IFERROR(IF(Y596=0,"",ROUNDUP(Y596/H596,0)*0.00753),"")</f>
        <v/>
      </c>
      <c r="AA596" s="69" t="s">
        <v>48</v>
      </c>
      <c r="AB596" s="70" t="s">
        <v>48</v>
      </c>
      <c r="AC596" s="82"/>
      <c r="AG596" s="79"/>
      <c r="AJ596" s="84"/>
      <c r="AK596" s="84"/>
      <c r="BB596" s="389" t="s">
        <v>69</v>
      </c>
      <c r="BM596" s="79">
        <f>IFERROR(X596*I596/H596,"0")</f>
        <v>0</v>
      </c>
      <c r="BN596" s="79">
        <f>IFERROR(Y596*I596/H596,"0")</f>
        <v>0</v>
      </c>
      <c r="BO596" s="79">
        <f>IFERROR(1/J596*(X596/H596),"0")</f>
        <v>0</v>
      </c>
      <c r="BP596" s="79">
        <f>IFERROR(1/J596*(Y596/H596),"0")</f>
        <v>0</v>
      </c>
    </row>
    <row r="597" spans="1:68" x14ac:dyDescent="0.2">
      <c r="A597" s="463"/>
      <c r="B597" s="463"/>
      <c r="C597" s="463"/>
      <c r="D597" s="463"/>
      <c r="E597" s="463"/>
      <c r="F597" s="463"/>
      <c r="G597" s="463"/>
      <c r="H597" s="463"/>
      <c r="I597" s="463"/>
      <c r="J597" s="463"/>
      <c r="K597" s="463"/>
      <c r="L597" s="463"/>
      <c r="M597" s="463"/>
      <c r="N597" s="463"/>
      <c r="O597" s="464"/>
      <c r="P597" s="460" t="s">
        <v>43</v>
      </c>
      <c r="Q597" s="461"/>
      <c r="R597" s="461"/>
      <c r="S597" s="461"/>
      <c r="T597" s="461"/>
      <c r="U597" s="461"/>
      <c r="V597" s="462"/>
      <c r="W597" s="43" t="s">
        <v>42</v>
      </c>
      <c r="X597" s="44">
        <f>IFERROR(X596/H596,"0")</f>
        <v>0</v>
      </c>
      <c r="Y597" s="44">
        <f>IFERROR(Y596/H596,"0")</f>
        <v>0</v>
      </c>
      <c r="Z597" s="44">
        <f>IFERROR(IF(Z596="",0,Z596),"0")</f>
        <v>0</v>
      </c>
      <c r="AA597" s="68"/>
      <c r="AB597" s="68"/>
      <c r="AC597" s="68"/>
    </row>
    <row r="598" spans="1:68" x14ac:dyDescent="0.2">
      <c r="A598" s="463"/>
      <c r="B598" s="463"/>
      <c r="C598" s="463"/>
      <c r="D598" s="463"/>
      <c r="E598" s="463"/>
      <c r="F598" s="463"/>
      <c r="G598" s="463"/>
      <c r="H598" s="463"/>
      <c r="I598" s="463"/>
      <c r="J598" s="463"/>
      <c r="K598" s="463"/>
      <c r="L598" s="463"/>
      <c r="M598" s="463"/>
      <c r="N598" s="463"/>
      <c r="O598" s="464"/>
      <c r="P598" s="460" t="s">
        <v>43</v>
      </c>
      <c r="Q598" s="461"/>
      <c r="R598" s="461"/>
      <c r="S598" s="461"/>
      <c r="T598" s="461"/>
      <c r="U598" s="461"/>
      <c r="V598" s="462"/>
      <c r="W598" s="43" t="s">
        <v>0</v>
      </c>
      <c r="X598" s="44">
        <f>IFERROR(SUM(X596:X596),"0")</f>
        <v>0</v>
      </c>
      <c r="Y598" s="44">
        <f>IFERROR(SUM(Y596:Y596),"0")</f>
        <v>0</v>
      </c>
      <c r="Z598" s="43"/>
      <c r="AA598" s="68"/>
      <c r="AB598" s="68"/>
      <c r="AC598" s="68"/>
    </row>
    <row r="599" spans="1:68" ht="14.25" customHeight="1" x14ac:dyDescent="0.25">
      <c r="A599" s="455" t="s">
        <v>84</v>
      </c>
      <c r="B599" s="455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  <c r="AA599" s="67"/>
      <c r="AB599" s="67"/>
      <c r="AC599" s="81"/>
    </row>
    <row r="600" spans="1:68" ht="27" customHeight="1" x14ac:dyDescent="0.25">
      <c r="A600" s="64" t="s">
        <v>808</v>
      </c>
      <c r="B600" s="64" t="s">
        <v>809</v>
      </c>
      <c r="C600" s="37">
        <v>4301051780</v>
      </c>
      <c r="D600" s="456">
        <v>4640242180106</v>
      </c>
      <c r="E600" s="456"/>
      <c r="F600" s="63">
        <v>1.3</v>
      </c>
      <c r="G600" s="38">
        <v>6</v>
      </c>
      <c r="H600" s="63">
        <v>7.8</v>
      </c>
      <c r="I600" s="63">
        <v>8.2799999999999994</v>
      </c>
      <c r="J600" s="38">
        <v>56</v>
      </c>
      <c r="K600" s="38" t="s">
        <v>127</v>
      </c>
      <c r="L600" s="38"/>
      <c r="M600" s="39" t="s">
        <v>82</v>
      </c>
      <c r="N600" s="39"/>
      <c r="O600" s="38">
        <v>45</v>
      </c>
      <c r="P600" s="769" t="s">
        <v>810</v>
      </c>
      <c r="Q600" s="458"/>
      <c r="R600" s="458"/>
      <c r="S600" s="458"/>
      <c r="T600" s="459"/>
      <c r="U600" s="40" t="s">
        <v>48</v>
      </c>
      <c r="V600" s="40" t="s">
        <v>48</v>
      </c>
      <c r="W600" s="41" t="s">
        <v>0</v>
      </c>
      <c r="X600" s="59">
        <v>0</v>
      </c>
      <c r="Y600" s="56">
        <f>IFERROR(IF(X600="",0,CEILING((X600/$H600),1)*$H600),"")</f>
        <v>0</v>
      </c>
      <c r="Z600" s="42" t="str">
        <f>IFERROR(IF(Y600=0,"",ROUNDUP(Y600/H600,0)*0.02175),"")</f>
        <v/>
      </c>
      <c r="AA600" s="69" t="s">
        <v>48</v>
      </c>
      <c r="AB600" s="70" t="s">
        <v>48</v>
      </c>
      <c r="AC600" s="82"/>
      <c r="AG600" s="79"/>
      <c r="AJ600" s="84"/>
      <c r="AK600" s="84"/>
      <c r="BB600" s="390" t="s">
        <v>69</v>
      </c>
      <c r="BM600" s="79">
        <f>IFERROR(X600*I600/H600,"0")</f>
        <v>0</v>
      </c>
      <c r="BN600" s="79">
        <f>IFERROR(Y600*I600/H600,"0")</f>
        <v>0</v>
      </c>
      <c r="BO600" s="79">
        <f>IFERROR(1/J600*(X600/H600),"0")</f>
        <v>0</v>
      </c>
      <c r="BP600" s="79">
        <f>IFERROR(1/J600*(Y600/H600),"0")</f>
        <v>0</v>
      </c>
    </row>
    <row r="601" spans="1:68" x14ac:dyDescent="0.2">
      <c r="A601" s="463"/>
      <c r="B601" s="463"/>
      <c r="C601" s="463"/>
      <c r="D601" s="463"/>
      <c r="E601" s="463"/>
      <c r="F601" s="463"/>
      <c r="G601" s="463"/>
      <c r="H601" s="463"/>
      <c r="I601" s="463"/>
      <c r="J601" s="463"/>
      <c r="K601" s="463"/>
      <c r="L601" s="463"/>
      <c r="M601" s="463"/>
      <c r="N601" s="463"/>
      <c r="O601" s="464"/>
      <c r="P601" s="460" t="s">
        <v>43</v>
      </c>
      <c r="Q601" s="461"/>
      <c r="R601" s="461"/>
      <c r="S601" s="461"/>
      <c r="T601" s="461"/>
      <c r="U601" s="461"/>
      <c r="V601" s="462"/>
      <c r="W601" s="43" t="s">
        <v>42</v>
      </c>
      <c r="X601" s="44">
        <f>IFERROR(X600/H600,"0")</f>
        <v>0</v>
      </c>
      <c r="Y601" s="44">
        <f>IFERROR(Y600/H600,"0")</f>
        <v>0</v>
      </c>
      <c r="Z601" s="44">
        <f>IFERROR(IF(Z600="",0,Z600),"0")</f>
        <v>0</v>
      </c>
      <c r="AA601" s="68"/>
      <c r="AB601" s="68"/>
      <c r="AC601" s="68"/>
    </row>
    <row r="602" spans="1:68" x14ac:dyDescent="0.2">
      <c r="A602" s="463"/>
      <c r="B602" s="463"/>
      <c r="C602" s="463"/>
      <c r="D602" s="463"/>
      <c r="E602" s="463"/>
      <c r="F602" s="463"/>
      <c r="G602" s="463"/>
      <c r="H602" s="463"/>
      <c r="I602" s="463"/>
      <c r="J602" s="463"/>
      <c r="K602" s="463"/>
      <c r="L602" s="463"/>
      <c r="M602" s="463"/>
      <c r="N602" s="463"/>
      <c r="O602" s="464"/>
      <c r="P602" s="460" t="s">
        <v>43</v>
      </c>
      <c r="Q602" s="461"/>
      <c r="R602" s="461"/>
      <c r="S602" s="461"/>
      <c r="T602" s="461"/>
      <c r="U602" s="461"/>
      <c r="V602" s="462"/>
      <c r="W602" s="43" t="s">
        <v>0</v>
      </c>
      <c r="X602" s="44">
        <f>IFERROR(SUM(X600:X600),"0")</f>
        <v>0</v>
      </c>
      <c r="Y602" s="44">
        <f>IFERROR(SUM(Y600:Y600),"0")</f>
        <v>0</v>
      </c>
      <c r="Z602" s="43"/>
      <c r="AA602" s="68"/>
      <c r="AB602" s="68"/>
      <c r="AC602" s="68"/>
    </row>
    <row r="603" spans="1:68" ht="15" customHeight="1" x14ac:dyDescent="0.2">
      <c r="A603" s="463"/>
      <c r="B603" s="463"/>
      <c r="C603" s="463"/>
      <c r="D603" s="463"/>
      <c r="E603" s="463"/>
      <c r="F603" s="463"/>
      <c r="G603" s="463"/>
      <c r="H603" s="463"/>
      <c r="I603" s="463"/>
      <c r="J603" s="463"/>
      <c r="K603" s="463"/>
      <c r="L603" s="463"/>
      <c r="M603" s="463"/>
      <c r="N603" s="463"/>
      <c r="O603" s="773"/>
      <c r="P603" s="770" t="s">
        <v>36</v>
      </c>
      <c r="Q603" s="771"/>
      <c r="R603" s="771"/>
      <c r="S603" s="771"/>
      <c r="T603" s="771"/>
      <c r="U603" s="771"/>
      <c r="V603" s="772"/>
      <c r="W603" s="43" t="s">
        <v>0</v>
      </c>
      <c r="X603" s="4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0</v>
      </c>
      <c r="Y603" s="4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0</v>
      </c>
      <c r="Z603" s="43"/>
      <c r="AA603" s="68"/>
      <c r="AB603" s="68"/>
      <c r="AC603" s="68"/>
    </row>
    <row r="604" spans="1:68" x14ac:dyDescent="0.2">
      <c r="A604" s="463"/>
      <c r="B604" s="463"/>
      <c r="C604" s="463"/>
      <c r="D604" s="463"/>
      <c r="E604" s="463"/>
      <c r="F604" s="463"/>
      <c r="G604" s="463"/>
      <c r="H604" s="463"/>
      <c r="I604" s="463"/>
      <c r="J604" s="463"/>
      <c r="K604" s="463"/>
      <c r="L604" s="463"/>
      <c r="M604" s="463"/>
      <c r="N604" s="463"/>
      <c r="O604" s="773"/>
      <c r="P604" s="770" t="s">
        <v>37</v>
      </c>
      <c r="Q604" s="771"/>
      <c r="R604" s="771"/>
      <c r="S604" s="771"/>
      <c r="T604" s="771"/>
      <c r="U604" s="771"/>
      <c r="V604" s="772"/>
      <c r="W604" s="43" t="s">
        <v>0</v>
      </c>
      <c r="X604" s="44">
        <f>IFERROR(SUM(BM22:BM600),"0")</f>
        <v>0</v>
      </c>
      <c r="Y604" s="44">
        <f>IFERROR(SUM(BN22:BN600),"0")</f>
        <v>0</v>
      </c>
      <c r="Z604" s="43"/>
      <c r="AA604" s="68"/>
      <c r="AB604" s="68"/>
      <c r="AC604" s="68"/>
    </row>
    <row r="605" spans="1:68" x14ac:dyDescent="0.2">
      <c r="A605" s="463"/>
      <c r="B605" s="463"/>
      <c r="C605" s="463"/>
      <c r="D605" s="463"/>
      <c r="E605" s="463"/>
      <c r="F605" s="463"/>
      <c r="G605" s="463"/>
      <c r="H605" s="463"/>
      <c r="I605" s="463"/>
      <c r="J605" s="463"/>
      <c r="K605" s="463"/>
      <c r="L605" s="463"/>
      <c r="M605" s="463"/>
      <c r="N605" s="463"/>
      <c r="O605" s="773"/>
      <c r="P605" s="770" t="s">
        <v>38</v>
      </c>
      <c r="Q605" s="771"/>
      <c r="R605" s="771"/>
      <c r="S605" s="771"/>
      <c r="T605" s="771"/>
      <c r="U605" s="771"/>
      <c r="V605" s="772"/>
      <c r="W605" s="43" t="s">
        <v>23</v>
      </c>
      <c r="X605" s="45">
        <f>ROUNDUP(SUM(BO22:BO600),0)</f>
        <v>0</v>
      </c>
      <c r="Y605" s="45">
        <f>ROUNDUP(SUM(BP22:BP600),0)</f>
        <v>0</v>
      </c>
      <c r="Z605" s="43"/>
      <c r="AA605" s="68"/>
      <c r="AB605" s="68"/>
      <c r="AC605" s="68"/>
    </row>
    <row r="606" spans="1:68" x14ac:dyDescent="0.2">
      <c r="A606" s="463"/>
      <c r="B606" s="463"/>
      <c r="C606" s="463"/>
      <c r="D606" s="463"/>
      <c r="E606" s="463"/>
      <c r="F606" s="463"/>
      <c r="G606" s="463"/>
      <c r="H606" s="463"/>
      <c r="I606" s="463"/>
      <c r="J606" s="463"/>
      <c r="K606" s="463"/>
      <c r="L606" s="463"/>
      <c r="M606" s="463"/>
      <c r="N606" s="463"/>
      <c r="O606" s="773"/>
      <c r="P606" s="770" t="s">
        <v>39</v>
      </c>
      <c r="Q606" s="771"/>
      <c r="R606" s="771"/>
      <c r="S606" s="771"/>
      <c r="T606" s="771"/>
      <c r="U606" s="771"/>
      <c r="V606" s="772"/>
      <c r="W606" s="43" t="s">
        <v>0</v>
      </c>
      <c r="X606" s="44">
        <f>GrossWeightTotal+PalletQtyTotal*25</f>
        <v>0</v>
      </c>
      <c r="Y606" s="44">
        <f>GrossWeightTotalR+PalletQtyTotalR*25</f>
        <v>0</v>
      </c>
      <c r="Z606" s="43"/>
      <c r="AA606" s="68"/>
      <c r="AB606" s="68"/>
      <c r="AC606" s="68"/>
    </row>
    <row r="607" spans="1:68" x14ac:dyDescent="0.2">
      <c r="A607" s="463"/>
      <c r="B607" s="463"/>
      <c r="C607" s="463"/>
      <c r="D607" s="463"/>
      <c r="E607" s="463"/>
      <c r="F607" s="463"/>
      <c r="G607" s="463"/>
      <c r="H607" s="463"/>
      <c r="I607" s="463"/>
      <c r="J607" s="463"/>
      <c r="K607" s="463"/>
      <c r="L607" s="463"/>
      <c r="M607" s="463"/>
      <c r="N607" s="463"/>
      <c r="O607" s="773"/>
      <c r="P607" s="770" t="s">
        <v>40</v>
      </c>
      <c r="Q607" s="771"/>
      <c r="R607" s="771"/>
      <c r="S607" s="771"/>
      <c r="T607" s="771"/>
      <c r="U607" s="771"/>
      <c r="V607" s="772"/>
      <c r="W607" s="43" t="s">
        <v>23</v>
      </c>
      <c r="X607" s="4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7" s="4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7" s="43"/>
      <c r="AA607" s="68"/>
      <c r="AB607" s="68"/>
      <c r="AC607" s="68"/>
    </row>
    <row r="608" spans="1:68" ht="14.25" x14ac:dyDescent="0.2">
      <c r="A608" s="463"/>
      <c r="B608" s="463"/>
      <c r="C608" s="463"/>
      <c r="D608" s="463"/>
      <c r="E608" s="463"/>
      <c r="F608" s="463"/>
      <c r="G608" s="463"/>
      <c r="H608" s="463"/>
      <c r="I608" s="463"/>
      <c r="J608" s="463"/>
      <c r="K608" s="463"/>
      <c r="L608" s="463"/>
      <c r="M608" s="463"/>
      <c r="N608" s="463"/>
      <c r="O608" s="773"/>
      <c r="P608" s="770" t="s">
        <v>41</v>
      </c>
      <c r="Q608" s="771"/>
      <c r="R608" s="771"/>
      <c r="S608" s="771"/>
      <c r="T608" s="771"/>
      <c r="U608" s="771"/>
      <c r="V608" s="772"/>
      <c r="W608" s="46" t="s">
        <v>54</v>
      </c>
      <c r="X608" s="43"/>
      <c r="Y608" s="43"/>
      <c r="Z608" s="43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0</v>
      </c>
      <c r="AA608" s="68"/>
      <c r="AB608" s="68"/>
      <c r="AC608" s="68"/>
    </row>
    <row r="609" spans="1:32" ht="13.5" thickBot="1" x14ac:dyDescent="0.25"/>
    <row r="610" spans="1:32" ht="27" thickTop="1" thickBot="1" x14ac:dyDescent="0.25">
      <c r="A610" s="47" t="s">
        <v>9</v>
      </c>
      <c r="B610" s="83" t="s">
        <v>78</v>
      </c>
      <c r="C610" s="774" t="s">
        <v>121</v>
      </c>
      <c r="D610" s="774" t="s">
        <v>121</v>
      </c>
      <c r="E610" s="774" t="s">
        <v>121</v>
      </c>
      <c r="F610" s="774" t="s">
        <v>121</v>
      </c>
      <c r="G610" s="774" t="s">
        <v>121</v>
      </c>
      <c r="H610" s="774" t="s">
        <v>121</v>
      </c>
      <c r="I610" s="774" t="s">
        <v>280</v>
      </c>
      <c r="J610" s="774" t="s">
        <v>280</v>
      </c>
      <c r="K610" s="774" t="s">
        <v>280</v>
      </c>
      <c r="L610" s="775"/>
      <c r="M610" s="774" t="s">
        <v>280</v>
      </c>
      <c r="N610" s="775"/>
      <c r="O610" s="774" t="s">
        <v>280</v>
      </c>
      <c r="P610" s="774" t="s">
        <v>280</v>
      </c>
      <c r="Q610" s="774" t="s">
        <v>280</v>
      </c>
      <c r="R610" s="774" t="s">
        <v>280</v>
      </c>
      <c r="S610" s="774" t="s">
        <v>280</v>
      </c>
      <c r="T610" s="774" t="s">
        <v>280</v>
      </c>
      <c r="U610" s="774" t="s">
        <v>280</v>
      </c>
      <c r="V610" s="774" t="s">
        <v>280</v>
      </c>
      <c r="W610" s="774" t="s">
        <v>524</v>
      </c>
      <c r="X610" s="774" t="s">
        <v>524</v>
      </c>
      <c r="Y610" s="774" t="s">
        <v>579</v>
      </c>
      <c r="Z610" s="774" t="s">
        <v>579</v>
      </c>
      <c r="AA610" s="774" t="s">
        <v>579</v>
      </c>
      <c r="AB610" s="774" t="s">
        <v>579</v>
      </c>
      <c r="AC610" s="83" t="s">
        <v>683</v>
      </c>
      <c r="AD610" s="774" t="s">
        <v>727</v>
      </c>
      <c r="AE610" s="774" t="s">
        <v>727</v>
      </c>
      <c r="AF610" s="1"/>
    </row>
    <row r="611" spans="1:32" ht="14.25" customHeight="1" thickTop="1" x14ac:dyDescent="0.2">
      <c r="A611" s="776" t="s">
        <v>10</v>
      </c>
      <c r="B611" s="774" t="s">
        <v>78</v>
      </c>
      <c r="C611" s="774" t="s">
        <v>122</v>
      </c>
      <c r="D611" s="774" t="s">
        <v>144</v>
      </c>
      <c r="E611" s="774" t="s">
        <v>200</v>
      </c>
      <c r="F611" s="774" t="s">
        <v>217</v>
      </c>
      <c r="G611" s="774" t="s">
        <v>248</v>
      </c>
      <c r="H611" s="774" t="s">
        <v>121</v>
      </c>
      <c r="I611" s="774" t="s">
        <v>281</v>
      </c>
      <c r="J611" s="774" t="s">
        <v>298</v>
      </c>
      <c r="K611" s="774" t="s">
        <v>364</v>
      </c>
      <c r="L611" s="1"/>
      <c r="M611" s="774" t="s">
        <v>381</v>
      </c>
      <c r="N611" s="1"/>
      <c r="O611" s="774" t="s">
        <v>399</v>
      </c>
      <c r="P611" s="774" t="s">
        <v>415</v>
      </c>
      <c r="Q611" s="774" t="s">
        <v>419</v>
      </c>
      <c r="R611" s="774" t="s">
        <v>428</v>
      </c>
      <c r="S611" s="774" t="s">
        <v>439</v>
      </c>
      <c r="T611" s="774" t="s">
        <v>442</v>
      </c>
      <c r="U611" s="774" t="s">
        <v>449</v>
      </c>
      <c r="V611" s="774" t="s">
        <v>515</v>
      </c>
      <c r="W611" s="774" t="s">
        <v>525</v>
      </c>
      <c r="X611" s="774" t="s">
        <v>553</v>
      </c>
      <c r="Y611" s="774" t="s">
        <v>580</v>
      </c>
      <c r="Z611" s="774" t="s">
        <v>640</v>
      </c>
      <c r="AA611" s="774" t="s">
        <v>667</v>
      </c>
      <c r="AB611" s="774" t="s">
        <v>674</v>
      </c>
      <c r="AC611" s="774" t="s">
        <v>683</v>
      </c>
      <c r="AD611" s="774" t="s">
        <v>727</v>
      </c>
      <c r="AE611" s="774" t="s">
        <v>795</v>
      </c>
      <c r="AF611" s="1"/>
    </row>
    <row r="612" spans="1:32" ht="13.5" thickBot="1" x14ac:dyDescent="0.25">
      <c r="A612" s="777"/>
      <c r="B612" s="774"/>
      <c r="C612" s="774"/>
      <c r="D612" s="774"/>
      <c r="E612" s="774"/>
      <c r="F612" s="774"/>
      <c r="G612" s="774"/>
      <c r="H612" s="774"/>
      <c r="I612" s="774"/>
      <c r="J612" s="774"/>
      <c r="K612" s="774"/>
      <c r="L612" s="1"/>
      <c r="M612" s="774"/>
      <c r="N612" s="1"/>
      <c r="O612" s="774"/>
      <c r="P612" s="774"/>
      <c r="Q612" s="774"/>
      <c r="R612" s="774"/>
      <c r="S612" s="774"/>
      <c r="T612" s="774"/>
      <c r="U612" s="774"/>
      <c r="V612" s="774"/>
      <c r="W612" s="774"/>
      <c r="X612" s="774"/>
      <c r="Y612" s="774"/>
      <c r="Z612" s="774"/>
      <c r="AA612" s="774"/>
      <c r="AB612" s="774"/>
      <c r="AC612" s="774"/>
      <c r="AD612" s="774"/>
      <c r="AE612" s="774"/>
      <c r="AF612" s="1"/>
    </row>
    <row r="613" spans="1:32" ht="18" thickTop="1" thickBot="1" x14ac:dyDescent="0.25">
      <c r="A613" s="47" t="s">
        <v>13</v>
      </c>
      <c r="B613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3">
        <f>IFERROR(Y53*1,"0")+IFERROR(Y54*1,"0")+IFERROR(Y55*1,"0")+IFERROR(Y56*1,"0")+IFERROR(Y57*1,"0")+IFERROR(Y58*1,"0")+IFERROR(Y62*1,"0")+IFERROR(Y63*1,"0")</f>
        <v>0</v>
      </c>
      <c r="D613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3">
        <f>IFERROR(Y104*1,"0")+IFERROR(Y105*1,"0")+IFERROR(Y106*1,"0")+IFERROR(Y110*1,"0")+IFERROR(Y111*1,"0")+IFERROR(Y112*1,"0")+IFERROR(Y113*1,"0")+IFERROR(Y114*1,"0")</f>
        <v>0</v>
      </c>
      <c r="F613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3">
        <f>IFERROR(Y148*1,"0")+IFERROR(Y149*1,"0")+IFERROR(Y153*1,"0")+IFERROR(Y154*1,"0")+IFERROR(Y158*1,"0")+IFERROR(Y159*1,"0")</f>
        <v>0</v>
      </c>
      <c r="H613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3">
        <f>IFERROR(Y186*1,"0")+IFERROR(Y187*1,"0")+IFERROR(Y188*1,"0")+IFERROR(Y189*1,"0")+IFERROR(Y190*1,"0")+IFERROR(Y191*1,"0")+IFERROR(Y192*1,"0")+IFERROR(Y193*1,"0")</f>
        <v>0</v>
      </c>
      <c r="J613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3">
        <f>IFERROR(Y242*1,"0")+IFERROR(Y243*1,"0")+IFERROR(Y244*1,"0")+IFERROR(Y245*1,"0")+IFERROR(Y246*1,"0")+IFERROR(Y247*1,"0")+IFERROR(Y248*1,"0")+IFERROR(Y249*1,"0")</f>
        <v>0</v>
      </c>
      <c r="L613" s="1"/>
      <c r="M613" s="53">
        <f>IFERROR(Y254*1,"0")+IFERROR(Y255*1,"0")+IFERROR(Y256*1,"0")+IFERROR(Y257*1,"0")+IFERROR(Y258*1,"0")+IFERROR(Y259*1,"0")+IFERROR(Y260*1,"0")+IFERROR(Y261*1,"0")</f>
        <v>0</v>
      </c>
      <c r="N613" s="1"/>
      <c r="O613" s="53">
        <f>IFERROR(Y266*1,"0")+IFERROR(Y267*1,"0")+IFERROR(Y268*1,"0")+IFERROR(Y269*1,"0")+IFERROR(Y270*1,"0")</f>
        <v>0</v>
      </c>
      <c r="P613" s="53">
        <f>IFERROR(Y275*1,"0")</f>
        <v>0</v>
      </c>
      <c r="Q613" s="53">
        <f>IFERROR(Y280*1,"0")+IFERROR(Y281*1,"0")+IFERROR(Y282*1,"0")</f>
        <v>0</v>
      </c>
      <c r="R613" s="53">
        <f>IFERROR(Y287*1,"0")+IFERROR(Y288*1,"0")+IFERROR(Y289*1,"0")+IFERROR(Y290*1,"0")+IFERROR(Y291*1,"0")</f>
        <v>0</v>
      </c>
      <c r="S613" s="53">
        <f>IFERROR(Y296*1,"0")</f>
        <v>0</v>
      </c>
      <c r="T613" s="53">
        <f>IFERROR(Y301*1,"0")+IFERROR(Y305*1,"0")+IFERROR(Y306*1,"0")</f>
        <v>0</v>
      </c>
      <c r="U613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53">
        <f>IFERROR(Y357*1,"0")+IFERROR(Y361*1,"0")+IFERROR(Y362*1,"0")+IFERROR(Y363*1,"0")</f>
        <v>0</v>
      </c>
      <c r="W613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613" s="53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3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3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3">
        <f>IFERROR(Y492*1,"0")+IFERROR(Y493*1,"0")+IFERROR(Y494*1,"0")</f>
        <v>0</v>
      </c>
      <c r="AB613" s="53">
        <f>IFERROR(Y499*1,"0")+IFERROR(Y500*1,"0")+IFERROR(Y504*1,"0")</f>
        <v>0</v>
      </c>
      <c r="AC613" s="53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3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3">
        <f>IFERROR(Y587*1,"0")+IFERROR(Y588*1,"0")+IFERROR(Y592*1,"0")+IFERROR(Y596*1,"0")+IFERROR(Y600*1,"0")</f>
        <v>0</v>
      </c>
      <c r="AF613" s="1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4" t="s">
        <v>812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813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814</v>
      </c>
      <c r="C6" s="54" t="s">
        <v>815</v>
      </c>
      <c r="D6" s="54" t="s">
        <v>816</v>
      </c>
      <c r="E6" s="54" t="s">
        <v>48</v>
      </c>
    </row>
    <row r="7" spans="2:8" x14ac:dyDescent="0.2">
      <c r="B7" s="54" t="s">
        <v>817</v>
      </c>
      <c r="C7" s="54" t="s">
        <v>818</v>
      </c>
      <c r="D7" s="54" t="s">
        <v>819</v>
      </c>
      <c r="E7" s="54" t="s">
        <v>48</v>
      </c>
    </row>
    <row r="9" spans="2:8" x14ac:dyDescent="0.2">
      <c r="B9" s="54" t="s">
        <v>820</v>
      </c>
      <c r="C9" s="54" t="s">
        <v>815</v>
      </c>
      <c r="D9" s="54" t="s">
        <v>48</v>
      </c>
      <c r="E9" s="54" t="s">
        <v>48</v>
      </c>
    </row>
    <row r="11" spans="2:8" x14ac:dyDescent="0.2">
      <c r="B11" s="54" t="s">
        <v>820</v>
      </c>
      <c r="C11" s="54" t="s">
        <v>818</v>
      </c>
      <c r="D11" s="54" t="s">
        <v>48</v>
      </c>
      <c r="E11" s="54" t="s">
        <v>48</v>
      </c>
    </row>
    <row r="13" spans="2:8" x14ac:dyDescent="0.2">
      <c r="B13" s="54" t="s">
        <v>821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831</v>
      </c>
      <c r="C23" s="54" t="s">
        <v>48</v>
      </c>
      <c r="D23" s="54" t="s">
        <v>48</v>
      </c>
      <c r="E23" s="54" t="s">
        <v>48</v>
      </c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2024-08-12T09:25:07Z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