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7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W530" i="2" l="1"/>
  <c r="W529" i="2"/>
  <c r="W531" i="2" s="1"/>
  <c r="W527" i="2"/>
  <c r="W526" i="2"/>
  <c r="X525" i="2"/>
  <c r="Y525" i="2" s="1"/>
  <c r="Y524" i="2"/>
  <c r="Y526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Y509" i="2"/>
  <c r="X509" i="2"/>
  <c r="O509" i="2"/>
  <c r="X508" i="2"/>
  <c r="X514" i="2" s="1"/>
  <c r="X506" i="2"/>
  <c r="W506" i="2"/>
  <c r="W505" i="2"/>
  <c r="X504" i="2"/>
  <c r="Y504" i="2" s="1"/>
  <c r="Y505" i="2" s="1"/>
  <c r="Y503" i="2"/>
  <c r="X503" i="2"/>
  <c r="Y502" i="2"/>
  <c r="X502" i="2"/>
  <c r="X505" i="2" s="1"/>
  <c r="W500" i="2"/>
  <c r="X499" i="2"/>
  <c r="W499" i="2"/>
  <c r="Y498" i="2"/>
  <c r="X498" i="2"/>
  <c r="X497" i="2"/>
  <c r="Y497" i="2" s="1"/>
  <c r="X496" i="2"/>
  <c r="Y496" i="2" s="1"/>
  <c r="X495" i="2"/>
  <c r="Y495" i="2" s="1"/>
  <c r="Y494" i="2"/>
  <c r="X494" i="2"/>
  <c r="V538" i="2" s="1"/>
  <c r="X490" i="2"/>
  <c r="W490" i="2"/>
  <c r="W489" i="2"/>
  <c r="Y488" i="2"/>
  <c r="Y489" i="2" s="1"/>
  <c r="X488" i="2"/>
  <c r="X489" i="2" s="1"/>
  <c r="O488" i="2"/>
  <c r="W486" i="2"/>
  <c r="W485" i="2"/>
  <c r="X484" i="2"/>
  <c r="Y484" i="2" s="1"/>
  <c r="O484" i="2"/>
  <c r="X483" i="2"/>
  <c r="Y483" i="2" s="1"/>
  <c r="O483" i="2"/>
  <c r="Y482" i="2"/>
  <c r="Y485" i="2" s="1"/>
  <c r="X482" i="2"/>
  <c r="X485" i="2" s="1"/>
  <c r="O482" i="2"/>
  <c r="W480" i="2"/>
  <c r="W479" i="2"/>
  <c r="Y478" i="2"/>
  <c r="X478" i="2"/>
  <c r="O478" i="2"/>
  <c r="X477" i="2"/>
  <c r="Y477" i="2" s="1"/>
  <c r="O477" i="2"/>
  <c r="Y476" i="2"/>
  <c r="X476" i="2"/>
  <c r="O476" i="2"/>
  <c r="Y475" i="2"/>
  <c r="X475" i="2"/>
  <c r="O475" i="2"/>
  <c r="Y474" i="2"/>
  <c r="X474" i="2"/>
  <c r="O474" i="2"/>
  <c r="X473" i="2"/>
  <c r="X479" i="2" s="1"/>
  <c r="O473" i="2"/>
  <c r="X471" i="2"/>
  <c r="W471" i="2"/>
  <c r="X470" i="2"/>
  <c r="W470" i="2"/>
  <c r="Y469" i="2"/>
  <c r="X469" i="2"/>
  <c r="O469" i="2"/>
  <c r="Y468" i="2"/>
  <c r="Y470" i="2" s="1"/>
  <c r="X468" i="2"/>
  <c r="O468" i="2"/>
  <c r="W466" i="2"/>
  <c r="W465" i="2"/>
  <c r="X464" i="2"/>
  <c r="Y464" i="2" s="1"/>
  <c r="O464" i="2"/>
  <c r="X463" i="2"/>
  <c r="Y463" i="2" s="1"/>
  <c r="O463" i="2"/>
  <c r="Y462" i="2"/>
  <c r="X462" i="2"/>
  <c r="O462" i="2"/>
  <c r="Y461" i="2"/>
  <c r="X461" i="2"/>
  <c r="O461" i="2"/>
  <c r="X460" i="2"/>
  <c r="Y460" i="2" s="1"/>
  <c r="O460" i="2"/>
  <c r="X459" i="2"/>
  <c r="Y459" i="2" s="1"/>
  <c r="O459" i="2"/>
  <c r="Y458" i="2"/>
  <c r="X458" i="2"/>
  <c r="O458" i="2"/>
  <c r="Y457" i="2"/>
  <c r="X457" i="2"/>
  <c r="O457" i="2"/>
  <c r="X456" i="2"/>
  <c r="Y456" i="2" s="1"/>
  <c r="O456" i="2"/>
  <c r="X455" i="2"/>
  <c r="Y455" i="2" s="1"/>
  <c r="O455" i="2"/>
  <c r="Y454" i="2"/>
  <c r="X454" i="2"/>
  <c r="X465" i="2" s="1"/>
  <c r="O454" i="2"/>
  <c r="X450" i="2"/>
  <c r="W450" i="2"/>
  <c r="Y449" i="2"/>
  <c r="W449" i="2"/>
  <c r="Y448" i="2"/>
  <c r="X448" i="2"/>
  <c r="X449" i="2" s="1"/>
  <c r="O448" i="2"/>
  <c r="W446" i="2"/>
  <c r="W445" i="2"/>
  <c r="X444" i="2"/>
  <c r="Y444" i="2" s="1"/>
  <c r="Y445" i="2" s="1"/>
  <c r="O444" i="2"/>
  <c r="W442" i="2"/>
  <c r="X441" i="2"/>
  <c r="W441" i="2"/>
  <c r="Y440" i="2"/>
  <c r="X440" i="2"/>
  <c r="X442" i="2" s="1"/>
  <c r="O440" i="2"/>
  <c r="Y439" i="2"/>
  <c r="Y441" i="2" s="1"/>
  <c r="X439" i="2"/>
  <c r="O439" i="2"/>
  <c r="W437" i="2"/>
  <c r="W436" i="2"/>
  <c r="X435" i="2"/>
  <c r="Y435" i="2" s="1"/>
  <c r="O435" i="2"/>
  <c r="Y434" i="2"/>
  <c r="X434" i="2"/>
  <c r="O434" i="2"/>
  <c r="Y433" i="2"/>
  <c r="X433" i="2"/>
  <c r="O433" i="2"/>
  <c r="Y432" i="2"/>
  <c r="X432" i="2"/>
  <c r="O432" i="2"/>
  <c r="X431" i="2"/>
  <c r="Y431" i="2" s="1"/>
  <c r="O431" i="2"/>
  <c r="Y430" i="2"/>
  <c r="X430" i="2"/>
  <c r="X436" i="2" s="1"/>
  <c r="O430" i="2"/>
  <c r="Y429" i="2"/>
  <c r="Y436" i="2" s="1"/>
  <c r="X429" i="2"/>
  <c r="X437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X420" i="2"/>
  <c r="W420" i="2"/>
  <c r="X419" i="2"/>
  <c r="Y419" i="2" s="1"/>
  <c r="O419" i="2"/>
  <c r="Y418" i="2"/>
  <c r="X418" i="2"/>
  <c r="O418" i="2"/>
  <c r="X417" i="2"/>
  <c r="Y417" i="2" s="1"/>
  <c r="O417" i="2"/>
  <c r="W415" i="2"/>
  <c r="X414" i="2"/>
  <c r="W414" i="2"/>
  <c r="Y413" i="2"/>
  <c r="Y414" i="2" s="1"/>
  <c r="X413" i="2"/>
  <c r="X415" i="2" s="1"/>
  <c r="O413" i="2"/>
  <c r="X411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Y394" i="2"/>
  <c r="X394" i="2"/>
  <c r="O394" i="2"/>
  <c r="X393" i="2"/>
  <c r="Y393" i="2" s="1"/>
  <c r="O393" i="2"/>
  <c r="X392" i="2"/>
  <c r="Y392" i="2" s="1"/>
  <c r="O392" i="2"/>
  <c r="X391" i="2"/>
  <c r="X405" i="2" s="1"/>
  <c r="O391" i="2"/>
  <c r="W389" i="2"/>
  <c r="W388" i="2"/>
  <c r="Y387" i="2"/>
  <c r="X387" i="2"/>
  <c r="O387" i="2"/>
  <c r="X386" i="2"/>
  <c r="X388" i="2" s="1"/>
  <c r="O386" i="2"/>
  <c r="X382" i="2"/>
  <c r="W382" i="2"/>
  <c r="X381" i="2"/>
  <c r="W381" i="2"/>
  <c r="Y380" i="2"/>
  <c r="Y381" i="2" s="1"/>
  <c r="X380" i="2"/>
  <c r="O380" i="2"/>
  <c r="W378" i="2"/>
  <c r="W377" i="2"/>
  <c r="Y376" i="2"/>
  <c r="X376" i="2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Y364" i="2"/>
  <c r="X364" i="2"/>
  <c r="O364" i="2"/>
  <c r="Y363" i="2"/>
  <c r="X363" i="2"/>
  <c r="O363" i="2"/>
  <c r="X362" i="2"/>
  <c r="Y362" i="2" s="1"/>
  <c r="O362" i="2"/>
  <c r="X361" i="2"/>
  <c r="Y361" i="2" s="1"/>
  <c r="O361" i="2"/>
  <c r="Y360" i="2"/>
  <c r="Y365" i="2" s="1"/>
  <c r="X360" i="2"/>
  <c r="R538" i="2" s="1"/>
  <c r="O360" i="2"/>
  <c r="X357" i="2"/>
  <c r="W357" i="2"/>
  <c r="Y356" i="2"/>
  <c r="X356" i="2"/>
  <c r="W356" i="2"/>
  <c r="Y355" i="2"/>
  <c r="X355" i="2"/>
  <c r="O355" i="2"/>
  <c r="W353" i="2"/>
  <c r="W352" i="2"/>
  <c r="X351" i="2"/>
  <c r="Y351" i="2" s="1"/>
  <c r="O351" i="2"/>
  <c r="Y350" i="2"/>
  <c r="X350" i="2"/>
  <c r="X353" i="2" s="1"/>
  <c r="O350" i="2"/>
  <c r="W348" i="2"/>
  <c r="W347" i="2"/>
  <c r="Y346" i="2"/>
  <c r="X346" i="2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Y339" i="2"/>
  <c r="X339" i="2"/>
  <c r="O339" i="2"/>
  <c r="X338" i="2"/>
  <c r="Y338" i="2" s="1"/>
  <c r="O338" i="2"/>
  <c r="X337" i="2"/>
  <c r="Y337" i="2" s="1"/>
  <c r="O337" i="2"/>
  <c r="X336" i="2"/>
  <c r="Y336" i="2" s="1"/>
  <c r="O336" i="2"/>
  <c r="Y335" i="2"/>
  <c r="X335" i="2"/>
  <c r="O335" i="2"/>
  <c r="X334" i="2"/>
  <c r="Y334" i="2" s="1"/>
  <c r="O334" i="2"/>
  <c r="X333" i="2"/>
  <c r="X342" i="2" s="1"/>
  <c r="O333" i="2"/>
  <c r="X329" i="2"/>
  <c r="W329" i="2"/>
  <c r="X328" i="2"/>
  <c r="W328" i="2"/>
  <c r="Y327" i="2"/>
  <c r="Y328" i="2" s="1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X320" i="2" s="1"/>
  <c r="O318" i="2"/>
  <c r="Y317" i="2"/>
  <c r="X317" i="2"/>
  <c r="X321" i="2" s="1"/>
  <c r="O317" i="2"/>
  <c r="W315" i="2"/>
  <c r="W314" i="2"/>
  <c r="X313" i="2"/>
  <c r="X315" i="2" s="1"/>
  <c r="O313" i="2"/>
  <c r="X310" i="2"/>
  <c r="W310" i="2"/>
  <c r="X309" i="2"/>
  <c r="W309" i="2"/>
  <c r="Y308" i="2"/>
  <c r="X308" i="2"/>
  <c r="O308" i="2"/>
  <c r="Y307" i="2"/>
  <c r="Y309" i="2" s="1"/>
  <c r="X307" i="2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Y300" i="2"/>
  <c r="X300" i="2"/>
  <c r="O300" i="2"/>
  <c r="X299" i="2"/>
  <c r="Y299" i="2" s="1"/>
  <c r="O299" i="2"/>
  <c r="X298" i="2"/>
  <c r="Y298" i="2" s="1"/>
  <c r="O298" i="2"/>
  <c r="X297" i="2"/>
  <c r="Y297" i="2" s="1"/>
  <c r="O297" i="2"/>
  <c r="Y296" i="2"/>
  <c r="X296" i="2"/>
  <c r="X304" i="2" s="1"/>
  <c r="O296" i="2"/>
  <c r="W293" i="2"/>
  <c r="W292" i="2"/>
  <c r="X291" i="2"/>
  <c r="Y291" i="2" s="1"/>
  <c r="O291" i="2"/>
  <c r="Y290" i="2"/>
  <c r="X290" i="2"/>
  <c r="X292" i="2" s="1"/>
  <c r="O290" i="2"/>
  <c r="Y289" i="2"/>
  <c r="Y292" i="2" s="1"/>
  <c r="X289" i="2"/>
  <c r="X293" i="2" s="1"/>
  <c r="O289" i="2"/>
  <c r="W287" i="2"/>
  <c r="W286" i="2"/>
  <c r="X285" i="2"/>
  <c r="Y285" i="2" s="1"/>
  <c r="O285" i="2"/>
  <c r="X284" i="2"/>
  <c r="Y284" i="2" s="1"/>
  <c r="X283" i="2"/>
  <c r="Y283" i="2" s="1"/>
  <c r="Y286" i="2" s="1"/>
  <c r="W281" i="2"/>
  <c r="W280" i="2"/>
  <c r="X279" i="2"/>
  <c r="Y279" i="2" s="1"/>
  <c r="O279" i="2"/>
  <c r="X278" i="2"/>
  <c r="Y278" i="2" s="1"/>
  <c r="O278" i="2"/>
  <c r="Y277" i="2"/>
  <c r="X277" i="2"/>
  <c r="X281" i="2" s="1"/>
  <c r="O277" i="2"/>
  <c r="W275" i="2"/>
  <c r="W274" i="2"/>
  <c r="Y273" i="2"/>
  <c r="X273" i="2"/>
  <c r="O273" i="2"/>
  <c r="X272" i="2"/>
  <c r="Y272" i="2" s="1"/>
  <c r="O272" i="2"/>
  <c r="X271" i="2"/>
  <c r="Y271" i="2" s="1"/>
  <c r="O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Y274" i="2" s="1"/>
  <c r="O266" i="2"/>
  <c r="Y265" i="2"/>
  <c r="X265" i="2"/>
  <c r="O265" i="2"/>
  <c r="W263" i="2"/>
  <c r="W262" i="2"/>
  <c r="X261" i="2"/>
  <c r="Y261" i="2" s="1"/>
  <c r="O261" i="2"/>
  <c r="Y260" i="2"/>
  <c r="X260" i="2"/>
  <c r="O260" i="2"/>
  <c r="Y259" i="2"/>
  <c r="X259" i="2"/>
  <c r="O259" i="2"/>
  <c r="Y258" i="2"/>
  <c r="X258" i="2"/>
  <c r="X263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X239" i="2"/>
  <c r="Y239" i="2" s="1"/>
  <c r="O239" i="2"/>
  <c r="X238" i="2"/>
  <c r="Y238" i="2" s="1"/>
  <c r="O238" i="2"/>
  <c r="Y237" i="2"/>
  <c r="X237" i="2"/>
  <c r="O237" i="2"/>
  <c r="X236" i="2"/>
  <c r="Y236" i="2" s="1"/>
  <c r="O236" i="2"/>
  <c r="X235" i="2"/>
  <c r="X252" i="2" s="1"/>
  <c r="O235" i="2"/>
  <c r="W232" i="2"/>
  <c r="W231" i="2"/>
  <c r="Y230" i="2"/>
  <c r="X230" i="2"/>
  <c r="O230" i="2"/>
  <c r="Y229" i="2"/>
  <c r="X229" i="2"/>
  <c r="O229" i="2"/>
  <c r="X228" i="2"/>
  <c r="Y228" i="2" s="1"/>
  <c r="O228" i="2"/>
  <c r="Y227" i="2"/>
  <c r="X227" i="2"/>
  <c r="X232" i="2" s="1"/>
  <c r="O227" i="2"/>
  <c r="Y226" i="2"/>
  <c r="Y231" i="2" s="1"/>
  <c r="X226" i="2"/>
  <c r="O226" i="2"/>
  <c r="Y225" i="2"/>
  <c r="X225" i="2"/>
  <c r="O225" i="2"/>
  <c r="W222" i="2"/>
  <c r="W221" i="2"/>
  <c r="X220" i="2"/>
  <c r="Y220" i="2" s="1"/>
  <c r="Y221" i="2" s="1"/>
  <c r="O220" i="2"/>
  <c r="Y219" i="2"/>
  <c r="X219" i="2"/>
  <c r="X222" i="2" s="1"/>
  <c r="O219" i="2"/>
  <c r="X217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W207" i="2"/>
  <c r="W206" i="2"/>
  <c r="Y205" i="2"/>
  <c r="X205" i="2"/>
  <c r="O205" i="2"/>
  <c r="Y204" i="2"/>
  <c r="X204" i="2"/>
  <c r="O204" i="2"/>
  <c r="Y203" i="2"/>
  <c r="X203" i="2"/>
  <c r="O203" i="2"/>
  <c r="X202" i="2"/>
  <c r="X207" i="2" s="1"/>
  <c r="O202" i="2"/>
  <c r="W200" i="2"/>
  <c r="W199" i="2"/>
  <c r="Y198" i="2"/>
  <c r="X198" i="2"/>
  <c r="O198" i="2"/>
  <c r="Y197" i="2"/>
  <c r="X197" i="2"/>
  <c r="O197" i="2"/>
  <c r="X196" i="2"/>
  <c r="Y196" i="2" s="1"/>
  <c r="O196" i="2"/>
  <c r="X195" i="2"/>
  <c r="Y195" i="2" s="1"/>
  <c r="O195" i="2"/>
  <c r="Y194" i="2"/>
  <c r="X194" i="2"/>
  <c r="O194" i="2"/>
  <c r="Y193" i="2"/>
  <c r="X193" i="2"/>
  <c r="O193" i="2"/>
  <c r="X192" i="2"/>
  <c r="Y192" i="2" s="1"/>
  <c r="O192" i="2"/>
  <c r="X191" i="2"/>
  <c r="Y191" i="2" s="1"/>
  <c r="O191" i="2"/>
  <c r="Y190" i="2"/>
  <c r="X190" i="2"/>
  <c r="O190" i="2"/>
  <c r="Y189" i="2"/>
  <c r="X189" i="2"/>
  <c r="O189" i="2"/>
  <c r="X188" i="2"/>
  <c r="Y188" i="2" s="1"/>
  <c r="O188" i="2"/>
  <c r="X187" i="2"/>
  <c r="Y187" i="2" s="1"/>
  <c r="O187" i="2"/>
  <c r="Y186" i="2"/>
  <c r="X186" i="2"/>
  <c r="O186" i="2"/>
  <c r="Y185" i="2"/>
  <c r="X185" i="2"/>
  <c r="O185" i="2"/>
  <c r="X184" i="2"/>
  <c r="Y184" i="2" s="1"/>
  <c r="O184" i="2"/>
  <c r="X183" i="2"/>
  <c r="Y183" i="2" s="1"/>
  <c r="O183" i="2"/>
  <c r="Y182" i="2"/>
  <c r="X182" i="2"/>
  <c r="O182" i="2"/>
  <c r="W180" i="2"/>
  <c r="W179" i="2"/>
  <c r="Y178" i="2"/>
  <c r="X178" i="2"/>
  <c r="O178" i="2"/>
  <c r="X177" i="2"/>
  <c r="Y177" i="2" s="1"/>
  <c r="O177" i="2"/>
  <c r="X176" i="2"/>
  <c r="Y176" i="2" s="1"/>
  <c r="O176" i="2"/>
  <c r="X175" i="2"/>
  <c r="Y175" i="2" s="1"/>
  <c r="O175" i="2"/>
  <c r="X173" i="2"/>
  <c r="W173" i="2"/>
  <c r="W172" i="2"/>
  <c r="Y171" i="2"/>
  <c r="X171" i="2"/>
  <c r="O171" i="2"/>
  <c r="X170" i="2"/>
  <c r="X172" i="2" s="1"/>
  <c r="O170" i="2"/>
  <c r="X168" i="2"/>
  <c r="W168" i="2"/>
  <c r="X167" i="2"/>
  <c r="W167" i="2"/>
  <c r="Y166" i="2"/>
  <c r="X166" i="2"/>
  <c r="O166" i="2"/>
  <c r="Y165" i="2"/>
  <c r="Y167" i="2" s="1"/>
  <c r="X165" i="2"/>
  <c r="I53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H538" i="2" s="1"/>
  <c r="O152" i="2"/>
  <c r="W149" i="2"/>
  <c r="W148" i="2"/>
  <c r="Y147" i="2"/>
  <c r="X147" i="2"/>
  <c r="X148" i="2" s="1"/>
  <c r="O147" i="2"/>
  <c r="Y146" i="2"/>
  <c r="X146" i="2"/>
  <c r="O146" i="2"/>
  <c r="Y145" i="2"/>
  <c r="Y148" i="2" s="1"/>
  <c r="X145" i="2"/>
  <c r="G538" i="2" s="1"/>
  <c r="O145" i="2"/>
  <c r="W141" i="2"/>
  <c r="W140" i="2"/>
  <c r="X139" i="2"/>
  <c r="Y139" i="2" s="1"/>
  <c r="O139" i="2"/>
  <c r="Y138" i="2"/>
  <c r="X138" i="2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Y120" i="2"/>
  <c r="X120" i="2"/>
  <c r="O120" i="2"/>
  <c r="Y119" i="2"/>
  <c r="X119" i="2"/>
  <c r="O119" i="2"/>
  <c r="Y118" i="2"/>
  <c r="X118" i="2"/>
  <c r="O118" i="2"/>
  <c r="X117" i="2"/>
  <c r="Y117" i="2" s="1"/>
  <c r="O117" i="2"/>
  <c r="Y116" i="2"/>
  <c r="X116" i="2"/>
  <c r="O116" i="2"/>
  <c r="Y115" i="2"/>
  <c r="X115" i="2"/>
  <c r="O115" i="2"/>
  <c r="Y114" i="2"/>
  <c r="X114" i="2"/>
  <c r="O114" i="2"/>
  <c r="X113" i="2"/>
  <c r="Y113" i="2" s="1"/>
  <c r="O113" i="2"/>
  <c r="Y112" i="2"/>
  <c r="X112" i="2"/>
  <c r="O112" i="2"/>
  <c r="Y111" i="2"/>
  <c r="X111" i="2"/>
  <c r="O111" i="2"/>
  <c r="Y110" i="2"/>
  <c r="X110" i="2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Y102" i="2"/>
  <c r="X102" i="2"/>
  <c r="O102" i="2"/>
  <c r="Y101" i="2"/>
  <c r="X101" i="2"/>
  <c r="O101" i="2"/>
  <c r="Y100" i="2"/>
  <c r="X100" i="2"/>
  <c r="O100" i="2"/>
  <c r="X99" i="2"/>
  <c r="Y99" i="2" s="1"/>
  <c r="O99" i="2"/>
  <c r="Y98" i="2"/>
  <c r="X98" i="2"/>
  <c r="O98" i="2"/>
  <c r="Y97" i="2"/>
  <c r="X97" i="2"/>
  <c r="O97" i="2"/>
  <c r="Y96" i="2"/>
  <c r="X96" i="2"/>
  <c r="X105" i="2" s="1"/>
  <c r="O96" i="2"/>
  <c r="W94" i="2"/>
  <c r="W93" i="2"/>
  <c r="X92" i="2"/>
  <c r="Y92" i="2" s="1"/>
  <c r="O92" i="2"/>
  <c r="X91" i="2"/>
  <c r="Y91" i="2" s="1"/>
  <c r="O91" i="2"/>
  <c r="Y90" i="2"/>
  <c r="X90" i="2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Y79" i="2"/>
  <c r="X79" i="2"/>
  <c r="O79" i="2"/>
  <c r="X78" i="2"/>
  <c r="Y78" i="2" s="1"/>
  <c r="O78" i="2"/>
  <c r="X77" i="2"/>
  <c r="Y77" i="2" s="1"/>
  <c r="O77" i="2"/>
  <c r="X76" i="2"/>
  <c r="Y76" i="2" s="1"/>
  <c r="O76" i="2"/>
  <c r="Y75" i="2"/>
  <c r="X75" i="2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Y58" i="2"/>
  <c r="X58" i="2"/>
  <c r="O58" i="2"/>
  <c r="X57" i="2"/>
  <c r="Y57" i="2" s="1"/>
  <c r="O57" i="2"/>
  <c r="X56" i="2"/>
  <c r="Y56" i="2" s="1"/>
  <c r="Y60" i="2" s="1"/>
  <c r="O56" i="2"/>
  <c r="W53" i="2"/>
  <c r="X52" i="2"/>
  <c r="W52" i="2"/>
  <c r="X51" i="2"/>
  <c r="X53" i="2" s="1"/>
  <c r="O51" i="2"/>
  <c r="Y50" i="2"/>
  <c r="X50" i="2"/>
  <c r="C538" i="2" s="1"/>
  <c r="O50" i="2"/>
  <c r="W46" i="2"/>
  <c r="W45" i="2"/>
  <c r="X44" i="2"/>
  <c r="X46" i="2" s="1"/>
  <c r="O44" i="2"/>
  <c r="X42" i="2"/>
  <c r="W42" i="2"/>
  <c r="X41" i="2"/>
  <c r="W41" i="2"/>
  <c r="X40" i="2"/>
  <c r="Y40" i="2" s="1"/>
  <c r="Y41" i="2" s="1"/>
  <c r="O40" i="2"/>
  <c r="X38" i="2"/>
  <c r="W38" i="2"/>
  <c r="X37" i="2"/>
  <c r="W37" i="2"/>
  <c r="Y36" i="2"/>
  <c r="Y37" i="2" s="1"/>
  <c r="X36" i="2"/>
  <c r="O36" i="2"/>
  <c r="W34" i="2"/>
  <c r="W33" i="2"/>
  <c r="X32" i="2"/>
  <c r="Y32" i="2" s="1"/>
  <c r="O32" i="2"/>
  <c r="Y31" i="2"/>
  <c r="X31" i="2"/>
  <c r="O31" i="2"/>
  <c r="Y30" i="2"/>
  <c r="X30" i="2"/>
  <c r="O30" i="2"/>
  <c r="Y29" i="2"/>
  <c r="X29" i="2"/>
  <c r="O29" i="2"/>
  <c r="X28" i="2"/>
  <c r="Y28" i="2" s="1"/>
  <c r="O28" i="2"/>
  <c r="Y27" i="2"/>
  <c r="X27" i="2"/>
  <c r="X33" i="2" s="1"/>
  <c r="O27" i="2"/>
  <c r="Y26" i="2"/>
  <c r="Y33" i="2" s="1"/>
  <c r="X26" i="2"/>
  <c r="X34" i="2" s="1"/>
  <c r="O26" i="2"/>
  <c r="W24" i="2"/>
  <c r="W528" i="2" s="1"/>
  <c r="W23" i="2"/>
  <c r="W532" i="2" s="1"/>
  <c r="X22" i="2"/>
  <c r="X530" i="2" s="1"/>
  <c r="O22" i="2"/>
  <c r="H10" i="2"/>
  <c r="A9" i="2"/>
  <c r="A10" i="2" s="1"/>
  <c r="D7" i="2"/>
  <c r="P6" i="2"/>
  <c r="O2" i="2"/>
  <c r="F10" i="2" l="1"/>
  <c r="Y131" i="2"/>
  <c r="Y280" i="2"/>
  <c r="Y140" i="2"/>
  <c r="Y410" i="2"/>
  <c r="Y499" i="2"/>
  <c r="Y216" i="2"/>
  <c r="Y465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X531" i="2" s="1"/>
  <c r="F538" i="2"/>
  <c r="T538" i="2"/>
  <c r="U538" i="2"/>
  <c r="X161" i="2"/>
  <c r="X532" i="2" l="1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<sst xmlns="http://schemas.openxmlformats.org/spreadsheetml/2006/main" count="3499" uniqueCount="748">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</sst>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538"/>
  <sheetViews>
    <sheetView showGridLines="0" tabSelected="1" topLeftCell="A2" zoomScaleNormal="100" zoomScaleSheetLayoutView="100" workbookViewId="0">
      <selection activeCell="W22" sqref="W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31" t="s">
        <v>29</v>
      </c>
      <c r="E1" s="731"/>
      <c r="F1" s="731"/>
      <c r="G1" s="14" t="s">
        <v>67</v>
      </c>
      <c r="H1" s="731" t="s">
        <v>49</v>
      </c>
      <c r="I1" s="731"/>
      <c r="J1" s="731"/>
      <c r="K1" s="731"/>
      <c r="L1" s="731"/>
      <c r="M1" s="731"/>
      <c r="N1" s="731"/>
      <c r="O1" s="731"/>
      <c r="P1" s="731"/>
      <c r="Q1" s="732" t="s">
        <v>68</v>
      </c>
      <c r="R1" s="733"/>
      <c r="S1" s="73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4"/>
      <c r="Q2" s="734"/>
      <c r="R2" s="734"/>
      <c r="S2" s="734"/>
      <c r="T2" s="734"/>
      <c r="U2" s="734"/>
      <c r="V2" s="73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4"/>
      <c r="P3" s="734"/>
      <c r="Q3" s="734"/>
      <c r="R3" s="734"/>
      <c r="S3" s="734"/>
      <c r="T3" s="734"/>
      <c r="U3" s="734"/>
      <c r="V3" s="73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13" t="s">
        <v>8</v>
      </c>
      <c r="B5" s="713"/>
      <c r="C5" s="713"/>
      <c r="D5" s="735"/>
      <c r="E5" s="735"/>
      <c r="F5" s="736" t="s">
        <v>14</v>
      </c>
      <c r="G5" s="736"/>
      <c r="H5" s="735"/>
      <c r="I5" s="735"/>
      <c r="J5" s="735"/>
      <c r="K5" s="735"/>
      <c r="L5" s="735"/>
      <c r="M5" s="74"/>
      <c r="O5" s="27" t="s">
        <v>4</v>
      </c>
      <c r="P5" s="737">
        <v>45403</v>
      </c>
      <c r="Q5" s="737"/>
      <c r="S5" s="738" t="s">
        <v>3</v>
      </c>
      <c r="T5" s="739"/>
      <c r="U5" s="740" t="s">
        <v>712</v>
      </c>
      <c r="V5" s="741"/>
      <c r="AA5" s="60"/>
      <c r="AB5" s="60"/>
      <c r="AC5" s="60"/>
    </row>
    <row r="6" spans="1:30" s="17" customFormat="1" ht="24" customHeight="1" x14ac:dyDescent="0.2">
      <c r="A6" s="713" t="s">
        <v>1</v>
      </c>
      <c r="B6" s="713"/>
      <c r="C6" s="713"/>
      <c r="D6" s="714" t="s">
        <v>725</v>
      </c>
      <c r="E6" s="714"/>
      <c r="F6" s="714"/>
      <c r="G6" s="714"/>
      <c r="H6" s="714"/>
      <c r="I6" s="714"/>
      <c r="J6" s="714"/>
      <c r="K6" s="714"/>
      <c r="L6" s="714"/>
      <c r="M6" s="75"/>
      <c r="O6" s="27" t="s">
        <v>30</v>
      </c>
      <c r="P6" s="715" t="str">
        <f>IF(P5=0," ",CHOOSE(WEEKDAY(P5,2),"Понедельник","Вторник","Среда","Четверг","Пятница","Суббота","Воскресенье"))</f>
        <v>Воскресенье</v>
      </c>
      <c r="Q6" s="715"/>
      <c r="S6" s="716" t="s">
        <v>5</v>
      </c>
      <c r="T6" s="717"/>
      <c r="U6" s="718" t="s">
        <v>69</v>
      </c>
      <c r="V6" s="71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24" t="str">
        <f>IFERROR(VLOOKUP(DeliveryAddress,Table,3,0),1)</f>
        <v>5</v>
      </c>
      <c r="E7" s="725"/>
      <c r="F7" s="725"/>
      <c r="G7" s="725"/>
      <c r="H7" s="725"/>
      <c r="I7" s="725"/>
      <c r="J7" s="725"/>
      <c r="K7" s="725"/>
      <c r="L7" s="726"/>
      <c r="M7" s="76"/>
      <c r="O7" s="29"/>
      <c r="P7" s="49"/>
      <c r="Q7" s="49"/>
      <c r="S7" s="716"/>
      <c r="T7" s="717"/>
      <c r="U7" s="720"/>
      <c r="V7" s="721"/>
      <c r="AA7" s="60"/>
      <c r="AB7" s="60"/>
      <c r="AC7" s="60"/>
    </row>
    <row r="8" spans="1:30" s="17" customFormat="1" ht="25.5" customHeight="1" x14ac:dyDescent="0.2">
      <c r="A8" s="727" t="s">
        <v>60</v>
      </c>
      <c r="B8" s="727"/>
      <c r="C8" s="727"/>
      <c r="D8" s="728"/>
      <c r="E8" s="728"/>
      <c r="F8" s="728"/>
      <c r="G8" s="728"/>
      <c r="H8" s="728"/>
      <c r="I8" s="728"/>
      <c r="J8" s="728"/>
      <c r="K8" s="728"/>
      <c r="L8" s="728"/>
      <c r="M8" s="77"/>
      <c r="O8" s="27" t="s">
        <v>11</v>
      </c>
      <c r="P8" s="711">
        <v>0.41666666666666669</v>
      </c>
      <c r="Q8" s="711"/>
      <c r="S8" s="716"/>
      <c r="T8" s="717"/>
      <c r="U8" s="720"/>
      <c r="V8" s="721"/>
      <c r="AA8" s="60"/>
      <c r="AB8" s="60"/>
      <c r="AC8" s="60"/>
    </row>
    <row r="9" spans="1:30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3"/>
      <c r="C9" s="703"/>
      <c r="D9" s="704" t="s">
        <v>48</v>
      </c>
      <c r="E9" s="705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3"/>
      <c r="H9" s="729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"/>
      <c r="O9" s="31" t="s">
        <v>15</v>
      </c>
      <c r="P9" s="730"/>
      <c r="Q9" s="730"/>
      <c r="S9" s="716"/>
      <c r="T9" s="717"/>
      <c r="U9" s="722"/>
      <c r="V9" s="72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3"/>
      <c r="C10" s="703"/>
      <c r="D10" s="704"/>
      <c r="E10" s="705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3"/>
      <c r="H10" s="706" t="str">
        <f>IFERROR(VLOOKUP($D$10,Proxy,2,FALSE),"")</f>
        <v/>
      </c>
      <c r="I10" s="706"/>
      <c r="J10" s="706"/>
      <c r="K10" s="706"/>
      <c r="L10" s="706"/>
      <c r="M10" s="73"/>
      <c r="O10" s="31" t="s">
        <v>35</v>
      </c>
      <c r="P10" s="707"/>
      <c r="Q10" s="707"/>
      <c r="T10" s="29" t="s">
        <v>12</v>
      </c>
      <c r="U10" s="708" t="s">
        <v>70</v>
      </c>
      <c r="V10" s="70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10"/>
      <c r="Q11" s="710"/>
      <c r="T11" s="29" t="s">
        <v>31</v>
      </c>
      <c r="U11" s="695" t="s">
        <v>57</v>
      </c>
      <c r="V11" s="69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94" t="s">
        <v>71</v>
      </c>
      <c r="B12" s="694"/>
      <c r="C12" s="694"/>
      <c r="D12" s="694"/>
      <c r="E12" s="694"/>
      <c r="F12" s="694"/>
      <c r="G12" s="694"/>
      <c r="H12" s="694"/>
      <c r="I12" s="694"/>
      <c r="J12" s="694"/>
      <c r="K12" s="694"/>
      <c r="L12" s="694"/>
      <c r="M12" s="78"/>
      <c r="O12" s="27" t="s">
        <v>33</v>
      </c>
      <c r="P12" s="711"/>
      <c r="Q12" s="711"/>
      <c r="R12" s="28"/>
      <c r="S12"/>
      <c r="T12" s="29" t="s">
        <v>48</v>
      </c>
      <c r="U12" s="712"/>
      <c r="V12" s="712"/>
      <c r="W12"/>
      <c r="AA12" s="60"/>
      <c r="AB12" s="60"/>
      <c r="AC12" s="60"/>
    </row>
    <row r="13" spans="1:30" s="17" customFormat="1" ht="23.25" customHeight="1" x14ac:dyDescent="0.2">
      <c r="A13" s="694" t="s">
        <v>72</v>
      </c>
      <c r="B13" s="694"/>
      <c r="C13" s="694"/>
      <c r="D13" s="694"/>
      <c r="E13" s="694"/>
      <c r="F13" s="694"/>
      <c r="G13" s="694"/>
      <c r="H13" s="694"/>
      <c r="I13" s="694"/>
      <c r="J13" s="694"/>
      <c r="K13" s="694"/>
      <c r="L13" s="694"/>
      <c r="M13" s="78"/>
      <c r="N13" s="31"/>
      <c r="O13" s="31" t="s">
        <v>34</v>
      </c>
      <c r="P13" s="695"/>
      <c r="Q13" s="69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94" t="s">
        <v>73</v>
      </c>
      <c r="B14" s="694"/>
      <c r="C14" s="694"/>
      <c r="D14" s="694"/>
      <c r="E14" s="694"/>
      <c r="F14" s="694"/>
      <c r="G14" s="694"/>
      <c r="H14" s="694"/>
      <c r="I14" s="694"/>
      <c r="J14" s="694"/>
      <c r="K14" s="694"/>
      <c r="L14" s="694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6" t="s">
        <v>74</v>
      </c>
      <c r="B15" s="696"/>
      <c r="C15" s="696"/>
      <c r="D15" s="696"/>
      <c r="E15" s="696"/>
      <c r="F15" s="696"/>
      <c r="G15" s="696"/>
      <c r="H15" s="696"/>
      <c r="I15" s="696"/>
      <c r="J15" s="696"/>
      <c r="K15" s="696"/>
      <c r="L15" s="696"/>
      <c r="M15" s="79"/>
      <c r="N15"/>
      <c r="O15" s="697" t="s">
        <v>63</v>
      </c>
      <c r="P15" s="697"/>
      <c r="Q15" s="697"/>
      <c r="R15" s="697"/>
      <c r="S15" s="69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8"/>
      <c r="P16" s="698"/>
      <c r="Q16" s="698"/>
      <c r="R16" s="698"/>
      <c r="S16" s="698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2" t="s">
        <v>61</v>
      </c>
      <c r="B17" s="682" t="s">
        <v>51</v>
      </c>
      <c r="C17" s="700" t="s">
        <v>50</v>
      </c>
      <c r="D17" s="682" t="s">
        <v>52</v>
      </c>
      <c r="E17" s="682"/>
      <c r="F17" s="682" t="s">
        <v>24</v>
      </c>
      <c r="G17" s="682" t="s">
        <v>27</v>
      </c>
      <c r="H17" s="682" t="s">
        <v>25</v>
      </c>
      <c r="I17" s="682" t="s">
        <v>26</v>
      </c>
      <c r="J17" s="701" t="s">
        <v>16</v>
      </c>
      <c r="K17" s="701" t="s">
        <v>65</v>
      </c>
      <c r="L17" s="701" t="s">
        <v>2</v>
      </c>
      <c r="M17" s="701" t="s">
        <v>66</v>
      </c>
      <c r="N17" s="682" t="s">
        <v>28</v>
      </c>
      <c r="O17" s="682" t="s">
        <v>17</v>
      </c>
      <c r="P17" s="682"/>
      <c r="Q17" s="682"/>
      <c r="R17" s="682"/>
      <c r="S17" s="682"/>
      <c r="T17" s="699" t="s">
        <v>58</v>
      </c>
      <c r="U17" s="682"/>
      <c r="V17" s="682" t="s">
        <v>6</v>
      </c>
      <c r="W17" s="682" t="s">
        <v>44</v>
      </c>
      <c r="X17" s="683" t="s">
        <v>56</v>
      </c>
      <c r="Y17" s="682" t="s">
        <v>18</v>
      </c>
      <c r="Z17" s="685" t="s">
        <v>62</v>
      </c>
      <c r="AA17" s="685" t="s">
        <v>19</v>
      </c>
      <c r="AB17" s="686" t="s">
        <v>59</v>
      </c>
      <c r="AC17" s="687"/>
      <c r="AD17" s="688"/>
      <c r="AE17" s="692"/>
      <c r="BB17" s="693" t="s">
        <v>64</v>
      </c>
    </row>
    <row r="18" spans="1:54" ht="14.25" customHeight="1" x14ac:dyDescent="0.2">
      <c r="A18" s="682"/>
      <c r="B18" s="682"/>
      <c r="C18" s="700"/>
      <c r="D18" s="682"/>
      <c r="E18" s="682"/>
      <c r="F18" s="682" t="s">
        <v>20</v>
      </c>
      <c r="G18" s="682" t="s">
        <v>21</v>
      </c>
      <c r="H18" s="682" t="s">
        <v>22</v>
      </c>
      <c r="I18" s="682" t="s">
        <v>22</v>
      </c>
      <c r="J18" s="702"/>
      <c r="K18" s="702"/>
      <c r="L18" s="702"/>
      <c r="M18" s="702"/>
      <c r="N18" s="682"/>
      <c r="O18" s="682"/>
      <c r="P18" s="682"/>
      <c r="Q18" s="682"/>
      <c r="R18" s="682"/>
      <c r="S18" s="682"/>
      <c r="T18" s="36" t="s">
        <v>47</v>
      </c>
      <c r="U18" s="36" t="s">
        <v>46</v>
      </c>
      <c r="V18" s="682"/>
      <c r="W18" s="682"/>
      <c r="X18" s="684"/>
      <c r="Y18" s="682"/>
      <c r="Z18" s="685"/>
      <c r="AA18" s="685"/>
      <c r="AB18" s="689"/>
      <c r="AC18" s="690"/>
      <c r="AD18" s="691"/>
      <c r="AE18" s="692"/>
      <c r="BB18" s="693"/>
    </row>
    <row r="19" spans="1:54" ht="27.75" customHeight="1" x14ac:dyDescent="0.2">
      <c r="A19" s="406" t="s">
        <v>75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55"/>
      <c r="AA19" s="55"/>
    </row>
    <row r="20" spans="1:54" ht="16.5" customHeight="1" x14ac:dyDescent="0.25">
      <c r="A20" s="407" t="s">
        <v>75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66"/>
      <c r="AA20" s="66"/>
    </row>
    <row r="21" spans="1:54" ht="14.25" customHeight="1" x14ac:dyDescent="0.25">
      <c r="A21" s="389" t="s">
        <v>76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67"/>
      <c r="AA21" s="67"/>
    </row>
    <row r="22" spans="1:54" ht="27" customHeight="1" x14ac:dyDescent="0.25">
      <c r="A22" s="64" t="s">
        <v>77</v>
      </c>
      <c r="B22" s="64" t="s">
        <v>78</v>
      </c>
      <c r="C22" s="37">
        <v>4301031106</v>
      </c>
      <c r="D22" s="385">
        <v>4607091389258</v>
      </c>
      <c r="E22" s="38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6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80"/>
      <c r="O23" s="376" t="s">
        <v>43</v>
      </c>
      <c r="P23" s="377"/>
      <c r="Q23" s="377"/>
      <c r="R23" s="377"/>
      <c r="S23" s="377"/>
      <c r="T23" s="377"/>
      <c r="U23" s="378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76" t="s">
        <v>43</v>
      </c>
      <c r="P24" s="377"/>
      <c r="Q24" s="377"/>
      <c r="R24" s="377"/>
      <c r="S24" s="377"/>
      <c r="T24" s="377"/>
      <c r="U24" s="378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customHeight="1" x14ac:dyDescent="0.25">
      <c r="A25" s="389" t="s">
        <v>81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67"/>
      <c r="AA25" s="67"/>
    </row>
    <row r="26" spans="1:54" ht="27" customHeight="1" x14ac:dyDescent="0.25">
      <c r="A26" s="64" t="s">
        <v>82</v>
      </c>
      <c r="B26" s="64" t="s">
        <v>83</v>
      </c>
      <c r="C26" s="37">
        <v>4301051551</v>
      </c>
      <c r="D26" s="385">
        <v>4607091383881</v>
      </c>
      <c r="E26" s="38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67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7"/>
      <c r="Q26" s="387"/>
      <c r="R26" s="387"/>
      <c r="S26" s="388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customHeight="1" x14ac:dyDescent="0.25">
      <c r="A27" s="64" t="s">
        <v>84</v>
      </c>
      <c r="B27" s="64" t="s">
        <v>85</v>
      </c>
      <c r="C27" s="37">
        <v>4301051552</v>
      </c>
      <c r="D27" s="385">
        <v>4607091388237</v>
      </c>
      <c r="E27" s="38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6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7"/>
      <c r="Q27" s="387"/>
      <c r="R27" s="387"/>
      <c r="S27" s="38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86</v>
      </c>
      <c r="B28" s="64" t="s">
        <v>87</v>
      </c>
      <c r="C28" s="37">
        <v>4301051180</v>
      </c>
      <c r="D28" s="385">
        <v>4607091383935</v>
      </c>
      <c r="E28" s="38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6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7"/>
      <c r="Q28" s="387"/>
      <c r="R28" s="387"/>
      <c r="S28" s="38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86</v>
      </c>
      <c r="B29" s="64" t="s">
        <v>88</v>
      </c>
      <c r="C29" s="37">
        <v>4301051692</v>
      </c>
      <c r="D29" s="385">
        <v>4607091383935</v>
      </c>
      <c r="E29" s="38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67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89</v>
      </c>
      <c r="B30" s="64" t="s">
        <v>90</v>
      </c>
      <c r="C30" s="37">
        <v>4301051426</v>
      </c>
      <c r="D30" s="385">
        <v>4680115881853</v>
      </c>
      <c r="E30" s="38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6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7"/>
      <c r="Q30" s="387"/>
      <c r="R30" s="387"/>
      <c r="S30" s="38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91</v>
      </c>
      <c r="B31" s="64" t="s">
        <v>92</v>
      </c>
      <c r="C31" s="37">
        <v>4301051593</v>
      </c>
      <c r="D31" s="385">
        <v>4607091383911</v>
      </c>
      <c r="E31" s="38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6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7"/>
      <c r="Q31" s="387"/>
      <c r="R31" s="387"/>
      <c r="S31" s="38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385">
        <v>4607091388244</v>
      </c>
      <c r="E32" s="38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6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7"/>
      <c r="Q32" s="387"/>
      <c r="R32" s="387"/>
      <c r="S32" s="38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80"/>
      <c r="O33" s="376" t="s">
        <v>43</v>
      </c>
      <c r="P33" s="377"/>
      <c r="Q33" s="377"/>
      <c r="R33" s="377"/>
      <c r="S33" s="377"/>
      <c r="T33" s="377"/>
      <c r="U33" s="378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x14ac:dyDescent="0.2">
      <c r="A34" s="379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76" t="s">
        <v>43</v>
      </c>
      <c r="P34" s="377"/>
      <c r="Q34" s="377"/>
      <c r="R34" s="377"/>
      <c r="S34" s="377"/>
      <c r="T34" s="377"/>
      <c r="U34" s="378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customHeight="1" x14ac:dyDescent="0.25">
      <c r="A35" s="389" t="s">
        <v>95</v>
      </c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67"/>
      <c r="AA35" s="67"/>
    </row>
    <row r="36" spans="1:54" ht="27" customHeight="1" x14ac:dyDescent="0.25">
      <c r="A36" s="64" t="s">
        <v>96</v>
      </c>
      <c r="B36" s="64" t="s">
        <v>97</v>
      </c>
      <c r="C36" s="37">
        <v>4301032013</v>
      </c>
      <c r="D36" s="385">
        <v>4607091388503</v>
      </c>
      <c r="E36" s="38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7"/>
      <c r="Q36" s="387"/>
      <c r="R36" s="387"/>
      <c r="S36" s="388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80"/>
      <c r="O37" s="376" t="s">
        <v>43</v>
      </c>
      <c r="P37" s="377"/>
      <c r="Q37" s="377"/>
      <c r="R37" s="377"/>
      <c r="S37" s="377"/>
      <c r="T37" s="377"/>
      <c r="U37" s="378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76" t="s">
        <v>43</v>
      </c>
      <c r="P38" s="377"/>
      <c r="Q38" s="377"/>
      <c r="R38" s="377"/>
      <c r="S38" s="377"/>
      <c r="T38" s="377"/>
      <c r="U38" s="378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customHeight="1" x14ac:dyDescent="0.25">
      <c r="A39" s="389" t="s">
        <v>100</v>
      </c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389"/>
      <c r="P39" s="389"/>
      <c r="Q39" s="389"/>
      <c r="R39" s="389"/>
      <c r="S39" s="389"/>
      <c r="T39" s="389"/>
      <c r="U39" s="389"/>
      <c r="V39" s="389"/>
      <c r="W39" s="389"/>
      <c r="X39" s="389"/>
      <c r="Y39" s="389"/>
      <c r="Z39" s="67"/>
      <c r="AA39" s="67"/>
    </row>
    <row r="40" spans="1:54" ht="80.25" customHeight="1" x14ac:dyDescent="0.25">
      <c r="A40" s="64" t="s">
        <v>101</v>
      </c>
      <c r="B40" s="64" t="s">
        <v>102</v>
      </c>
      <c r="C40" s="37">
        <v>4301160001</v>
      </c>
      <c r="D40" s="385">
        <v>4607091388282</v>
      </c>
      <c r="E40" s="38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6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7"/>
      <c r="Q40" s="387"/>
      <c r="R40" s="387"/>
      <c r="S40" s="388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80"/>
      <c r="O41" s="376" t="s">
        <v>43</v>
      </c>
      <c r="P41" s="377"/>
      <c r="Q41" s="377"/>
      <c r="R41" s="377"/>
      <c r="S41" s="377"/>
      <c r="T41" s="377"/>
      <c r="U41" s="378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76" t="s">
        <v>43</v>
      </c>
      <c r="P42" s="377"/>
      <c r="Q42" s="377"/>
      <c r="R42" s="377"/>
      <c r="S42" s="377"/>
      <c r="T42" s="377"/>
      <c r="U42" s="378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customHeight="1" x14ac:dyDescent="0.25">
      <c r="A43" s="389" t="s">
        <v>104</v>
      </c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389"/>
      <c r="P43" s="389"/>
      <c r="Q43" s="389"/>
      <c r="R43" s="389"/>
      <c r="S43" s="389"/>
      <c r="T43" s="389"/>
      <c r="U43" s="389"/>
      <c r="V43" s="389"/>
      <c r="W43" s="389"/>
      <c r="X43" s="389"/>
      <c r="Y43" s="389"/>
      <c r="Z43" s="67"/>
      <c r="AA43" s="67"/>
    </row>
    <row r="44" spans="1:54" ht="27" customHeight="1" x14ac:dyDescent="0.25">
      <c r="A44" s="64" t="s">
        <v>105</v>
      </c>
      <c r="B44" s="64" t="s">
        <v>106</v>
      </c>
      <c r="C44" s="37">
        <v>4301170002</v>
      </c>
      <c r="D44" s="385">
        <v>4607091389111</v>
      </c>
      <c r="E44" s="38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6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7"/>
      <c r="Q44" s="387"/>
      <c r="R44" s="387"/>
      <c r="S44" s="388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80"/>
      <c r="O45" s="376" t="s">
        <v>43</v>
      </c>
      <c r="P45" s="377"/>
      <c r="Q45" s="377"/>
      <c r="R45" s="377"/>
      <c r="S45" s="377"/>
      <c r="T45" s="377"/>
      <c r="U45" s="378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76" t="s">
        <v>43</v>
      </c>
      <c r="P46" s="377"/>
      <c r="Q46" s="377"/>
      <c r="R46" s="377"/>
      <c r="S46" s="377"/>
      <c r="T46" s="377"/>
      <c r="U46" s="378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customHeight="1" x14ac:dyDescent="0.2">
      <c r="A47" s="406" t="s">
        <v>107</v>
      </c>
      <c r="B47" s="406"/>
      <c r="C47" s="406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55"/>
      <c r="AA47" s="55"/>
    </row>
    <row r="48" spans="1:54" ht="16.5" customHeight="1" x14ac:dyDescent="0.25">
      <c r="A48" s="407" t="s">
        <v>108</v>
      </c>
      <c r="B48" s="407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407"/>
      <c r="X48" s="407"/>
      <c r="Y48" s="407"/>
      <c r="Z48" s="66"/>
      <c r="AA48" s="66"/>
    </row>
    <row r="49" spans="1:54" ht="14.25" customHeight="1" x14ac:dyDescent="0.25">
      <c r="A49" s="389" t="s">
        <v>109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67"/>
      <c r="AA49" s="67"/>
    </row>
    <row r="50" spans="1:54" ht="27" customHeight="1" x14ac:dyDescent="0.25">
      <c r="A50" s="64" t="s">
        <v>110</v>
      </c>
      <c r="B50" s="64" t="s">
        <v>111</v>
      </c>
      <c r="C50" s="37">
        <v>4301020234</v>
      </c>
      <c r="D50" s="385">
        <v>4680115881440</v>
      </c>
      <c r="E50" s="38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6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7"/>
      <c r="Q50" s="387"/>
      <c r="R50" s="387"/>
      <c r="S50" s="388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customHeight="1" x14ac:dyDescent="0.25">
      <c r="A51" s="64" t="s">
        <v>114</v>
      </c>
      <c r="B51" s="64" t="s">
        <v>115</v>
      </c>
      <c r="C51" s="37">
        <v>4301020232</v>
      </c>
      <c r="D51" s="385">
        <v>4680115881433</v>
      </c>
      <c r="E51" s="38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6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7"/>
      <c r="Q51" s="387"/>
      <c r="R51" s="387"/>
      <c r="S51" s="388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80"/>
      <c r="O52" s="376" t="s">
        <v>43</v>
      </c>
      <c r="P52" s="377"/>
      <c r="Q52" s="377"/>
      <c r="R52" s="377"/>
      <c r="S52" s="377"/>
      <c r="T52" s="377"/>
      <c r="U52" s="378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x14ac:dyDescent="0.2">
      <c r="A53" s="379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76" t="s">
        <v>43</v>
      </c>
      <c r="P53" s="377"/>
      <c r="Q53" s="377"/>
      <c r="R53" s="377"/>
      <c r="S53" s="377"/>
      <c r="T53" s="377"/>
      <c r="U53" s="378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customHeight="1" x14ac:dyDescent="0.25">
      <c r="A54" s="407" t="s">
        <v>116</v>
      </c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  <c r="V54" s="407"/>
      <c r="W54" s="407"/>
      <c r="X54" s="407"/>
      <c r="Y54" s="407"/>
      <c r="Z54" s="66"/>
      <c r="AA54" s="66"/>
    </row>
    <row r="55" spans="1:54" ht="14.25" customHeight="1" x14ac:dyDescent="0.25">
      <c r="A55" s="389" t="s">
        <v>117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67"/>
      <c r="AA55" s="67"/>
    </row>
    <row r="56" spans="1:54" ht="27" customHeight="1" x14ac:dyDescent="0.25">
      <c r="A56" s="64" t="s">
        <v>118</v>
      </c>
      <c r="B56" s="64" t="s">
        <v>119</v>
      </c>
      <c r="C56" s="37">
        <v>4301011452</v>
      </c>
      <c r="D56" s="385">
        <v>4680115881426</v>
      </c>
      <c r="E56" s="38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6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7"/>
      <c r="Q56" s="387"/>
      <c r="R56" s="387"/>
      <c r="S56" s="38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customHeight="1" x14ac:dyDescent="0.25">
      <c r="A57" s="64" t="s">
        <v>118</v>
      </c>
      <c r="B57" s="64" t="s">
        <v>120</v>
      </c>
      <c r="C57" s="37">
        <v>4301011481</v>
      </c>
      <c r="D57" s="385">
        <v>4680115881426</v>
      </c>
      <c r="E57" s="38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6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8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122</v>
      </c>
      <c r="B58" s="64" t="s">
        <v>123</v>
      </c>
      <c r="C58" s="37">
        <v>4301011437</v>
      </c>
      <c r="D58" s="385">
        <v>4680115881419</v>
      </c>
      <c r="E58" s="38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6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7"/>
      <c r="Q58" s="387"/>
      <c r="R58" s="387"/>
      <c r="S58" s="388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124</v>
      </c>
      <c r="B59" s="64" t="s">
        <v>125</v>
      </c>
      <c r="C59" s="37">
        <v>4301011458</v>
      </c>
      <c r="D59" s="385">
        <v>4680115881525</v>
      </c>
      <c r="E59" s="38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668" t="s">
        <v>126</v>
      </c>
      <c r="P59" s="387"/>
      <c r="Q59" s="387"/>
      <c r="R59" s="387"/>
      <c r="S59" s="38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80"/>
      <c r="O60" s="376" t="s">
        <v>43</v>
      </c>
      <c r="P60" s="377"/>
      <c r="Q60" s="377"/>
      <c r="R60" s="377"/>
      <c r="S60" s="377"/>
      <c r="T60" s="377"/>
      <c r="U60" s="378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x14ac:dyDescent="0.2">
      <c r="A61" s="379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76" t="s">
        <v>43</v>
      </c>
      <c r="P61" s="377"/>
      <c r="Q61" s="377"/>
      <c r="R61" s="377"/>
      <c r="S61" s="377"/>
      <c r="T61" s="377"/>
      <c r="U61" s="378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customHeight="1" x14ac:dyDescent="0.25">
      <c r="A62" s="407" t="s">
        <v>107</v>
      </c>
      <c r="B62" s="407"/>
      <c r="C62" s="407"/>
      <c r="D62" s="407"/>
      <c r="E62" s="407"/>
      <c r="F62" s="407"/>
      <c r="G62" s="407"/>
      <c r="H62" s="407"/>
      <c r="I62" s="407"/>
      <c r="J62" s="407"/>
      <c r="K62" s="407"/>
      <c r="L62" s="407"/>
      <c r="M62" s="407"/>
      <c r="N62" s="407"/>
      <c r="O62" s="407"/>
      <c r="P62" s="407"/>
      <c r="Q62" s="407"/>
      <c r="R62" s="407"/>
      <c r="S62" s="407"/>
      <c r="T62" s="407"/>
      <c r="U62" s="407"/>
      <c r="V62" s="407"/>
      <c r="W62" s="407"/>
      <c r="X62" s="407"/>
      <c r="Y62" s="407"/>
      <c r="Z62" s="66"/>
      <c r="AA62" s="66"/>
    </row>
    <row r="63" spans="1:54" ht="14.25" customHeight="1" x14ac:dyDescent="0.25">
      <c r="A63" s="389" t="s">
        <v>117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67"/>
      <c r="AA63" s="67"/>
    </row>
    <row r="64" spans="1:54" ht="27" customHeight="1" x14ac:dyDescent="0.25">
      <c r="A64" s="64" t="s">
        <v>127</v>
      </c>
      <c r="B64" s="64" t="s">
        <v>128</v>
      </c>
      <c r="C64" s="37">
        <v>4301011623</v>
      </c>
      <c r="D64" s="385">
        <v>4607091382945</v>
      </c>
      <c r="E64" s="38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6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7"/>
      <c r="Q64" s="387"/>
      <c r="R64" s="387"/>
      <c r="S64" s="38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5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customHeight="1" x14ac:dyDescent="0.25">
      <c r="A65" s="64" t="s">
        <v>129</v>
      </c>
      <c r="B65" s="64" t="s">
        <v>130</v>
      </c>
      <c r="C65" s="37">
        <v>4301011380</v>
      </c>
      <c r="D65" s="385">
        <v>4607091385670</v>
      </c>
      <c r="E65" s="38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112</v>
      </c>
      <c r="M65" s="39"/>
      <c r="N65" s="38">
        <v>50</v>
      </c>
      <c r="O65" s="66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7"/>
      <c r="Q65" s="387"/>
      <c r="R65" s="387"/>
      <c r="S65" s="38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129</v>
      </c>
      <c r="B66" s="64" t="s">
        <v>131</v>
      </c>
      <c r="C66" s="37">
        <v>4301011540</v>
      </c>
      <c r="D66" s="385">
        <v>4607091385670</v>
      </c>
      <c r="E66" s="38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132</v>
      </c>
      <c r="M66" s="39"/>
      <c r="N66" s="38">
        <v>50</v>
      </c>
      <c r="O66" s="6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133</v>
      </c>
      <c r="B67" s="64" t="s">
        <v>134</v>
      </c>
      <c r="C67" s="37">
        <v>4301011625</v>
      </c>
      <c r="D67" s="385">
        <v>4680115883956</v>
      </c>
      <c r="E67" s="38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7"/>
      <c r="Q67" s="387"/>
      <c r="R67" s="387"/>
      <c r="S67" s="38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135</v>
      </c>
      <c r="B68" s="64" t="s">
        <v>136</v>
      </c>
      <c r="C68" s="37">
        <v>4301011468</v>
      </c>
      <c r="D68" s="385">
        <v>4680115881327</v>
      </c>
      <c r="E68" s="38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7"/>
      <c r="Q68" s="387"/>
      <c r="R68" s="387"/>
      <c r="S68" s="38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customHeight="1" x14ac:dyDescent="0.25">
      <c r="A69" s="64" t="s">
        <v>138</v>
      </c>
      <c r="B69" s="64" t="s">
        <v>139</v>
      </c>
      <c r="C69" s="37">
        <v>4301011703</v>
      </c>
      <c r="D69" s="385">
        <v>4680115882133</v>
      </c>
      <c r="E69" s="38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65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7"/>
      <c r="Q69" s="387"/>
      <c r="R69" s="387"/>
      <c r="S69" s="38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138</v>
      </c>
      <c r="B70" s="64" t="s">
        <v>140</v>
      </c>
      <c r="C70" s="37">
        <v>4301011514</v>
      </c>
      <c r="D70" s="385">
        <v>4680115882133</v>
      </c>
      <c r="E70" s="385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customHeight="1" x14ac:dyDescent="0.25">
      <c r="A71" s="64" t="s">
        <v>141</v>
      </c>
      <c r="B71" s="64" t="s">
        <v>142</v>
      </c>
      <c r="C71" s="37">
        <v>4301011192</v>
      </c>
      <c r="D71" s="385">
        <v>4607091382952</v>
      </c>
      <c r="E71" s="38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6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7"/>
      <c r="Q71" s="387"/>
      <c r="R71" s="387"/>
      <c r="S71" s="38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143</v>
      </c>
      <c r="B72" s="64" t="s">
        <v>144</v>
      </c>
      <c r="C72" s="37">
        <v>4301011382</v>
      </c>
      <c r="D72" s="385">
        <v>4607091385687</v>
      </c>
      <c r="E72" s="38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132</v>
      </c>
      <c r="M72" s="39"/>
      <c r="N72" s="38">
        <v>50</v>
      </c>
      <c r="O72" s="6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7"/>
      <c r="Q72" s="387"/>
      <c r="R72" s="387"/>
      <c r="S72" s="38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9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145</v>
      </c>
      <c r="B73" s="64" t="s">
        <v>146</v>
      </c>
      <c r="C73" s="37">
        <v>4301011565</v>
      </c>
      <c r="D73" s="385">
        <v>4680115882539</v>
      </c>
      <c r="E73" s="38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132</v>
      </c>
      <c r="M73" s="39"/>
      <c r="N73" s="38">
        <v>50</v>
      </c>
      <c r="O73" s="6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147</v>
      </c>
      <c r="B74" s="64" t="s">
        <v>148</v>
      </c>
      <c r="C74" s="37">
        <v>4301011344</v>
      </c>
      <c r="D74" s="385">
        <v>4607091384604</v>
      </c>
      <c r="E74" s="38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6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7"/>
      <c r="Q74" s="387"/>
      <c r="R74" s="387"/>
      <c r="S74" s="38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147</v>
      </c>
      <c r="B75" s="64" t="s">
        <v>149</v>
      </c>
      <c r="C75" s="37">
        <v>4301011705</v>
      </c>
      <c r="D75" s="385">
        <v>4607091384604</v>
      </c>
      <c r="E75" s="38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6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150</v>
      </c>
      <c r="B76" s="64" t="s">
        <v>151</v>
      </c>
      <c r="C76" s="37">
        <v>4301011386</v>
      </c>
      <c r="D76" s="385">
        <v>4680115880283</v>
      </c>
      <c r="E76" s="38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6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152</v>
      </c>
      <c r="B77" s="64" t="s">
        <v>153</v>
      </c>
      <c r="C77" s="37">
        <v>4301011624</v>
      </c>
      <c r="D77" s="385">
        <v>4680115883949</v>
      </c>
      <c r="E77" s="38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6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customHeight="1" x14ac:dyDescent="0.25">
      <c r="A78" s="64" t="s">
        <v>154</v>
      </c>
      <c r="B78" s="64" t="s">
        <v>155</v>
      </c>
      <c r="C78" s="37">
        <v>4301011476</v>
      </c>
      <c r="D78" s="385">
        <v>4680115881518</v>
      </c>
      <c r="E78" s="385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6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156</v>
      </c>
      <c r="B79" s="64" t="s">
        <v>157</v>
      </c>
      <c r="C79" s="37">
        <v>4301011443</v>
      </c>
      <c r="D79" s="385">
        <v>4680115881303</v>
      </c>
      <c r="E79" s="38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137</v>
      </c>
      <c r="M79" s="39"/>
      <c r="N79" s="38">
        <v>50</v>
      </c>
      <c r="O79" s="6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158</v>
      </c>
      <c r="B80" s="64" t="s">
        <v>159</v>
      </c>
      <c r="C80" s="37">
        <v>4301011562</v>
      </c>
      <c r="D80" s="385">
        <v>4680115882577</v>
      </c>
      <c r="E80" s="38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158</v>
      </c>
      <c r="B81" s="64" t="s">
        <v>160</v>
      </c>
      <c r="C81" s="37">
        <v>4301011564</v>
      </c>
      <c r="D81" s="385">
        <v>4680115882577</v>
      </c>
      <c r="E81" s="38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99</v>
      </c>
      <c r="M81" s="39"/>
      <c r="N81" s="38">
        <v>90</v>
      </c>
      <c r="O81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161</v>
      </c>
      <c r="B82" s="64" t="s">
        <v>162</v>
      </c>
      <c r="C82" s="37">
        <v>4301011432</v>
      </c>
      <c r="D82" s="385">
        <v>4680115882720</v>
      </c>
      <c r="E82" s="38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112</v>
      </c>
      <c r="M82" s="39"/>
      <c r="N82" s="38">
        <v>90</v>
      </c>
      <c r="O82" s="6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customHeight="1" x14ac:dyDescent="0.25">
      <c r="A83" s="64" t="s">
        <v>163</v>
      </c>
      <c r="B83" s="64" t="s">
        <v>164</v>
      </c>
      <c r="C83" s="37">
        <v>4301011417</v>
      </c>
      <c r="D83" s="385">
        <v>4680115880269</v>
      </c>
      <c r="E83" s="385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9"/>
      <c r="N83" s="38">
        <v>50</v>
      </c>
      <c r="O83" s="6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165</v>
      </c>
      <c r="B84" s="64" t="s">
        <v>166</v>
      </c>
      <c r="C84" s="37">
        <v>4301011415</v>
      </c>
      <c r="D84" s="385">
        <v>4680115880429</v>
      </c>
      <c r="E84" s="38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9"/>
      <c r="N84" s="38">
        <v>50</v>
      </c>
      <c r="O84" s="6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customHeight="1" x14ac:dyDescent="0.25">
      <c r="A85" s="64" t="s">
        <v>167</v>
      </c>
      <c r="B85" s="64" t="s">
        <v>168</v>
      </c>
      <c r="C85" s="37">
        <v>4301011462</v>
      </c>
      <c r="D85" s="385">
        <v>4680115881457</v>
      </c>
      <c r="E85" s="38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9"/>
      <c r="N85" s="38">
        <v>50</v>
      </c>
      <c r="O85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76" t="s">
        <v>43</v>
      </c>
      <c r="P86" s="377"/>
      <c r="Q86" s="377"/>
      <c r="R86" s="377"/>
      <c r="S86" s="377"/>
      <c r="T86" s="377"/>
      <c r="U86" s="378"/>
      <c r="V86" s="43" t="s">
        <v>42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80"/>
      <c r="O87" s="376" t="s">
        <v>43</v>
      </c>
      <c r="P87" s="377"/>
      <c r="Q87" s="377"/>
      <c r="R87" s="377"/>
      <c r="S87" s="377"/>
      <c r="T87" s="377"/>
      <c r="U87" s="378"/>
      <c r="V87" s="43" t="s">
        <v>0</v>
      </c>
      <c r="W87" s="44">
        <f>IFERROR(SUM(W64:W85),"0")</f>
        <v>0</v>
      </c>
      <c r="X87" s="44">
        <f>IFERROR(SUM(X64:X85),"0")</f>
        <v>0</v>
      </c>
      <c r="Y87" s="43"/>
      <c r="Z87" s="68"/>
      <c r="AA87" s="68"/>
    </row>
    <row r="88" spans="1:54" ht="14.25" customHeight="1" x14ac:dyDescent="0.25">
      <c r="A88" s="389" t="s">
        <v>109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67"/>
      <c r="AA88" s="67"/>
    </row>
    <row r="89" spans="1:54" ht="16.5" customHeight="1" x14ac:dyDescent="0.25">
      <c r="A89" s="64" t="s">
        <v>169</v>
      </c>
      <c r="B89" s="64" t="s">
        <v>170</v>
      </c>
      <c r="C89" s="37">
        <v>4301020235</v>
      </c>
      <c r="D89" s="385">
        <v>4680115881488</v>
      </c>
      <c r="E89" s="38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113</v>
      </c>
      <c r="L89" s="39" t="s">
        <v>112</v>
      </c>
      <c r="M89" s="39"/>
      <c r="N89" s="38">
        <v>50</v>
      </c>
      <c r="O89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8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171</v>
      </c>
      <c r="B90" s="64" t="s">
        <v>172</v>
      </c>
      <c r="C90" s="37">
        <v>4301020228</v>
      </c>
      <c r="D90" s="385">
        <v>4680115882751</v>
      </c>
      <c r="E90" s="38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112</v>
      </c>
      <c r="M90" s="39"/>
      <c r="N90" s="38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8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173</v>
      </c>
      <c r="B91" s="64" t="s">
        <v>174</v>
      </c>
      <c r="C91" s="37">
        <v>4301020258</v>
      </c>
      <c r="D91" s="385">
        <v>4680115882775</v>
      </c>
      <c r="E91" s="38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175</v>
      </c>
      <c r="L91" s="39" t="s">
        <v>132</v>
      </c>
      <c r="M91" s="39"/>
      <c r="N91" s="38">
        <v>50</v>
      </c>
      <c r="O91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customHeight="1" x14ac:dyDescent="0.25">
      <c r="A92" s="64" t="s">
        <v>176</v>
      </c>
      <c r="B92" s="64" t="s">
        <v>177</v>
      </c>
      <c r="C92" s="37">
        <v>4301020217</v>
      </c>
      <c r="D92" s="385">
        <v>4680115880658</v>
      </c>
      <c r="E92" s="38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112</v>
      </c>
      <c r="M92" s="39"/>
      <c r="N92" s="38">
        <v>50</v>
      </c>
      <c r="O92" s="6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76" t="s">
        <v>43</v>
      </c>
      <c r="P93" s="377"/>
      <c r="Q93" s="377"/>
      <c r="R93" s="377"/>
      <c r="S93" s="377"/>
      <c r="T93" s="377"/>
      <c r="U93" s="37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80"/>
      <c r="O94" s="376" t="s">
        <v>43</v>
      </c>
      <c r="P94" s="377"/>
      <c r="Q94" s="377"/>
      <c r="R94" s="377"/>
      <c r="S94" s="377"/>
      <c r="T94" s="377"/>
      <c r="U94" s="37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customHeight="1" x14ac:dyDescent="0.25">
      <c r="A95" s="389" t="s">
        <v>76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67"/>
      <c r="AA95" s="67"/>
    </row>
    <row r="96" spans="1:54" ht="16.5" customHeight="1" x14ac:dyDescent="0.25">
      <c r="A96" s="64" t="s">
        <v>178</v>
      </c>
      <c r="B96" s="64" t="s">
        <v>179</v>
      </c>
      <c r="C96" s="37">
        <v>4301030895</v>
      </c>
      <c r="D96" s="385">
        <v>4607091387667</v>
      </c>
      <c r="E96" s="38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112</v>
      </c>
      <c r="M96" s="39"/>
      <c r="N96" s="38">
        <v>40</v>
      </c>
      <c r="O96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3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customHeight="1" x14ac:dyDescent="0.25">
      <c r="A97" s="64" t="s">
        <v>180</v>
      </c>
      <c r="B97" s="64" t="s">
        <v>181</v>
      </c>
      <c r="C97" s="37">
        <v>4301030961</v>
      </c>
      <c r="D97" s="385">
        <v>4607091387636</v>
      </c>
      <c r="E97" s="38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9"/>
      <c r="N97" s="38">
        <v>40</v>
      </c>
      <c r="O97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customHeight="1" x14ac:dyDescent="0.25">
      <c r="A98" s="64" t="s">
        <v>182</v>
      </c>
      <c r="B98" s="64" t="s">
        <v>183</v>
      </c>
      <c r="C98" s="37">
        <v>4301030963</v>
      </c>
      <c r="D98" s="385">
        <v>4607091382426</v>
      </c>
      <c r="E98" s="38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113</v>
      </c>
      <c r="L98" s="39" t="s">
        <v>79</v>
      </c>
      <c r="M98" s="39"/>
      <c r="N98" s="38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184</v>
      </c>
      <c r="B99" s="64" t="s">
        <v>185</v>
      </c>
      <c r="C99" s="37">
        <v>4301030962</v>
      </c>
      <c r="D99" s="385">
        <v>4607091386547</v>
      </c>
      <c r="E99" s="38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175</v>
      </c>
      <c r="L99" s="39" t="s">
        <v>79</v>
      </c>
      <c r="M99" s="39"/>
      <c r="N99" s="38">
        <v>40</v>
      </c>
      <c r="O99" s="6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186</v>
      </c>
      <c r="B100" s="64" t="s">
        <v>187</v>
      </c>
      <c r="C100" s="37">
        <v>4301031079</v>
      </c>
      <c r="D100" s="385">
        <v>4607091384734</v>
      </c>
      <c r="E100" s="38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175</v>
      </c>
      <c r="L100" s="39" t="s">
        <v>79</v>
      </c>
      <c r="M100" s="39"/>
      <c r="N100" s="38">
        <v>45</v>
      </c>
      <c r="O100" s="6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7"/>
      <c r="Q100" s="387"/>
      <c r="R100" s="387"/>
      <c r="S100" s="38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188</v>
      </c>
      <c r="B101" s="64" t="s">
        <v>189</v>
      </c>
      <c r="C101" s="37">
        <v>4301030964</v>
      </c>
      <c r="D101" s="385">
        <v>4607091382464</v>
      </c>
      <c r="E101" s="38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175</v>
      </c>
      <c r="L101" s="39" t="s">
        <v>79</v>
      </c>
      <c r="M101" s="39"/>
      <c r="N101" s="38">
        <v>40</v>
      </c>
      <c r="O101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7"/>
      <c r="Q101" s="387"/>
      <c r="R101" s="387"/>
      <c r="S101" s="38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190</v>
      </c>
      <c r="B102" s="64" t="s">
        <v>191</v>
      </c>
      <c r="C102" s="37">
        <v>4301031235</v>
      </c>
      <c r="D102" s="385">
        <v>4680115883444</v>
      </c>
      <c r="E102" s="38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t="27" customHeight="1" x14ac:dyDescent="0.25">
      <c r="A103" s="64" t="s">
        <v>190</v>
      </c>
      <c r="B103" s="64" t="s">
        <v>192</v>
      </c>
      <c r="C103" s="37">
        <v>4301031234</v>
      </c>
      <c r="D103" s="385">
        <v>4680115883444</v>
      </c>
      <c r="E103" s="38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99</v>
      </c>
      <c r="M103" s="39"/>
      <c r="N103" s="38">
        <v>90</v>
      </c>
      <c r="O103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7"/>
      <c r="Q103" s="387"/>
      <c r="R103" s="387"/>
      <c r="S103" s="38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5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71"/>
      <c r="BB103" s="131" t="s">
        <v>67</v>
      </c>
    </row>
    <row r="104" spans="1:54" x14ac:dyDescent="0.2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80"/>
      <c r="O104" s="376" t="s">
        <v>43</v>
      </c>
      <c r="P104" s="377"/>
      <c r="Q104" s="377"/>
      <c r="R104" s="377"/>
      <c r="S104" s="377"/>
      <c r="T104" s="377"/>
      <c r="U104" s="378"/>
      <c r="V104" s="43" t="s">
        <v>42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IFERROR(X96/H96,"0")+IFERROR(X97/H97,"0")+IFERROR(X98/H98,"0")+IFERROR(X99/H99,"0")+IFERROR(X100/H100,"0")+IFERROR(X101/H101,"0")+IFERROR(X102/H102,"0")+IFERROR(X103/H103,"0")</f>
        <v>0</v>
      </c>
      <c r="Y104" s="44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54" x14ac:dyDescent="0.2">
      <c r="A105" s="379"/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80"/>
      <c r="O105" s="376" t="s">
        <v>43</v>
      </c>
      <c r="P105" s="377"/>
      <c r="Q105" s="377"/>
      <c r="R105" s="377"/>
      <c r="S105" s="377"/>
      <c r="T105" s="377"/>
      <c r="U105" s="378"/>
      <c r="V105" s="43" t="s">
        <v>0</v>
      </c>
      <c r="W105" s="44">
        <f>IFERROR(SUM(W96:W103),"0")</f>
        <v>0</v>
      </c>
      <c r="X105" s="44">
        <f>IFERROR(SUM(X96:X103),"0")</f>
        <v>0</v>
      </c>
      <c r="Y105" s="43"/>
      <c r="Z105" s="68"/>
      <c r="AA105" s="68"/>
    </row>
    <row r="106" spans="1:54" ht="14.25" customHeight="1" x14ac:dyDescent="0.25">
      <c r="A106" s="389" t="s">
        <v>81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67"/>
      <c r="AA106" s="67"/>
    </row>
    <row r="107" spans="1:54" ht="16.5" customHeight="1" x14ac:dyDescent="0.25">
      <c r="A107" s="64" t="s">
        <v>194</v>
      </c>
      <c r="B107" s="64" t="s">
        <v>195</v>
      </c>
      <c r="C107" s="37">
        <v>4301051693</v>
      </c>
      <c r="D107" s="385">
        <v>4680115884915</v>
      </c>
      <c r="E107" s="385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628" t="s">
        <v>196</v>
      </c>
      <c r="P107" s="387"/>
      <c r="Q107" s="387"/>
      <c r="R107" s="387"/>
      <c r="S107" s="388"/>
      <c r="T107" s="40" t="s">
        <v>193</v>
      </c>
      <c r="U107" s="40" t="s">
        <v>48</v>
      </c>
      <c r="V107" s="41" t="s">
        <v>0</v>
      </c>
      <c r="W107" s="59">
        <v>0</v>
      </c>
      <c r="X107" s="56">
        <f t="shared" ref="X107:X120" si="6">IFERROR(IF(W107="",0,CEILING((W107/$H107),1)*$H107),"")</f>
        <v>0</v>
      </c>
      <c r="Y107" s="42" t="str">
        <f>IFERROR(IF(X107=0,"",ROUNDUP(X107/H107,0)*0.00753),"")</f>
        <v/>
      </c>
      <c r="Z107" s="69" t="s">
        <v>48</v>
      </c>
      <c r="AA107" s="70" t="s">
        <v>197</v>
      </c>
      <c r="AE107" s="71"/>
      <c r="BB107" s="132" t="s">
        <v>67</v>
      </c>
    </row>
    <row r="108" spans="1:54" ht="16.5" customHeight="1" x14ac:dyDescent="0.25">
      <c r="A108" s="64" t="s">
        <v>198</v>
      </c>
      <c r="B108" s="64" t="s">
        <v>199</v>
      </c>
      <c r="C108" s="37">
        <v>4301051395</v>
      </c>
      <c r="D108" s="385">
        <v>4680115884311</v>
      </c>
      <c r="E108" s="385"/>
      <c r="F108" s="63">
        <v>0.3</v>
      </c>
      <c r="G108" s="38">
        <v>6</v>
      </c>
      <c r="H108" s="63">
        <v>1.8</v>
      </c>
      <c r="I108" s="63">
        <v>2.0659999999999998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629" t="s">
        <v>200</v>
      </c>
      <c r="P108" s="387"/>
      <c r="Q108" s="387"/>
      <c r="R108" s="387"/>
      <c r="S108" s="388"/>
      <c r="T108" s="40" t="s">
        <v>193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197</v>
      </c>
      <c r="AE108" s="71"/>
      <c r="BB108" s="133" t="s">
        <v>67</v>
      </c>
    </row>
    <row r="109" spans="1:54" ht="16.5" customHeight="1" x14ac:dyDescent="0.25">
      <c r="A109" s="64" t="s">
        <v>201</v>
      </c>
      <c r="B109" s="64" t="s">
        <v>202</v>
      </c>
      <c r="C109" s="37">
        <v>4301051641</v>
      </c>
      <c r="D109" s="385">
        <v>4680115884403</v>
      </c>
      <c r="E109" s="385"/>
      <c r="F109" s="63">
        <v>0.3</v>
      </c>
      <c r="G109" s="38">
        <v>6</v>
      </c>
      <c r="H109" s="63">
        <v>1.8</v>
      </c>
      <c r="I109" s="63">
        <v>2</v>
      </c>
      <c r="J109" s="38">
        <v>156</v>
      </c>
      <c r="K109" s="38" t="s">
        <v>80</v>
      </c>
      <c r="L109" s="39" t="s">
        <v>79</v>
      </c>
      <c r="M109" s="39"/>
      <c r="N109" s="38">
        <v>30</v>
      </c>
      <c r="O10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7"/>
      <c r="Q109" s="387"/>
      <c r="R109" s="387"/>
      <c r="S109" s="38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IFERROR(IF(X109=0,"",ROUNDUP(X109/H109,0)*0.00753),"")</f>
        <v/>
      </c>
      <c r="Z109" s="69" t="s">
        <v>48</v>
      </c>
      <c r="AA109" s="70" t="s">
        <v>197</v>
      </c>
      <c r="AE109" s="71"/>
      <c r="BB109" s="134" t="s">
        <v>67</v>
      </c>
    </row>
    <row r="110" spans="1:54" ht="27" customHeight="1" x14ac:dyDescent="0.25">
      <c r="A110" s="64" t="s">
        <v>203</v>
      </c>
      <c r="B110" s="64" t="s">
        <v>204</v>
      </c>
      <c r="C110" s="37">
        <v>4301051543</v>
      </c>
      <c r="D110" s="385">
        <v>4607091386967</v>
      </c>
      <c r="E110" s="38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6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7"/>
      <c r="Q110" s="387"/>
      <c r="R110" s="387"/>
      <c r="S110" s="38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customHeight="1" x14ac:dyDescent="0.25">
      <c r="A111" s="64" t="s">
        <v>203</v>
      </c>
      <c r="B111" s="64" t="s">
        <v>205</v>
      </c>
      <c r="C111" s="37">
        <v>4301051437</v>
      </c>
      <c r="D111" s="385">
        <v>4607091386967</v>
      </c>
      <c r="E111" s="38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113</v>
      </c>
      <c r="L111" s="39" t="s">
        <v>132</v>
      </c>
      <c r="M111" s="39"/>
      <c r="N111" s="38">
        <v>45</v>
      </c>
      <c r="O111" s="62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7"/>
      <c r="Q111" s="387"/>
      <c r="R111" s="387"/>
      <c r="S111" s="38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4301051611</v>
      </c>
      <c r="D112" s="385">
        <v>4607091385304</v>
      </c>
      <c r="E112" s="38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113</v>
      </c>
      <c r="L112" s="39" t="s">
        <v>79</v>
      </c>
      <c r="M112" s="39"/>
      <c r="N112" s="38">
        <v>40</v>
      </c>
      <c r="O112" s="62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7"/>
      <c r="Q112" s="387"/>
      <c r="R112" s="387"/>
      <c r="S112" s="38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IFERROR(IF(X112=0,"",ROUNDUP(X112/H112,0)*0.02175),"")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customHeight="1" x14ac:dyDescent="0.25">
      <c r="A113" s="64" t="s">
        <v>208</v>
      </c>
      <c r="B113" s="64" t="s">
        <v>209</v>
      </c>
      <c r="C113" s="37">
        <v>4301051648</v>
      </c>
      <c r="D113" s="385">
        <v>4607091386264</v>
      </c>
      <c r="E113" s="385"/>
      <c r="F113" s="63">
        <v>0.5</v>
      </c>
      <c r="G113" s="38">
        <v>6</v>
      </c>
      <c r="H113" s="63">
        <v>3</v>
      </c>
      <c r="I113" s="63">
        <v>3.278</v>
      </c>
      <c r="J113" s="38">
        <v>156</v>
      </c>
      <c r="K113" s="38" t="s">
        <v>80</v>
      </c>
      <c r="L113" s="39" t="s">
        <v>79</v>
      </c>
      <c r="M113" s="39"/>
      <c r="N113" s="38">
        <v>31</v>
      </c>
      <c r="O113" s="6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7"/>
      <c r="Q113" s="387"/>
      <c r="R113" s="387"/>
      <c r="S113" s="38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customHeight="1" x14ac:dyDescent="0.25">
      <c r="A114" s="64" t="s">
        <v>210</v>
      </c>
      <c r="B114" s="64" t="s">
        <v>211</v>
      </c>
      <c r="C114" s="37">
        <v>4301051477</v>
      </c>
      <c r="D114" s="385">
        <v>4680115882584</v>
      </c>
      <c r="E114" s="385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99</v>
      </c>
      <c r="M114" s="39"/>
      <c r="N114" s="38">
        <v>60</v>
      </c>
      <c r="O114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7"/>
      <c r="Q114" s="387"/>
      <c r="R114" s="387"/>
      <c r="S114" s="38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customHeight="1" x14ac:dyDescent="0.25">
      <c r="A115" s="64" t="s">
        <v>210</v>
      </c>
      <c r="B115" s="64" t="s">
        <v>212</v>
      </c>
      <c r="C115" s="37">
        <v>4301051476</v>
      </c>
      <c r="D115" s="385">
        <v>4680115882584</v>
      </c>
      <c r="E115" s="38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80</v>
      </c>
      <c r="L115" s="39" t="s">
        <v>99</v>
      </c>
      <c r="M115" s="39"/>
      <c r="N115" s="38">
        <v>60</v>
      </c>
      <c r="O115" s="6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7"/>
      <c r="Q115" s="387"/>
      <c r="R115" s="387"/>
      <c r="S115" s="38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customHeight="1" x14ac:dyDescent="0.25">
      <c r="A116" s="64" t="s">
        <v>213</v>
      </c>
      <c r="B116" s="64" t="s">
        <v>214</v>
      </c>
      <c r="C116" s="37">
        <v>4301051436</v>
      </c>
      <c r="D116" s="385">
        <v>4607091385731</v>
      </c>
      <c r="E116" s="385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80</v>
      </c>
      <c r="L116" s="39" t="s">
        <v>132</v>
      </c>
      <c r="M116" s="39"/>
      <c r="N116" s="38">
        <v>45</v>
      </c>
      <c r="O116" s="6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7"/>
      <c r="Q116" s="387"/>
      <c r="R116" s="387"/>
      <c r="S116" s="38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27" customHeight="1" x14ac:dyDescent="0.25">
      <c r="A117" s="64" t="s">
        <v>215</v>
      </c>
      <c r="B117" s="64" t="s">
        <v>216</v>
      </c>
      <c r="C117" s="37">
        <v>4301051439</v>
      </c>
      <c r="D117" s="385">
        <v>4680115880214</v>
      </c>
      <c r="E117" s="385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80</v>
      </c>
      <c r="L117" s="39" t="s">
        <v>132</v>
      </c>
      <c r="M117" s="39"/>
      <c r="N117" s="38">
        <v>45</v>
      </c>
      <c r="O117" s="6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7"/>
      <c r="Q117" s="387"/>
      <c r="R117" s="387"/>
      <c r="S117" s="38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IFERROR(IF(X117=0,"",ROUNDUP(X117/H117,0)*0.00937),"")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27" customHeight="1" x14ac:dyDescent="0.25">
      <c r="A118" s="64" t="s">
        <v>217</v>
      </c>
      <c r="B118" s="64" t="s">
        <v>218</v>
      </c>
      <c r="C118" s="37">
        <v>4301051438</v>
      </c>
      <c r="D118" s="385">
        <v>4680115880894</v>
      </c>
      <c r="E118" s="38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132</v>
      </c>
      <c r="M118" s="39"/>
      <c r="N118" s="38">
        <v>45</v>
      </c>
      <c r="O118" s="6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7"/>
      <c r="Q118" s="387"/>
      <c r="R118" s="387"/>
      <c r="S118" s="38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customHeight="1" x14ac:dyDescent="0.25">
      <c r="A119" s="64" t="s">
        <v>219</v>
      </c>
      <c r="B119" s="64" t="s">
        <v>220</v>
      </c>
      <c r="C119" s="37">
        <v>4301051313</v>
      </c>
      <c r="D119" s="385">
        <v>4607091385427</v>
      </c>
      <c r="E119" s="38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80</v>
      </c>
      <c r="L119" s="39" t="s">
        <v>79</v>
      </c>
      <c r="M119" s="39"/>
      <c r="N119" s="38">
        <v>40</v>
      </c>
      <c r="O119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7"/>
      <c r="Q119" s="387"/>
      <c r="R119" s="387"/>
      <c r="S119" s="38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ht="16.5" customHeight="1" x14ac:dyDescent="0.25">
      <c r="A120" s="64" t="s">
        <v>221</v>
      </c>
      <c r="B120" s="64" t="s">
        <v>222</v>
      </c>
      <c r="C120" s="37">
        <v>4301051480</v>
      </c>
      <c r="D120" s="385">
        <v>4680115882645</v>
      </c>
      <c r="E120" s="38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80</v>
      </c>
      <c r="L120" s="39" t="s">
        <v>79</v>
      </c>
      <c r="M120" s="39"/>
      <c r="N120" s="38">
        <v>40</v>
      </c>
      <c r="O120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7"/>
      <c r="Q120" s="387"/>
      <c r="R120" s="387"/>
      <c r="S120" s="38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6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71"/>
      <c r="BB120" s="145" t="s">
        <v>67</v>
      </c>
    </row>
    <row r="121" spans="1:54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80"/>
      <c r="O121" s="376" t="s">
        <v>43</v>
      </c>
      <c r="P121" s="377"/>
      <c r="Q121" s="377"/>
      <c r="R121" s="377"/>
      <c r="S121" s="377"/>
      <c r="T121" s="377"/>
      <c r="U121" s="378"/>
      <c r="V121" s="43" t="s">
        <v>42</v>
      </c>
      <c r="W121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54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79"/>
      <c r="N122" s="380"/>
      <c r="O122" s="376" t="s">
        <v>43</v>
      </c>
      <c r="P122" s="377"/>
      <c r="Q122" s="377"/>
      <c r="R122" s="377"/>
      <c r="S122" s="377"/>
      <c r="T122" s="377"/>
      <c r="U122" s="378"/>
      <c r="V122" s="43" t="s">
        <v>0</v>
      </c>
      <c r="W122" s="44">
        <f>IFERROR(SUM(W107:W120),"0")</f>
        <v>0</v>
      </c>
      <c r="X122" s="44">
        <f>IFERROR(SUM(X107:X120),"0")</f>
        <v>0</v>
      </c>
      <c r="Y122" s="43"/>
      <c r="Z122" s="68"/>
      <c r="AA122" s="68"/>
    </row>
    <row r="123" spans="1:54" ht="14.25" customHeight="1" x14ac:dyDescent="0.25">
      <c r="A123" s="389" t="s">
        <v>223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67"/>
      <c r="AA123" s="67"/>
    </row>
    <row r="124" spans="1:54" ht="27" customHeight="1" x14ac:dyDescent="0.25">
      <c r="A124" s="64" t="s">
        <v>224</v>
      </c>
      <c r="B124" s="64" t="s">
        <v>225</v>
      </c>
      <c r="C124" s="37">
        <v>4301060296</v>
      </c>
      <c r="D124" s="385">
        <v>4607091383065</v>
      </c>
      <c r="E124" s="385"/>
      <c r="F124" s="63">
        <v>0.83</v>
      </c>
      <c r="G124" s="38">
        <v>4</v>
      </c>
      <c r="H124" s="63">
        <v>3.32</v>
      </c>
      <c r="I124" s="63">
        <v>3.5819999999999999</v>
      </c>
      <c r="J124" s="38">
        <v>120</v>
      </c>
      <c r="K124" s="38" t="s">
        <v>80</v>
      </c>
      <c r="L124" s="39" t="s">
        <v>79</v>
      </c>
      <c r="M124" s="39"/>
      <c r="N124" s="38">
        <v>30</v>
      </c>
      <c r="O124" s="6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7"/>
      <c r="Q124" s="387"/>
      <c r="R124" s="387"/>
      <c r="S124" s="38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ref="X124:X130" si="7">IFERROR(IF(W124="",0,CEILING((W124/$H124),1)*$H124),"")</f>
        <v>0</v>
      </c>
      <c r="Y124" s="42" t="str">
        <f>IFERROR(IF(X124=0,"",ROUNDUP(X124/H124,0)*0.00937),"")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226</v>
      </c>
      <c r="B125" s="64" t="s">
        <v>227</v>
      </c>
      <c r="C125" s="37">
        <v>4301060350</v>
      </c>
      <c r="D125" s="385">
        <v>4680115881532</v>
      </c>
      <c r="E125" s="385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113</v>
      </c>
      <c r="L125" s="39" t="s">
        <v>132</v>
      </c>
      <c r="M125" s="39"/>
      <c r="N125" s="38">
        <v>30</v>
      </c>
      <c r="O125" s="6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7"/>
      <c r="Q125" s="387"/>
      <c r="R125" s="387"/>
      <c r="S125" s="38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226</v>
      </c>
      <c r="B126" s="64" t="s">
        <v>228</v>
      </c>
      <c r="C126" s="37">
        <v>4301060371</v>
      </c>
      <c r="D126" s="385">
        <v>4680115881532</v>
      </c>
      <c r="E126" s="385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113</v>
      </c>
      <c r="L126" s="39" t="s">
        <v>79</v>
      </c>
      <c r="M126" s="39"/>
      <c r="N126" s="38">
        <v>30</v>
      </c>
      <c r="O126" s="6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226</v>
      </c>
      <c r="B127" s="64" t="s">
        <v>229</v>
      </c>
      <c r="C127" s="37">
        <v>4301060366</v>
      </c>
      <c r="D127" s="385">
        <v>4680115881532</v>
      </c>
      <c r="E127" s="38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113</v>
      </c>
      <c r="L127" s="39" t="s">
        <v>79</v>
      </c>
      <c r="M127" s="39"/>
      <c r="N127" s="38">
        <v>30</v>
      </c>
      <c r="O127" s="6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7"/>
      <c r="Q127" s="387"/>
      <c r="R127" s="387"/>
      <c r="S127" s="38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27" customHeight="1" x14ac:dyDescent="0.25">
      <c r="A128" s="64" t="s">
        <v>230</v>
      </c>
      <c r="B128" s="64" t="s">
        <v>231</v>
      </c>
      <c r="C128" s="37">
        <v>4301060356</v>
      </c>
      <c r="D128" s="385">
        <v>4680115882652</v>
      </c>
      <c r="E128" s="385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80</v>
      </c>
      <c r="L128" s="39" t="s">
        <v>79</v>
      </c>
      <c r="M128" s="39"/>
      <c r="N128" s="38">
        <v>40</v>
      </c>
      <c r="O128" s="6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7"/>
      <c r="Q128" s="387"/>
      <c r="R128" s="387"/>
      <c r="S128" s="38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16.5" customHeight="1" x14ac:dyDescent="0.25">
      <c r="A129" s="64" t="s">
        <v>232</v>
      </c>
      <c r="B129" s="64" t="s">
        <v>233</v>
      </c>
      <c r="C129" s="37">
        <v>4301060309</v>
      </c>
      <c r="D129" s="385">
        <v>4680115880238</v>
      </c>
      <c r="E129" s="385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80</v>
      </c>
      <c r="L129" s="39" t="s">
        <v>79</v>
      </c>
      <c r="M129" s="39"/>
      <c r="N129" s="38">
        <v>40</v>
      </c>
      <c r="O129" s="6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7"/>
      <c r="Q129" s="387"/>
      <c r="R129" s="387"/>
      <c r="S129" s="38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ht="27" customHeight="1" x14ac:dyDescent="0.25">
      <c r="A130" s="64" t="s">
        <v>234</v>
      </c>
      <c r="B130" s="64" t="s">
        <v>235</v>
      </c>
      <c r="C130" s="37">
        <v>4301060351</v>
      </c>
      <c r="D130" s="385">
        <v>4680115881464</v>
      </c>
      <c r="E130" s="385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80</v>
      </c>
      <c r="L130" s="39" t="s">
        <v>132</v>
      </c>
      <c r="M130" s="39"/>
      <c r="N130" s="38">
        <v>30</v>
      </c>
      <c r="O130" s="6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7"/>
      <c r="Q130" s="387"/>
      <c r="R130" s="387"/>
      <c r="S130" s="38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7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71"/>
      <c r="BB130" s="152" t="s">
        <v>67</v>
      </c>
    </row>
    <row r="131" spans="1:54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80"/>
      <c r="O131" s="376" t="s">
        <v>43</v>
      </c>
      <c r="P131" s="377"/>
      <c r="Q131" s="377"/>
      <c r="R131" s="377"/>
      <c r="S131" s="377"/>
      <c r="T131" s="377"/>
      <c r="U131" s="378"/>
      <c r="V131" s="43" t="s">
        <v>42</v>
      </c>
      <c r="W131" s="44">
        <f>IFERROR(W124/H124,"0")+IFERROR(W125/H125,"0")+IFERROR(W126/H126,"0")+IFERROR(W127/H127,"0")+IFERROR(W128/H128,"0")+IFERROR(W129/H129,"0")+IFERROR(W130/H130,"0")</f>
        <v>0</v>
      </c>
      <c r="X131" s="44">
        <f>IFERROR(X124/H124,"0")+IFERROR(X125/H125,"0")+IFERROR(X126/H126,"0")+IFERROR(X127/H127,"0")+IFERROR(X128/H128,"0")+IFERROR(X129/H129,"0")+IFERROR(X130/H130,"0")</f>
        <v>0</v>
      </c>
      <c r="Y131" s="44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54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80"/>
      <c r="O132" s="376" t="s">
        <v>43</v>
      </c>
      <c r="P132" s="377"/>
      <c r="Q132" s="377"/>
      <c r="R132" s="377"/>
      <c r="S132" s="377"/>
      <c r="T132" s="377"/>
      <c r="U132" s="378"/>
      <c r="V132" s="43" t="s">
        <v>0</v>
      </c>
      <c r="W132" s="44">
        <f>IFERROR(SUM(W124:W130),"0")</f>
        <v>0</v>
      </c>
      <c r="X132" s="44">
        <f>IFERROR(SUM(X124:X130),"0")</f>
        <v>0</v>
      </c>
      <c r="Y132" s="43"/>
      <c r="Z132" s="68"/>
      <c r="AA132" s="68"/>
    </row>
    <row r="133" spans="1:54" ht="16.5" customHeight="1" x14ac:dyDescent="0.25">
      <c r="A133" s="407" t="s">
        <v>236</v>
      </c>
      <c r="B133" s="407"/>
      <c r="C133" s="407"/>
      <c r="D133" s="407"/>
      <c r="E133" s="407"/>
      <c r="F133" s="407"/>
      <c r="G133" s="407"/>
      <c r="H133" s="407"/>
      <c r="I133" s="407"/>
      <c r="J133" s="407"/>
      <c r="K133" s="407"/>
      <c r="L133" s="407"/>
      <c r="M133" s="407"/>
      <c r="N133" s="407"/>
      <c r="O133" s="407"/>
      <c r="P133" s="407"/>
      <c r="Q133" s="407"/>
      <c r="R133" s="407"/>
      <c r="S133" s="407"/>
      <c r="T133" s="407"/>
      <c r="U133" s="407"/>
      <c r="V133" s="407"/>
      <c r="W133" s="407"/>
      <c r="X133" s="407"/>
      <c r="Y133" s="407"/>
      <c r="Z133" s="66"/>
      <c r="AA133" s="66"/>
    </row>
    <row r="134" spans="1:54" ht="14.25" customHeight="1" x14ac:dyDescent="0.25">
      <c r="A134" s="389" t="s">
        <v>81</v>
      </c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389"/>
      <c r="P134" s="389"/>
      <c r="Q134" s="389"/>
      <c r="R134" s="389"/>
      <c r="S134" s="389"/>
      <c r="T134" s="389"/>
      <c r="U134" s="389"/>
      <c r="V134" s="389"/>
      <c r="W134" s="389"/>
      <c r="X134" s="389"/>
      <c r="Y134" s="389"/>
      <c r="Z134" s="67"/>
      <c r="AA134" s="67"/>
    </row>
    <row r="135" spans="1:54" ht="27" customHeight="1" x14ac:dyDescent="0.25">
      <c r="A135" s="64" t="s">
        <v>237</v>
      </c>
      <c r="B135" s="64" t="s">
        <v>238</v>
      </c>
      <c r="C135" s="37">
        <v>4301051360</v>
      </c>
      <c r="D135" s="385">
        <v>4607091385168</v>
      </c>
      <c r="E135" s="38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113</v>
      </c>
      <c r="L135" s="39" t="s">
        <v>132</v>
      </c>
      <c r="M135" s="39"/>
      <c r="N135" s="38">
        <v>45</v>
      </c>
      <c r="O135" s="6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7"/>
      <c r="Q135" s="387"/>
      <c r="R135" s="387"/>
      <c r="S135" s="38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27" customHeight="1" x14ac:dyDescent="0.25">
      <c r="A136" s="64" t="s">
        <v>237</v>
      </c>
      <c r="B136" s="64" t="s">
        <v>239</v>
      </c>
      <c r="C136" s="37">
        <v>4301051612</v>
      </c>
      <c r="D136" s="385">
        <v>4607091385168</v>
      </c>
      <c r="E136" s="38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113</v>
      </c>
      <c r="L136" s="39" t="s">
        <v>79</v>
      </c>
      <c r="M136" s="39"/>
      <c r="N136" s="38">
        <v>45</v>
      </c>
      <c r="O136" s="6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7"/>
      <c r="Q136" s="387"/>
      <c r="R136" s="387"/>
      <c r="S136" s="38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customHeight="1" x14ac:dyDescent="0.25">
      <c r="A137" s="64" t="s">
        <v>240</v>
      </c>
      <c r="B137" s="64" t="s">
        <v>241</v>
      </c>
      <c r="C137" s="37">
        <v>4301051362</v>
      </c>
      <c r="D137" s="385">
        <v>4607091383256</v>
      </c>
      <c r="E137" s="38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80</v>
      </c>
      <c r="L137" s="39" t="s">
        <v>132</v>
      </c>
      <c r="M137" s="39"/>
      <c r="N137" s="38">
        <v>45</v>
      </c>
      <c r="O137" s="6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7"/>
      <c r="Q137" s="387"/>
      <c r="R137" s="387"/>
      <c r="S137" s="38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customHeight="1" x14ac:dyDescent="0.25">
      <c r="A138" s="64" t="s">
        <v>242</v>
      </c>
      <c r="B138" s="64" t="s">
        <v>243</v>
      </c>
      <c r="C138" s="37">
        <v>4301051358</v>
      </c>
      <c r="D138" s="385">
        <v>4607091385748</v>
      </c>
      <c r="E138" s="38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80</v>
      </c>
      <c r="L138" s="39" t="s">
        <v>132</v>
      </c>
      <c r="M138" s="39"/>
      <c r="N138" s="38">
        <v>45</v>
      </c>
      <c r="O138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7"/>
      <c r="Q138" s="387"/>
      <c r="R138" s="387"/>
      <c r="S138" s="38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ht="16.5" customHeight="1" x14ac:dyDescent="0.25">
      <c r="A139" s="64" t="s">
        <v>244</v>
      </c>
      <c r="B139" s="64" t="s">
        <v>245</v>
      </c>
      <c r="C139" s="37">
        <v>4301051738</v>
      </c>
      <c r="D139" s="385">
        <v>4680115884533</v>
      </c>
      <c r="E139" s="38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80</v>
      </c>
      <c r="L139" s="39" t="s">
        <v>79</v>
      </c>
      <c r="M139" s="39"/>
      <c r="N139" s="38">
        <v>45</v>
      </c>
      <c r="O139" s="60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7"/>
      <c r="Q139" s="387"/>
      <c r="R139" s="387"/>
      <c r="S139" s="38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71"/>
      <c r="BB139" s="157" t="s">
        <v>67</v>
      </c>
    </row>
    <row r="140" spans="1:54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80"/>
      <c r="O140" s="376" t="s">
        <v>43</v>
      </c>
      <c r="P140" s="377"/>
      <c r="Q140" s="377"/>
      <c r="R140" s="377"/>
      <c r="S140" s="377"/>
      <c r="T140" s="377"/>
      <c r="U140" s="378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54" x14ac:dyDescent="0.2">
      <c r="A141" s="379"/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80"/>
      <c r="O141" s="376" t="s">
        <v>43</v>
      </c>
      <c r="P141" s="377"/>
      <c r="Q141" s="377"/>
      <c r="R141" s="377"/>
      <c r="S141" s="377"/>
      <c r="T141" s="377"/>
      <c r="U141" s="378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54" ht="27.75" customHeight="1" x14ac:dyDescent="0.2">
      <c r="A142" s="406" t="s">
        <v>246</v>
      </c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6"/>
      <c r="P142" s="406"/>
      <c r="Q142" s="406"/>
      <c r="R142" s="406"/>
      <c r="S142" s="406"/>
      <c r="T142" s="406"/>
      <c r="U142" s="406"/>
      <c r="V142" s="406"/>
      <c r="W142" s="406"/>
      <c r="X142" s="406"/>
      <c r="Y142" s="406"/>
      <c r="Z142" s="55"/>
      <c r="AA142" s="55"/>
    </row>
    <row r="143" spans="1:54" ht="16.5" customHeight="1" x14ac:dyDescent="0.25">
      <c r="A143" s="407" t="s">
        <v>247</v>
      </c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  <c r="V143" s="407"/>
      <c r="W143" s="407"/>
      <c r="X143" s="407"/>
      <c r="Y143" s="407"/>
      <c r="Z143" s="66"/>
      <c r="AA143" s="66"/>
    </row>
    <row r="144" spans="1:54" ht="14.25" customHeight="1" x14ac:dyDescent="0.25">
      <c r="A144" s="389" t="s">
        <v>117</v>
      </c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389"/>
      <c r="P144" s="389"/>
      <c r="Q144" s="389"/>
      <c r="R144" s="389"/>
      <c r="S144" s="389"/>
      <c r="T144" s="389"/>
      <c r="U144" s="389"/>
      <c r="V144" s="389"/>
      <c r="W144" s="389"/>
      <c r="X144" s="389"/>
      <c r="Y144" s="389"/>
      <c r="Z144" s="67"/>
      <c r="AA144" s="67"/>
    </row>
    <row r="145" spans="1:54" ht="27" customHeight="1" x14ac:dyDescent="0.25">
      <c r="A145" s="64" t="s">
        <v>248</v>
      </c>
      <c r="B145" s="64" t="s">
        <v>249</v>
      </c>
      <c r="C145" s="37">
        <v>4301011223</v>
      </c>
      <c r="D145" s="385">
        <v>4607091383423</v>
      </c>
      <c r="E145" s="385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113</v>
      </c>
      <c r="L145" s="39" t="s">
        <v>132</v>
      </c>
      <c r="M145" s="39"/>
      <c r="N145" s="38">
        <v>35</v>
      </c>
      <c r="O14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7"/>
      <c r="Q145" s="387"/>
      <c r="R145" s="387"/>
      <c r="S145" s="38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27" customHeight="1" x14ac:dyDescent="0.25">
      <c r="A146" s="64" t="s">
        <v>250</v>
      </c>
      <c r="B146" s="64" t="s">
        <v>251</v>
      </c>
      <c r="C146" s="37">
        <v>4301011338</v>
      </c>
      <c r="D146" s="385">
        <v>4607091381405</v>
      </c>
      <c r="E146" s="38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113</v>
      </c>
      <c r="L146" s="39" t="s">
        <v>79</v>
      </c>
      <c r="M146" s="39"/>
      <c r="N146" s="38">
        <v>35</v>
      </c>
      <c r="O146" s="6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7"/>
      <c r="Q146" s="387"/>
      <c r="R146" s="387"/>
      <c r="S146" s="38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ht="37.5" customHeight="1" x14ac:dyDescent="0.25">
      <c r="A147" s="64" t="s">
        <v>252</v>
      </c>
      <c r="B147" s="64" t="s">
        <v>253</v>
      </c>
      <c r="C147" s="37">
        <v>4301011333</v>
      </c>
      <c r="D147" s="385">
        <v>4607091386516</v>
      </c>
      <c r="E147" s="385"/>
      <c r="F147" s="63">
        <v>1.4</v>
      </c>
      <c r="G147" s="38">
        <v>8</v>
      </c>
      <c r="H147" s="63">
        <v>11.2</v>
      </c>
      <c r="I147" s="63">
        <v>11.776</v>
      </c>
      <c r="J147" s="38">
        <v>56</v>
      </c>
      <c r="K147" s="38" t="s">
        <v>113</v>
      </c>
      <c r="L147" s="39" t="s">
        <v>79</v>
      </c>
      <c r="M147" s="39"/>
      <c r="N147" s="38">
        <v>30</v>
      </c>
      <c r="O147" s="6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7"/>
      <c r="Q147" s="387"/>
      <c r="R147" s="387"/>
      <c r="S147" s="38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71"/>
      <c r="BB147" s="160" t="s">
        <v>67</v>
      </c>
    </row>
    <row r="148" spans="1:54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80"/>
      <c r="O148" s="376" t="s">
        <v>43</v>
      </c>
      <c r="P148" s="377"/>
      <c r="Q148" s="377"/>
      <c r="R148" s="377"/>
      <c r="S148" s="377"/>
      <c r="T148" s="377"/>
      <c r="U148" s="378"/>
      <c r="V148" s="43" t="s">
        <v>42</v>
      </c>
      <c r="W148" s="44">
        <f>IFERROR(W145/H145,"0")+IFERROR(W146/H146,"0")+IFERROR(W147/H147,"0")</f>
        <v>0</v>
      </c>
      <c r="X148" s="44">
        <f>IFERROR(X145/H145,"0")+IFERROR(X146/H146,"0")+IFERROR(X147/H147,"0")</f>
        <v>0</v>
      </c>
      <c r="Y148" s="44">
        <f>IFERROR(IF(Y145="",0,Y145),"0")+IFERROR(IF(Y146="",0,Y146),"0")+IFERROR(IF(Y147="",0,Y147),"0")</f>
        <v>0</v>
      </c>
      <c r="Z148" s="68"/>
      <c r="AA148" s="68"/>
    </row>
    <row r="149" spans="1:54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80"/>
      <c r="O149" s="376" t="s">
        <v>43</v>
      </c>
      <c r="P149" s="377"/>
      <c r="Q149" s="377"/>
      <c r="R149" s="377"/>
      <c r="S149" s="377"/>
      <c r="T149" s="377"/>
      <c r="U149" s="378"/>
      <c r="V149" s="43" t="s">
        <v>0</v>
      </c>
      <c r="W149" s="44">
        <f>IFERROR(SUM(W145:W147),"0")</f>
        <v>0</v>
      </c>
      <c r="X149" s="44">
        <f>IFERROR(SUM(X145:X147),"0")</f>
        <v>0</v>
      </c>
      <c r="Y149" s="43"/>
      <c r="Z149" s="68"/>
      <c r="AA149" s="68"/>
    </row>
    <row r="150" spans="1:54" ht="16.5" customHeight="1" x14ac:dyDescent="0.25">
      <c r="A150" s="407" t="s">
        <v>254</v>
      </c>
      <c r="B150" s="407"/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7"/>
      <c r="O150" s="407"/>
      <c r="P150" s="407"/>
      <c r="Q150" s="407"/>
      <c r="R150" s="407"/>
      <c r="S150" s="407"/>
      <c r="T150" s="407"/>
      <c r="U150" s="407"/>
      <c r="V150" s="407"/>
      <c r="W150" s="407"/>
      <c r="X150" s="407"/>
      <c r="Y150" s="407"/>
      <c r="Z150" s="66"/>
      <c r="AA150" s="66"/>
    </row>
    <row r="151" spans="1:54" ht="14.25" customHeight="1" x14ac:dyDescent="0.25">
      <c r="A151" s="389" t="s">
        <v>76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67"/>
      <c r="AA151" s="67"/>
    </row>
    <row r="152" spans="1:54" ht="27" customHeight="1" x14ac:dyDescent="0.25">
      <c r="A152" s="64" t="s">
        <v>255</v>
      </c>
      <c r="B152" s="64" t="s">
        <v>256</v>
      </c>
      <c r="C152" s="37">
        <v>4301031191</v>
      </c>
      <c r="D152" s="385">
        <v>4680115880993</v>
      </c>
      <c r="E152" s="38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80</v>
      </c>
      <c r="L152" s="39" t="s">
        <v>79</v>
      </c>
      <c r="M152" s="39"/>
      <c r="N152" s="38">
        <v>40</v>
      </c>
      <c r="O152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60" si="8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257</v>
      </c>
      <c r="B153" s="64" t="s">
        <v>258</v>
      </c>
      <c r="C153" s="37">
        <v>4301031204</v>
      </c>
      <c r="D153" s="385">
        <v>4680115881761</v>
      </c>
      <c r="E153" s="38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259</v>
      </c>
      <c r="B154" s="64" t="s">
        <v>260</v>
      </c>
      <c r="C154" s="37">
        <v>4301031201</v>
      </c>
      <c r="D154" s="385">
        <v>4680115881563</v>
      </c>
      <c r="E154" s="38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80</v>
      </c>
      <c r="L154" s="39" t="s">
        <v>79</v>
      </c>
      <c r="M154" s="39"/>
      <c r="N154" s="38">
        <v>40</v>
      </c>
      <c r="O154" s="5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261</v>
      </c>
      <c r="B155" s="64" t="s">
        <v>262</v>
      </c>
      <c r="C155" s="37">
        <v>4301031199</v>
      </c>
      <c r="D155" s="385">
        <v>4680115880986</v>
      </c>
      <c r="E155" s="38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175</v>
      </c>
      <c r="L155" s="39" t="s">
        <v>79</v>
      </c>
      <c r="M155" s="39"/>
      <c r="N155" s="38">
        <v>40</v>
      </c>
      <c r="O15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263</v>
      </c>
      <c r="B156" s="64" t="s">
        <v>264</v>
      </c>
      <c r="C156" s="37">
        <v>4301031190</v>
      </c>
      <c r="D156" s="385">
        <v>4680115880207</v>
      </c>
      <c r="E156" s="385"/>
      <c r="F156" s="63">
        <v>0.4</v>
      </c>
      <c r="G156" s="38">
        <v>6</v>
      </c>
      <c r="H156" s="63">
        <v>2.4</v>
      </c>
      <c r="I156" s="63">
        <v>2.63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7"/>
      <c r="Q156" s="387"/>
      <c r="R156" s="387"/>
      <c r="S156" s="38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customHeight="1" x14ac:dyDescent="0.25">
      <c r="A157" s="64" t="s">
        <v>265</v>
      </c>
      <c r="B157" s="64" t="s">
        <v>266</v>
      </c>
      <c r="C157" s="37">
        <v>4301031205</v>
      </c>
      <c r="D157" s="385">
        <v>4680115881785</v>
      </c>
      <c r="E157" s="385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175</v>
      </c>
      <c r="L157" s="39" t="s">
        <v>79</v>
      </c>
      <c r="M157" s="39"/>
      <c r="N157" s="38">
        <v>40</v>
      </c>
      <c r="O157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7"/>
      <c r="Q157" s="387"/>
      <c r="R157" s="387"/>
      <c r="S157" s="38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customHeight="1" x14ac:dyDescent="0.25">
      <c r="A158" s="64" t="s">
        <v>267</v>
      </c>
      <c r="B158" s="64" t="s">
        <v>268</v>
      </c>
      <c r="C158" s="37">
        <v>4301031202</v>
      </c>
      <c r="D158" s="385">
        <v>4680115881679</v>
      </c>
      <c r="E158" s="385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175</v>
      </c>
      <c r="L158" s="39" t="s">
        <v>79</v>
      </c>
      <c r="M158" s="39"/>
      <c r="N158" s="38">
        <v>40</v>
      </c>
      <c r="O158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7"/>
      <c r="Q158" s="387"/>
      <c r="R158" s="387"/>
      <c r="S158" s="38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27" customHeight="1" x14ac:dyDescent="0.25">
      <c r="A159" s="64" t="s">
        <v>269</v>
      </c>
      <c r="B159" s="64" t="s">
        <v>270</v>
      </c>
      <c r="C159" s="37">
        <v>4301031158</v>
      </c>
      <c r="D159" s="385">
        <v>4680115880191</v>
      </c>
      <c r="E159" s="385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80</v>
      </c>
      <c r="L159" s="39" t="s">
        <v>79</v>
      </c>
      <c r="M159" s="39"/>
      <c r="N159" s="38">
        <v>40</v>
      </c>
      <c r="O159" s="5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7"/>
      <c r="Q159" s="387"/>
      <c r="R159" s="387"/>
      <c r="S159" s="38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ht="16.5" customHeight="1" x14ac:dyDescent="0.25">
      <c r="A160" s="64" t="s">
        <v>271</v>
      </c>
      <c r="B160" s="64" t="s">
        <v>272</v>
      </c>
      <c r="C160" s="37">
        <v>4301031245</v>
      </c>
      <c r="D160" s="385">
        <v>4680115883963</v>
      </c>
      <c r="E160" s="385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175</v>
      </c>
      <c r="L160" s="39" t="s">
        <v>79</v>
      </c>
      <c r="M160" s="39"/>
      <c r="N160" s="38">
        <v>40</v>
      </c>
      <c r="O160" s="5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7"/>
      <c r="Q160" s="387"/>
      <c r="R160" s="387"/>
      <c r="S160" s="38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71"/>
      <c r="BB160" s="169" t="s">
        <v>67</v>
      </c>
    </row>
    <row r="161" spans="1:54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80"/>
      <c r="O161" s="376" t="s">
        <v>43</v>
      </c>
      <c r="P161" s="377"/>
      <c r="Q161" s="377"/>
      <c r="R161" s="377"/>
      <c r="S161" s="377"/>
      <c r="T161" s="377"/>
      <c r="U161" s="378"/>
      <c r="V161" s="43" t="s">
        <v>42</v>
      </c>
      <c r="W161" s="44">
        <f>IFERROR(W152/H152,"0")+IFERROR(W153/H153,"0")+IFERROR(W154/H154,"0")+IFERROR(W155/H155,"0")+IFERROR(W156/H156,"0")+IFERROR(W157/H157,"0")+IFERROR(W158/H158,"0")+IFERROR(W159/H159,"0")+IFERROR(W160/H160,"0")</f>
        <v>0</v>
      </c>
      <c r="X161" s="44">
        <f>IFERROR(X152/H152,"0")+IFERROR(X153/H153,"0")+IFERROR(X154/H154,"0")+IFERROR(X155/H155,"0")+IFERROR(X156/H156,"0")+IFERROR(X157/H157,"0")+IFERROR(X158/H158,"0")+IFERROR(X159/H159,"0")+IFERROR(X160/H160,"0")</f>
        <v>0</v>
      </c>
      <c r="Y161" s="44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54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80"/>
      <c r="O162" s="376" t="s">
        <v>43</v>
      </c>
      <c r="P162" s="377"/>
      <c r="Q162" s="377"/>
      <c r="R162" s="377"/>
      <c r="S162" s="377"/>
      <c r="T162" s="377"/>
      <c r="U162" s="378"/>
      <c r="V162" s="43" t="s">
        <v>0</v>
      </c>
      <c r="W162" s="44">
        <f>IFERROR(SUM(W152:W160),"0")</f>
        <v>0</v>
      </c>
      <c r="X162" s="44">
        <f>IFERROR(SUM(X152:X160),"0")</f>
        <v>0</v>
      </c>
      <c r="Y162" s="43"/>
      <c r="Z162" s="68"/>
      <c r="AA162" s="68"/>
    </row>
    <row r="163" spans="1:54" ht="16.5" customHeight="1" x14ac:dyDescent="0.25">
      <c r="A163" s="407" t="s">
        <v>273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66"/>
      <c r="AA163" s="66"/>
    </row>
    <row r="164" spans="1:54" ht="14.25" customHeight="1" x14ac:dyDescent="0.25">
      <c r="A164" s="389" t="s">
        <v>117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67"/>
      <c r="AA164" s="67"/>
    </row>
    <row r="165" spans="1:54" ht="16.5" customHeight="1" x14ac:dyDescent="0.25">
      <c r="A165" s="64" t="s">
        <v>274</v>
      </c>
      <c r="B165" s="64" t="s">
        <v>275</v>
      </c>
      <c r="C165" s="37">
        <v>4301011450</v>
      </c>
      <c r="D165" s="385">
        <v>4680115881402</v>
      </c>
      <c r="E165" s="38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113</v>
      </c>
      <c r="L165" s="39" t="s">
        <v>112</v>
      </c>
      <c r="M165" s="39"/>
      <c r="N165" s="38">
        <v>55</v>
      </c>
      <c r="O165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7"/>
      <c r="Q165" s="387"/>
      <c r="R165" s="387"/>
      <c r="S165" s="38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ht="27" customHeight="1" x14ac:dyDescent="0.25">
      <c r="A166" s="64" t="s">
        <v>276</v>
      </c>
      <c r="B166" s="64" t="s">
        <v>277</v>
      </c>
      <c r="C166" s="37">
        <v>4301011454</v>
      </c>
      <c r="D166" s="385">
        <v>4680115881396</v>
      </c>
      <c r="E166" s="385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80</v>
      </c>
      <c r="L166" s="39" t="s">
        <v>79</v>
      </c>
      <c r="M166" s="39"/>
      <c r="N166" s="38">
        <v>55</v>
      </c>
      <c r="O166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7"/>
      <c r="Q166" s="387"/>
      <c r="R166" s="387"/>
      <c r="S166" s="38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71"/>
      <c r="BB166" s="171" t="s">
        <v>67</v>
      </c>
    </row>
    <row r="167" spans="1:54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80"/>
      <c r="O167" s="376" t="s">
        <v>43</v>
      </c>
      <c r="P167" s="377"/>
      <c r="Q167" s="377"/>
      <c r="R167" s="377"/>
      <c r="S167" s="377"/>
      <c r="T167" s="377"/>
      <c r="U167" s="378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54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76" t="s">
        <v>43</v>
      </c>
      <c r="P168" s="377"/>
      <c r="Q168" s="377"/>
      <c r="R168" s="377"/>
      <c r="S168" s="377"/>
      <c r="T168" s="377"/>
      <c r="U168" s="378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54" ht="14.25" customHeight="1" x14ac:dyDescent="0.25">
      <c r="A169" s="389" t="s">
        <v>109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67"/>
      <c r="AA169" s="67"/>
    </row>
    <row r="170" spans="1:54" ht="16.5" customHeight="1" x14ac:dyDescent="0.25">
      <c r="A170" s="64" t="s">
        <v>278</v>
      </c>
      <c r="B170" s="64" t="s">
        <v>279</v>
      </c>
      <c r="C170" s="37">
        <v>4301020262</v>
      </c>
      <c r="D170" s="385">
        <v>4680115882935</v>
      </c>
      <c r="E170" s="385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113</v>
      </c>
      <c r="L170" s="39" t="s">
        <v>132</v>
      </c>
      <c r="M170" s="39"/>
      <c r="N170" s="38">
        <v>50</v>
      </c>
      <c r="O170" s="5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7"/>
      <c r="Q170" s="387"/>
      <c r="R170" s="387"/>
      <c r="S170" s="38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ht="16.5" customHeight="1" x14ac:dyDescent="0.25">
      <c r="A171" s="64" t="s">
        <v>280</v>
      </c>
      <c r="B171" s="64" t="s">
        <v>281</v>
      </c>
      <c r="C171" s="37">
        <v>4301020220</v>
      </c>
      <c r="D171" s="385">
        <v>4680115880764</v>
      </c>
      <c r="E171" s="385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80</v>
      </c>
      <c r="L171" s="39" t="s">
        <v>112</v>
      </c>
      <c r="M171" s="39"/>
      <c r="N171" s="38">
        <v>50</v>
      </c>
      <c r="O171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7"/>
      <c r="Q171" s="387"/>
      <c r="R171" s="387"/>
      <c r="S171" s="388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71"/>
      <c r="BB171" s="173" t="s">
        <v>67</v>
      </c>
    </row>
    <row r="172" spans="1:54" x14ac:dyDescent="0.2">
      <c r="A172" s="379"/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79"/>
      <c r="M172" s="379"/>
      <c r="N172" s="380"/>
      <c r="O172" s="376" t="s">
        <v>43</v>
      </c>
      <c r="P172" s="377"/>
      <c r="Q172" s="377"/>
      <c r="R172" s="377"/>
      <c r="S172" s="377"/>
      <c r="T172" s="377"/>
      <c r="U172" s="378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54" x14ac:dyDescent="0.2">
      <c r="A173" s="379"/>
      <c r="B173" s="379"/>
      <c r="C173" s="379"/>
      <c r="D173" s="379"/>
      <c r="E173" s="379"/>
      <c r="F173" s="379"/>
      <c r="G173" s="379"/>
      <c r="H173" s="379"/>
      <c r="I173" s="379"/>
      <c r="J173" s="379"/>
      <c r="K173" s="379"/>
      <c r="L173" s="379"/>
      <c r="M173" s="379"/>
      <c r="N173" s="380"/>
      <c r="O173" s="376" t="s">
        <v>43</v>
      </c>
      <c r="P173" s="377"/>
      <c r="Q173" s="377"/>
      <c r="R173" s="377"/>
      <c r="S173" s="377"/>
      <c r="T173" s="377"/>
      <c r="U173" s="378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54" ht="14.25" customHeight="1" x14ac:dyDescent="0.25">
      <c r="A174" s="389" t="s">
        <v>76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67"/>
      <c r="AA174" s="67"/>
    </row>
    <row r="175" spans="1:54" ht="27" customHeight="1" x14ac:dyDescent="0.25">
      <c r="A175" s="64" t="s">
        <v>282</v>
      </c>
      <c r="B175" s="64" t="s">
        <v>283</v>
      </c>
      <c r="C175" s="37">
        <v>4301031224</v>
      </c>
      <c r="D175" s="385">
        <v>4680115882683</v>
      </c>
      <c r="E175" s="38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7"/>
      <c r="Q175" s="387"/>
      <c r="R175" s="387"/>
      <c r="S175" s="388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customHeight="1" x14ac:dyDescent="0.25">
      <c r="A176" s="64" t="s">
        <v>284</v>
      </c>
      <c r="B176" s="64" t="s">
        <v>285</v>
      </c>
      <c r="C176" s="37">
        <v>4301031230</v>
      </c>
      <c r="D176" s="385">
        <v>4680115882690</v>
      </c>
      <c r="E176" s="38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7"/>
      <c r="Q176" s="387"/>
      <c r="R176" s="387"/>
      <c r="S176" s="388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customHeight="1" x14ac:dyDescent="0.25">
      <c r="A177" s="64" t="s">
        <v>286</v>
      </c>
      <c r="B177" s="64" t="s">
        <v>287</v>
      </c>
      <c r="C177" s="37">
        <v>4301031220</v>
      </c>
      <c r="D177" s="385">
        <v>4680115882669</v>
      </c>
      <c r="E177" s="38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7"/>
      <c r="Q177" s="387"/>
      <c r="R177" s="387"/>
      <c r="S177" s="388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ht="27" customHeight="1" x14ac:dyDescent="0.25">
      <c r="A178" s="64" t="s">
        <v>288</v>
      </c>
      <c r="B178" s="64" t="s">
        <v>289</v>
      </c>
      <c r="C178" s="37">
        <v>4301031221</v>
      </c>
      <c r="D178" s="385">
        <v>4680115882676</v>
      </c>
      <c r="E178" s="38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80</v>
      </c>
      <c r="L178" s="39" t="s">
        <v>79</v>
      </c>
      <c r="M178" s="39"/>
      <c r="N178" s="38">
        <v>40</v>
      </c>
      <c r="O178" s="5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7"/>
      <c r="Q178" s="387"/>
      <c r="R178" s="387"/>
      <c r="S178" s="388"/>
      <c r="T178" s="40" t="s">
        <v>48</v>
      </c>
      <c r="U178" s="40" t="s">
        <v>48</v>
      </c>
      <c r="V178" s="41" t="s">
        <v>0</v>
      </c>
      <c r="W178" s="59">
        <v>0</v>
      </c>
      <c r="X178" s="56">
        <f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71"/>
      <c r="BB178" s="177" t="s">
        <v>67</v>
      </c>
    </row>
    <row r="179" spans="1:54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80"/>
      <c r="O179" s="376" t="s">
        <v>43</v>
      </c>
      <c r="P179" s="377"/>
      <c r="Q179" s="377"/>
      <c r="R179" s="377"/>
      <c r="S179" s="377"/>
      <c r="T179" s="377"/>
      <c r="U179" s="378"/>
      <c r="V179" s="43" t="s">
        <v>42</v>
      </c>
      <c r="W179" s="44">
        <f>IFERROR(W175/H175,"0")+IFERROR(W176/H176,"0")+IFERROR(W177/H177,"0")+IFERROR(W178/H178,"0")</f>
        <v>0</v>
      </c>
      <c r="X179" s="44">
        <f>IFERROR(X175/H175,"0")+IFERROR(X176/H176,"0")+IFERROR(X177/H177,"0")+IFERROR(X178/H178,"0")</f>
        <v>0</v>
      </c>
      <c r="Y179" s="44">
        <f>IFERROR(IF(Y175="",0,Y175),"0")+IFERROR(IF(Y176="",0,Y176),"0")+IFERROR(IF(Y177="",0,Y177),"0")+IFERROR(IF(Y178="",0,Y178),"0")</f>
        <v>0</v>
      </c>
      <c r="Z179" s="68"/>
      <c r="AA179" s="68"/>
    </row>
    <row r="180" spans="1:54" x14ac:dyDescent="0.2">
      <c r="A180" s="379"/>
      <c r="B180" s="379"/>
      <c r="C180" s="379"/>
      <c r="D180" s="379"/>
      <c r="E180" s="379"/>
      <c r="F180" s="379"/>
      <c r="G180" s="379"/>
      <c r="H180" s="379"/>
      <c r="I180" s="379"/>
      <c r="J180" s="379"/>
      <c r="K180" s="379"/>
      <c r="L180" s="379"/>
      <c r="M180" s="379"/>
      <c r="N180" s="380"/>
      <c r="O180" s="376" t="s">
        <v>43</v>
      </c>
      <c r="P180" s="377"/>
      <c r="Q180" s="377"/>
      <c r="R180" s="377"/>
      <c r="S180" s="377"/>
      <c r="T180" s="377"/>
      <c r="U180" s="378"/>
      <c r="V180" s="43" t="s">
        <v>0</v>
      </c>
      <c r="W180" s="44">
        <f>IFERROR(SUM(W175:W178),"0")</f>
        <v>0</v>
      </c>
      <c r="X180" s="44">
        <f>IFERROR(SUM(X175:X178),"0")</f>
        <v>0</v>
      </c>
      <c r="Y180" s="43"/>
      <c r="Z180" s="68"/>
      <c r="AA180" s="68"/>
    </row>
    <row r="181" spans="1:54" ht="14.25" customHeight="1" x14ac:dyDescent="0.25">
      <c r="A181" s="389" t="s">
        <v>81</v>
      </c>
      <c r="B181" s="389"/>
      <c r="C181" s="389"/>
      <c r="D181" s="389"/>
      <c r="E181" s="389"/>
      <c r="F181" s="389"/>
      <c r="G181" s="389"/>
      <c r="H181" s="389"/>
      <c r="I181" s="389"/>
      <c r="J181" s="389"/>
      <c r="K181" s="389"/>
      <c r="L181" s="389"/>
      <c r="M181" s="389"/>
      <c r="N181" s="389"/>
      <c r="O181" s="389"/>
      <c r="P181" s="389"/>
      <c r="Q181" s="389"/>
      <c r="R181" s="389"/>
      <c r="S181" s="389"/>
      <c r="T181" s="389"/>
      <c r="U181" s="389"/>
      <c r="V181" s="389"/>
      <c r="W181" s="389"/>
      <c r="X181" s="389"/>
      <c r="Y181" s="389"/>
      <c r="Z181" s="67"/>
      <c r="AA181" s="67"/>
    </row>
    <row r="182" spans="1:54" ht="27" customHeight="1" x14ac:dyDescent="0.25">
      <c r="A182" s="64" t="s">
        <v>290</v>
      </c>
      <c r="B182" s="64" t="s">
        <v>291</v>
      </c>
      <c r="C182" s="37">
        <v>4301051409</v>
      </c>
      <c r="D182" s="385">
        <v>4680115881556</v>
      </c>
      <c r="E182" s="38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132</v>
      </c>
      <c r="M182" s="39"/>
      <c r="N182" s="38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7"/>
      <c r="Q182" s="387"/>
      <c r="R182" s="387"/>
      <c r="S182" s="38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8" si="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292</v>
      </c>
      <c r="B183" s="64" t="s">
        <v>293</v>
      </c>
      <c r="C183" s="37">
        <v>4301051538</v>
      </c>
      <c r="D183" s="385">
        <v>4680115880573</v>
      </c>
      <c r="E183" s="385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113</v>
      </c>
      <c r="L183" s="39" t="s">
        <v>79</v>
      </c>
      <c r="M183" s="39"/>
      <c r="N183" s="38">
        <v>45</v>
      </c>
      <c r="O183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7"/>
      <c r="Q183" s="387"/>
      <c r="R183" s="387"/>
      <c r="S183" s="38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294</v>
      </c>
      <c r="B184" s="64" t="s">
        <v>295</v>
      </c>
      <c r="C184" s="37">
        <v>4301051408</v>
      </c>
      <c r="D184" s="385">
        <v>4680115881594</v>
      </c>
      <c r="E184" s="38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7"/>
      <c r="Q184" s="387"/>
      <c r="R184" s="387"/>
      <c r="S184" s="38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296</v>
      </c>
      <c r="B185" s="64" t="s">
        <v>297</v>
      </c>
      <c r="C185" s="37">
        <v>4301051505</v>
      </c>
      <c r="D185" s="385">
        <v>4680115881587</v>
      </c>
      <c r="E185" s="38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7"/>
      <c r="Q185" s="387"/>
      <c r="R185" s="387"/>
      <c r="S185" s="38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customHeight="1" x14ac:dyDescent="0.25">
      <c r="A186" s="64" t="s">
        <v>298</v>
      </c>
      <c r="B186" s="64" t="s">
        <v>299</v>
      </c>
      <c r="C186" s="37">
        <v>4301051380</v>
      </c>
      <c r="D186" s="385">
        <v>4680115880962</v>
      </c>
      <c r="E186" s="38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7"/>
      <c r="Q186" s="387"/>
      <c r="R186" s="387"/>
      <c r="S186" s="38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300</v>
      </c>
      <c r="B187" s="64" t="s">
        <v>301</v>
      </c>
      <c r="C187" s="37">
        <v>4301051411</v>
      </c>
      <c r="D187" s="385">
        <v>4680115881617</v>
      </c>
      <c r="E187" s="38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7"/>
      <c r="Q187" s="387"/>
      <c r="R187" s="387"/>
      <c r="S187" s="38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302</v>
      </c>
      <c r="B188" s="64" t="s">
        <v>303</v>
      </c>
      <c r="C188" s="37">
        <v>4301051487</v>
      </c>
      <c r="D188" s="385">
        <v>4680115881228</v>
      </c>
      <c r="E188" s="38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9"/>
      <c r="N188" s="38">
        <v>40</v>
      </c>
      <c r="O188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7"/>
      <c r="Q188" s="387"/>
      <c r="R188" s="387"/>
      <c r="S188" s="38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304</v>
      </c>
      <c r="B189" s="64" t="s">
        <v>305</v>
      </c>
      <c r="C189" s="37">
        <v>4301051506</v>
      </c>
      <c r="D189" s="385">
        <v>4680115881037</v>
      </c>
      <c r="E189" s="38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80</v>
      </c>
      <c r="L189" s="39" t="s">
        <v>79</v>
      </c>
      <c r="M189" s="39"/>
      <c r="N189" s="38">
        <v>40</v>
      </c>
      <c r="O189" s="5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7"/>
      <c r="Q189" s="387"/>
      <c r="R189" s="387"/>
      <c r="S189" s="38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306</v>
      </c>
      <c r="B190" s="64" t="s">
        <v>307</v>
      </c>
      <c r="C190" s="37">
        <v>4301051384</v>
      </c>
      <c r="D190" s="385">
        <v>4680115881211</v>
      </c>
      <c r="E190" s="38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80</v>
      </c>
      <c r="L190" s="39" t="s">
        <v>79</v>
      </c>
      <c r="M190" s="39"/>
      <c r="N190" s="38">
        <v>45</v>
      </c>
      <c r="O190" s="5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7"/>
      <c r="Q190" s="387"/>
      <c r="R190" s="387"/>
      <c r="S190" s="38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308</v>
      </c>
      <c r="B191" s="64" t="s">
        <v>309</v>
      </c>
      <c r="C191" s="37">
        <v>4301051378</v>
      </c>
      <c r="D191" s="385">
        <v>4680115881020</v>
      </c>
      <c r="E191" s="38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80</v>
      </c>
      <c r="L191" s="39" t="s">
        <v>79</v>
      </c>
      <c r="M191" s="39"/>
      <c r="N191" s="38">
        <v>45</v>
      </c>
      <c r="O191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7"/>
      <c r="Q191" s="387"/>
      <c r="R191" s="387"/>
      <c r="S191" s="38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310</v>
      </c>
      <c r="B192" s="64" t="s">
        <v>311</v>
      </c>
      <c r="C192" s="37">
        <v>4301051407</v>
      </c>
      <c r="D192" s="385">
        <v>4680115882195</v>
      </c>
      <c r="E192" s="38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80</v>
      </c>
      <c r="L192" s="39" t="s">
        <v>132</v>
      </c>
      <c r="M192" s="39"/>
      <c r="N192" s="38">
        <v>40</v>
      </c>
      <c r="O192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7"/>
      <c r="Q192" s="387"/>
      <c r="R192" s="387"/>
      <c r="S192" s="38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ref="Y192:Y198" si="10">IFERROR(IF(X192=0,"",ROUNDUP(X192/H192,0)*0.00753),"")</f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customHeight="1" x14ac:dyDescent="0.25">
      <c r="A193" s="64" t="s">
        <v>312</v>
      </c>
      <c r="B193" s="64" t="s">
        <v>313</v>
      </c>
      <c r="C193" s="37">
        <v>4301051479</v>
      </c>
      <c r="D193" s="385">
        <v>4680115882607</v>
      </c>
      <c r="E193" s="385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132</v>
      </c>
      <c r="M193" s="39"/>
      <c r="N193" s="38">
        <v>45</v>
      </c>
      <c r="O193" s="5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7"/>
      <c r="Q193" s="387"/>
      <c r="R193" s="387"/>
      <c r="S193" s="38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314</v>
      </c>
      <c r="B194" s="64" t="s">
        <v>315</v>
      </c>
      <c r="C194" s="37">
        <v>4301051468</v>
      </c>
      <c r="D194" s="385">
        <v>4680115880092</v>
      </c>
      <c r="E194" s="38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132</v>
      </c>
      <c r="M194" s="39"/>
      <c r="N194" s="38">
        <v>45</v>
      </c>
      <c r="O194" s="5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customHeight="1" x14ac:dyDescent="0.25">
      <c r="A195" s="64" t="s">
        <v>316</v>
      </c>
      <c r="B195" s="64" t="s">
        <v>317</v>
      </c>
      <c r="C195" s="37">
        <v>4301051469</v>
      </c>
      <c r="D195" s="385">
        <v>4680115880221</v>
      </c>
      <c r="E195" s="38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132</v>
      </c>
      <c r="M195" s="39"/>
      <c r="N195" s="38">
        <v>45</v>
      </c>
      <c r="O195" s="5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7"/>
      <c r="Q195" s="387"/>
      <c r="R195" s="387"/>
      <c r="S195" s="38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customHeight="1" x14ac:dyDescent="0.25">
      <c r="A196" s="64" t="s">
        <v>318</v>
      </c>
      <c r="B196" s="64" t="s">
        <v>319</v>
      </c>
      <c r="C196" s="37">
        <v>4301051523</v>
      </c>
      <c r="D196" s="385">
        <v>4680115882942</v>
      </c>
      <c r="E196" s="38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7"/>
      <c r="Q196" s="387"/>
      <c r="R196" s="387"/>
      <c r="S196" s="38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16.5" customHeight="1" x14ac:dyDescent="0.25">
      <c r="A197" s="64" t="s">
        <v>320</v>
      </c>
      <c r="B197" s="64" t="s">
        <v>321</v>
      </c>
      <c r="C197" s="37">
        <v>4301051326</v>
      </c>
      <c r="D197" s="385">
        <v>4680115880504</v>
      </c>
      <c r="E197" s="38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9"/>
      <c r="N197" s="38">
        <v>40</v>
      </c>
      <c r="O197" s="5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7"/>
      <c r="Q197" s="387"/>
      <c r="R197" s="387"/>
      <c r="S197" s="38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ht="27" customHeight="1" x14ac:dyDescent="0.25">
      <c r="A198" s="64" t="s">
        <v>322</v>
      </c>
      <c r="B198" s="64" t="s">
        <v>323</v>
      </c>
      <c r="C198" s="37">
        <v>4301051410</v>
      </c>
      <c r="D198" s="385">
        <v>4680115882164</v>
      </c>
      <c r="E198" s="385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80</v>
      </c>
      <c r="L198" s="39" t="s">
        <v>132</v>
      </c>
      <c r="M198" s="39"/>
      <c r="N198" s="38">
        <v>40</v>
      </c>
      <c r="O19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7"/>
      <c r="Q198" s="387"/>
      <c r="R198" s="387"/>
      <c r="S198" s="38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9"/>
        <v>0</v>
      </c>
      <c r="Y198" s="42" t="str">
        <f t="shared" si="10"/>
        <v/>
      </c>
      <c r="Z198" s="69" t="s">
        <v>48</v>
      </c>
      <c r="AA198" s="70" t="s">
        <v>48</v>
      </c>
      <c r="AE198" s="71"/>
      <c r="BB198" s="194" t="s">
        <v>67</v>
      </c>
    </row>
    <row r="199" spans="1:54" x14ac:dyDescent="0.2">
      <c r="A199" s="379"/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80"/>
      <c r="O199" s="376" t="s">
        <v>43</v>
      </c>
      <c r="P199" s="377"/>
      <c r="Q199" s="377"/>
      <c r="R199" s="377"/>
      <c r="S199" s="377"/>
      <c r="T199" s="377"/>
      <c r="U199" s="378"/>
      <c r="V199" s="43" t="s">
        <v>42</v>
      </c>
      <c r="W199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54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80"/>
      <c r="O200" s="376" t="s">
        <v>43</v>
      </c>
      <c r="P200" s="377"/>
      <c r="Q200" s="377"/>
      <c r="R200" s="377"/>
      <c r="S200" s="377"/>
      <c r="T200" s="377"/>
      <c r="U200" s="378"/>
      <c r="V200" s="43" t="s">
        <v>0</v>
      </c>
      <c r="W200" s="44">
        <f>IFERROR(SUM(W182:W198),"0")</f>
        <v>0</v>
      </c>
      <c r="X200" s="44">
        <f>IFERROR(SUM(X182:X198),"0")</f>
        <v>0</v>
      </c>
      <c r="Y200" s="43"/>
      <c r="Z200" s="68"/>
      <c r="AA200" s="68"/>
    </row>
    <row r="201" spans="1:54" ht="14.25" customHeight="1" x14ac:dyDescent="0.25">
      <c r="A201" s="389" t="s">
        <v>223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67"/>
      <c r="AA201" s="67"/>
    </row>
    <row r="202" spans="1:54" ht="16.5" customHeight="1" x14ac:dyDescent="0.25">
      <c r="A202" s="64" t="s">
        <v>324</v>
      </c>
      <c r="B202" s="64" t="s">
        <v>325</v>
      </c>
      <c r="C202" s="37">
        <v>4301060360</v>
      </c>
      <c r="D202" s="385">
        <v>4680115882874</v>
      </c>
      <c r="E202" s="38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7"/>
      <c r="Q202" s="387"/>
      <c r="R202" s="387"/>
      <c r="S202" s="38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16.5" customHeight="1" x14ac:dyDescent="0.25">
      <c r="A203" s="64" t="s">
        <v>326</v>
      </c>
      <c r="B203" s="64" t="s">
        <v>327</v>
      </c>
      <c r="C203" s="37">
        <v>4301060359</v>
      </c>
      <c r="D203" s="385">
        <v>4680115884434</v>
      </c>
      <c r="E203" s="385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80</v>
      </c>
      <c r="L203" s="39" t="s">
        <v>79</v>
      </c>
      <c r="M203" s="39"/>
      <c r="N203" s="38">
        <v>30</v>
      </c>
      <c r="O203" s="5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7"/>
      <c r="Q203" s="387"/>
      <c r="R203" s="387"/>
      <c r="S203" s="38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customHeight="1" x14ac:dyDescent="0.25">
      <c r="A204" s="64" t="s">
        <v>328</v>
      </c>
      <c r="B204" s="64" t="s">
        <v>329</v>
      </c>
      <c r="C204" s="37">
        <v>4301060338</v>
      </c>
      <c r="D204" s="385">
        <v>4680115880801</v>
      </c>
      <c r="E204" s="38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79</v>
      </c>
      <c r="M204" s="39"/>
      <c r="N204" s="38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7"/>
      <c r="Q204" s="387"/>
      <c r="R204" s="387"/>
      <c r="S204" s="38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ht="27" customHeight="1" x14ac:dyDescent="0.25">
      <c r="A205" s="64" t="s">
        <v>330</v>
      </c>
      <c r="B205" s="64" t="s">
        <v>331</v>
      </c>
      <c r="C205" s="37">
        <v>4301060339</v>
      </c>
      <c r="D205" s="385">
        <v>4680115880818</v>
      </c>
      <c r="E205" s="385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80</v>
      </c>
      <c r="L205" s="39" t="s">
        <v>79</v>
      </c>
      <c r="M205" s="39"/>
      <c r="N205" s="38">
        <v>40</v>
      </c>
      <c r="O205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7"/>
      <c r="Q205" s="387"/>
      <c r="R205" s="387"/>
      <c r="S205" s="38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71"/>
      <c r="BB205" s="198" t="s">
        <v>67</v>
      </c>
    </row>
    <row r="206" spans="1:54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80"/>
      <c r="O206" s="376" t="s">
        <v>43</v>
      </c>
      <c r="P206" s="377"/>
      <c r="Q206" s="377"/>
      <c r="R206" s="377"/>
      <c r="S206" s="377"/>
      <c r="T206" s="377"/>
      <c r="U206" s="378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54" x14ac:dyDescent="0.2">
      <c r="A207" s="379"/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80"/>
      <c r="O207" s="376" t="s">
        <v>43</v>
      </c>
      <c r="P207" s="377"/>
      <c r="Q207" s="377"/>
      <c r="R207" s="377"/>
      <c r="S207" s="377"/>
      <c r="T207" s="377"/>
      <c r="U207" s="378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54" ht="16.5" customHeight="1" x14ac:dyDescent="0.25">
      <c r="A208" s="407" t="s">
        <v>332</v>
      </c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7"/>
      <c r="P208" s="407"/>
      <c r="Q208" s="407"/>
      <c r="R208" s="407"/>
      <c r="S208" s="407"/>
      <c r="T208" s="407"/>
      <c r="U208" s="407"/>
      <c r="V208" s="407"/>
      <c r="W208" s="407"/>
      <c r="X208" s="407"/>
      <c r="Y208" s="407"/>
      <c r="Z208" s="66"/>
      <c r="AA208" s="66"/>
    </row>
    <row r="209" spans="1:54" ht="14.25" customHeight="1" x14ac:dyDescent="0.25">
      <c r="A209" s="389" t="s">
        <v>117</v>
      </c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67"/>
      <c r="AA209" s="67"/>
    </row>
    <row r="210" spans="1:54" ht="27" customHeight="1" x14ac:dyDescent="0.25">
      <c r="A210" s="64" t="s">
        <v>333</v>
      </c>
      <c r="B210" s="64" t="s">
        <v>334</v>
      </c>
      <c r="C210" s="37">
        <v>4301011717</v>
      </c>
      <c r="D210" s="385">
        <v>4680115884274</v>
      </c>
      <c r="E210" s="38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7"/>
      <c r="Q210" s="387"/>
      <c r="R210" s="387"/>
      <c r="S210" s="38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5" si="11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335</v>
      </c>
      <c r="B211" s="64" t="s">
        <v>336</v>
      </c>
      <c r="C211" s="37">
        <v>4301011719</v>
      </c>
      <c r="D211" s="385">
        <v>4680115884298</v>
      </c>
      <c r="E211" s="38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112</v>
      </c>
      <c r="M211" s="39"/>
      <c r="N211" s="38">
        <v>55</v>
      </c>
      <c r="O211" s="5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7"/>
      <c r="Q211" s="387"/>
      <c r="R211" s="387"/>
      <c r="S211" s="38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337</v>
      </c>
      <c r="B212" s="64" t="s">
        <v>338</v>
      </c>
      <c r="C212" s="37">
        <v>4301011733</v>
      </c>
      <c r="D212" s="385">
        <v>4680115884250</v>
      </c>
      <c r="E212" s="38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113</v>
      </c>
      <c r="L212" s="39" t="s">
        <v>132</v>
      </c>
      <c r="M212" s="39"/>
      <c r="N212" s="38">
        <v>55</v>
      </c>
      <c r="O212" s="5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7"/>
      <c r="Q212" s="387"/>
      <c r="R212" s="387"/>
      <c r="S212" s="38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customHeight="1" x14ac:dyDescent="0.25">
      <c r="A213" s="64" t="s">
        <v>339</v>
      </c>
      <c r="B213" s="64" t="s">
        <v>340</v>
      </c>
      <c r="C213" s="37">
        <v>4301011718</v>
      </c>
      <c r="D213" s="385">
        <v>4680115884281</v>
      </c>
      <c r="E213" s="38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6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7"/>
      <c r="Q213" s="387"/>
      <c r="R213" s="387"/>
      <c r="S213" s="38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customHeight="1" x14ac:dyDescent="0.25">
      <c r="A214" s="64" t="s">
        <v>341</v>
      </c>
      <c r="B214" s="64" t="s">
        <v>342</v>
      </c>
      <c r="C214" s="37">
        <v>4301011720</v>
      </c>
      <c r="D214" s="385">
        <v>4680115884199</v>
      </c>
      <c r="E214" s="385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7"/>
      <c r="Q214" s="387"/>
      <c r="R214" s="387"/>
      <c r="S214" s="38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ht="27" customHeight="1" x14ac:dyDescent="0.25">
      <c r="A215" s="64" t="s">
        <v>343</v>
      </c>
      <c r="B215" s="64" t="s">
        <v>344</v>
      </c>
      <c r="C215" s="37">
        <v>4301011716</v>
      </c>
      <c r="D215" s="385">
        <v>4680115884267</v>
      </c>
      <c r="E215" s="38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112</v>
      </c>
      <c r="M215" s="39"/>
      <c r="N215" s="38">
        <v>55</v>
      </c>
      <c r="O215" s="5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7"/>
      <c r="Q215" s="387"/>
      <c r="R215" s="387"/>
      <c r="S215" s="38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11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71"/>
      <c r="BB215" s="204" t="s">
        <v>67</v>
      </c>
    </row>
    <row r="216" spans="1:54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80"/>
      <c r="O216" s="376" t="s">
        <v>43</v>
      </c>
      <c r="P216" s="377"/>
      <c r="Q216" s="377"/>
      <c r="R216" s="377"/>
      <c r="S216" s="377"/>
      <c r="T216" s="377"/>
      <c r="U216" s="378"/>
      <c r="V216" s="43" t="s">
        <v>42</v>
      </c>
      <c r="W216" s="44">
        <f>IFERROR(W210/H210,"0")+IFERROR(W211/H211,"0")+IFERROR(W212/H212,"0")+IFERROR(W213/H213,"0")+IFERROR(W214/H214,"0")+IFERROR(W215/H215,"0")</f>
        <v>0</v>
      </c>
      <c r="X216" s="44">
        <f>IFERROR(X210/H210,"0")+IFERROR(X211/H211,"0")+IFERROR(X212/H212,"0")+IFERROR(X213/H213,"0")+IFERROR(X214/H214,"0")+IFERROR(X215/H215,"0")</f>
        <v>0</v>
      </c>
      <c r="Y216" s="44">
        <f>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54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76" t="s">
        <v>43</v>
      </c>
      <c r="P217" s="377"/>
      <c r="Q217" s="377"/>
      <c r="R217" s="377"/>
      <c r="S217" s="377"/>
      <c r="T217" s="377"/>
      <c r="U217" s="378"/>
      <c r="V217" s="43" t="s">
        <v>0</v>
      </c>
      <c r="W217" s="44">
        <f>IFERROR(SUM(W210:W215),"0")</f>
        <v>0</v>
      </c>
      <c r="X217" s="44">
        <f>IFERROR(SUM(X210:X215),"0")</f>
        <v>0</v>
      </c>
      <c r="Y217" s="43"/>
      <c r="Z217" s="68"/>
      <c r="AA217" s="68"/>
    </row>
    <row r="218" spans="1:54" ht="14.25" customHeight="1" x14ac:dyDescent="0.25">
      <c r="A218" s="389" t="s">
        <v>76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67"/>
      <c r="AA218" s="67"/>
    </row>
    <row r="219" spans="1:54" ht="27" customHeight="1" x14ac:dyDescent="0.25">
      <c r="A219" s="64" t="s">
        <v>345</v>
      </c>
      <c r="B219" s="64" t="s">
        <v>346</v>
      </c>
      <c r="C219" s="37">
        <v>4301031151</v>
      </c>
      <c r="D219" s="385">
        <v>4607091389845</v>
      </c>
      <c r="E219" s="38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175</v>
      </c>
      <c r="L219" s="39" t="s">
        <v>79</v>
      </c>
      <c r="M219" s="39"/>
      <c r="N219" s="38">
        <v>40</v>
      </c>
      <c r="O219" s="5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7"/>
      <c r="Q219" s="387"/>
      <c r="R219" s="387"/>
      <c r="S219" s="38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ht="27" customHeight="1" x14ac:dyDescent="0.25">
      <c r="A220" s="64" t="s">
        <v>347</v>
      </c>
      <c r="B220" s="64" t="s">
        <v>348</v>
      </c>
      <c r="C220" s="37">
        <v>4301031259</v>
      </c>
      <c r="D220" s="385">
        <v>4680115882881</v>
      </c>
      <c r="E220" s="38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175</v>
      </c>
      <c r="L220" s="39" t="s">
        <v>79</v>
      </c>
      <c r="M220" s="39"/>
      <c r="N220" s="38">
        <v>40</v>
      </c>
      <c r="O220" s="55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7"/>
      <c r="Q220" s="387"/>
      <c r="R220" s="387"/>
      <c r="S220" s="38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71"/>
      <c r="BB220" s="206" t="s">
        <v>67</v>
      </c>
    </row>
    <row r="221" spans="1:54" x14ac:dyDescent="0.2">
      <c r="A221" s="379"/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80"/>
      <c r="O221" s="376" t="s">
        <v>43</v>
      </c>
      <c r="P221" s="377"/>
      <c r="Q221" s="377"/>
      <c r="R221" s="377"/>
      <c r="S221" s="377"/>
      <c r="T221" s="377"/>
      <c r="U221" s="378"/>
      <c r="V221" s="43" t="s">
        <v>42</v>
      </c>
      <c r="W221" s="44">
        <f>IFERROR(W219/H219,"0")+IFERROR(W220/H220,"0")</f>
        <v>0</v>
      </c>
      <c r="X221" s="44">
        <f>IFERROR(X219/H219,"0")+IFERROR(X220/H220,"0")</f>
        <v>0</v>
      </c>
      <c r="Y221" s="44">
        <f>IFERROR(IF(Y219="",0,Y219),"0")+IFERROR(IF(Y220="",0,Y220),"0")</f>
        <v>0</v>
      </c>
      <c r="Z221" s="68"/>
      <c r="AA221" s="68"/>
    </row>
    <row r="222" spans="1:54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80"/>
      <c r="O222" s="376" t="s">
        <v>43</v>
      </c>
      <c r="P222" s="377"/>
      <c r="Q222" s="377"/>
      <c r="R222" s="377"/>
      <c r="S222" s="377"/>
      <c r="T222" s="377"/>
      <c r="U222" s="378"/>
      <c r="V222" s="43" t="s">
        <v>0</v>
      </c>
      <c r="W222" s="44">
        <f>IFERROR(SUM(W219:W220),"0")</f>
        <v>0</v>
      </c>
      <c r="X222" s="44">
        <f>IFERROR(SUM(X219:X220),"0")</f>
        <v>0</v>
      </c>
      <c r="Y222" s="43"/>
      <c r="Z222" s="68"/>
      <c r="AA222" s="68"/>
    </row>
    <row r="223" spans="1:54" ht="16.5" customHeight="1" x14ac:dyDescent="0.25">
      <c r="A223" s="407" t="s">
        <v>349</v>
      </c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7"/>
      <c r="P223" s="407"/>
      <c r="Q223" s="407"/>
      <c r="R223" s="407"/>
      <c r="S223" s="407"/>
      <c r="T223" s="407"/>
      <c r="U223" s="407"/>
      <c r="V223" s="407"/>
      <c r="W223" s="407"/>
      <c r="X223" s="407"/>
      <c r="Y223" s="407"/>
      <c r="Z223" s="66"/>
      <c r="AA223" s="66"/>
    </row>
    <row r="224" spans="1:54" ht="14.25" customHeight="1" x14ac:dyDescent="0.25">
      <c r="A224" s="389" t="s">
        <v>117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67"/>
      <c r="AA224" s="67"/>
    </row>
    <row r="225" spans="1:54" ht="27" customHeight="1" x14ac:dyDescent="0.25">
      <c r="A225" s="64" t="s">
        <v>350</v>
      </c>
      <c r="B225" s="64" t="s">
        <v>351</v>
      </c>
      <c r="C225" s="37">
        <v>4301011826</v>
      </c>
      <c r="D225" s="385">
        <v>4680115884137</v>
      </c>
      <c r="E225" s="38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113</v>
      </c>
      <c r="L225" s="39" t="s">
        <v>112</v>
      </c>
      <c r="M225" s="39"/>
      <c r="N225" s="38">
        <v>55</v>
      </c>
      <c r="O225" s="5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7"/>
      <c r="Q225" s="387"/>
      <c r="R225" s="387"/>
      <c r="S225" s="38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12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352</v>
      </c>
      <c r="B226" s="64" t="s">
        <v>353</v>
      </c>
      <c r="C226" s="37">
        <v>4301011724</v>
      </c>
      <c r="D226" s="385">
        <v>4680115884236</v>
      </c>
      <c r="E226" s="38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7"/>
      <c r="Q226" s="387"/>
      <c r="R226" s="387"/>
      <c r="S226" s="38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354</v>
      </c>
      <c r="B227" s="64" t="s">
        <v>355</v>
      </c>
      <c r="C227" s="37">
        <v>4301011721</v>
      </c>
      <c r="D227" s="385">
        <v>4680115884175</v>
      </c>
      <c r="E227" s="38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7"/>
      <c r="Q227" s="387"/>
      <c r="R227" s="387"/>
      <c r="S227" s="38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customHeight="1" x14ac:dyDescent="0.25">
      <c r="A228" s="64" t="s">
        <v>356</v>
      </c>
      <c r="B228" s="64" t="s">
        <v>357</v>
      </c>
      <c r="C228" s="37">
        <v>4301011824</v>
      </c>
      <c r="D228" s="385">
        <v>4680115884144</v>
      </c>
      <c r="E228" s="38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112</v>
      </c>
      <c r="M228" s="39"/>
      <c r="N228" s="38">
        <v>55</v>
      </c>
      <c r="O228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7"/>
      <c r="Q228" s="387"/>
      <c r="R228" s="387"/>
      <c r="S228" s="38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customHeight="1" x14ac:dyDescent="0.25">
      <c r="A229" s="64" t="s">
        <v>358</v>
      </c>
      <c r="B229" s="64" t="s">
        <v>359</v>
      </c>
      <c r="C229" s="37">
        <v>4301011726</v>
      </c>
      <c r="D229" s="385">
        <v>4680115884182</v>
      </c>
      <c r="E229" s="38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7"/>
      <c r="Q229" s="387"/>
      <c r="R229" s="387"/>
      <c r="S229" s="38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ht="27" customHeight="1" x14ac:dyDescent="0.25">
      <c r="A230" s="64" t="s">
        <v>360</v>
      </c>
      <c r="B230" s="64" t="s">
        <v>361</v>
      </c>
      <c r="C230" s="37">
        <v>4301011722</v>
      </c>
      <c r="D230" s="385">
        <v>4680115884205</v>
      </c>
      <c r="E230" s="38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7"/>
      <c r="Q230" s="387"/>
      <c r="R230" s="387"/>
      <c r="S230" s="38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12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71"/>
      <c r="BB230" s="212" t="s">
        <v>67</v>
      </c>
    </row>
    <row r="231" spans="1:54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80"/>
      <c r="O231" s="376" t="s">
        <v>43</v>
      </c>
      <c r="P231" s="377"/>
      <c r="Q231" s="377"/>
      <c r="R231" s="377"/>
      <c r="S231" s="377"/>
      <c r="T231" s="377"/>
      <c r="U231" s="378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54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80"/>
      <c r="O232" s="376" t="s">
        <v>43</v>
      </c>
      <c r="P232" s="377"/>
      <c r="Q232" s="377"/>
      <c r="R232" s="377"/>
      <c r="S232" s="377"/>
      <c r="T232" s="377"/>
      <c r="U232" s="378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54" ht="16.5" customHeight="1" x14ac:dyDescent="0.25">
      <c r="A233" s="407" t="s">
        <v>362</v>
      </c>
      <c r="B233" s="407"/>
      <c r="C233" s="407"/>
      <c r="D233" s="407"/>
      <c r="E233" s="407"/>
      <c r="F233" s="407"/>
      <c r="G233" s="407"/>
      <c r="H233" s="407"/>
      <c r="I233" s="407"/>
      <c r="J233" s="407"/>
      <c r="K233" s="407"/>
      <c r="L233" s="407"/>
      <c r="M233" s="407"/>
      <c r="N233" s="407"/>
      <c r="O233" s="407"/>
      <c r="P233" s="407"/>
      <c r="Q233" s="407"/>
      <c r="R233" s="407"/>
      <c r="S233" s="407"/>
      <c r="T233" s="407"/>
      <c r="U233" s="407"/>
      <c r="V233" s="407"/>
      <c r="W233" s="407"/>
      <c r="X233" s="407"/>
      <c r="Y233" s="407"/>
      <c r="Z233" s="66"/>
      <c r="AA233" s="66"/>
    </row>
    <row r="234" spans="1:54" ht="14.25" customHeight="1" x14ac:dyDescent="0.25">
      <c r="A234" s="389" t="s">
        <v>117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67"/>
      <c r="AA234" s="67"/>
    </row>
    <row r="235" spans="1:54" ht="27" customHeight="1" x14ac:dyDescent="0.25">
      <c r="A235" s="64" t="s">
        <v>363</v>
      </c>
      <c r="B235" s="64" t="s">
        <v>364</v>
      </c>
      <c r="C235" s="37">
        <v>4301011346</v>
      </c>
      <c r="D235" s="385">
        <v>4607091387445</v>
      </c>
      <c r="E235" s="385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7"/>
      <c r="Q235" s="387"/>
      <c r="R235" s="387"/>
      <c r="S235" s="38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50" si="13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366</v>
      </c>
      <c r="C236" s="37">
        <v>4301011308</v>
      </c>
      <c r="D236" s="385">
        <v>4607091386004</v>
      </c>
      <c r="E236" s="38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7"/>
      <c r="Q236" s="387"/>
      <c r="R236" s="387"/>
      <c r="S236" s="38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365</v>
      </c>
      <c r="B237" s="64" t="s">
        <v>367</v>
      </c>
      <c r="C237" s="37">
        <v>4301011362</v>
      </c>
      <c r="D237" s="385">
        <v>4607091386004</v>
      </c>
      <c r="E237" s="385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7"/>
      <c r="Q237" s="387"/>
      <c r="R237" s="387"/>
      <c r="S237" s="38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368</v>
      </c>
      <c r="B238" s="64" t="s">
        <v>369</v>
      </c>
      <c r="C238" s="37">
        <v>4301011347</v>
      </c>
      <c r="D238" s="385">
        <v>4607091386073</v>
      </c>
      <c r="E238" s="385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7"/>
      <c r="Q238" s="387"/>
      <c r="R238" s="387"/>
      <c r="S238" s="38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370</v>
      </c>
      <c r="B239" s="64" t="s">
        <v>371</v>
      </c>
      <c r="C239" s="37">
        <v>4301010928</v>
      </c>
      <c r="D239" s="385">
        <v>4607091387322</v>
      </c>
      <c r="E239" s="38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7"/>
      <c r="Q239" s="387"/>
      <c r="R239" s="387"/>
      <c r="S239" s="38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370</v>
      </c>
      <c r="B240" s="64" t="s">
        <v>372</v>
      </c>
      <c r="C240" s="37">
        <v>4301011395</v>
      </c>
      <c r="D240" s="385">
        <v>4607091387322</v>
      </c>
      <c r="E240" s="385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113</v>
      </c>
      <c r="L240" s="39" t="s">
        <v>121</v>
      </c>
      <c r="M240" s="39"/>
      <c r="N240" s="38">
        <v>55</v>
      </c>
      <c r="O240" s="5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7"/>
      <c r="Q240" s="387"/>
      <c r="R240" s="387"/>
      <c r="S240" s="38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373</v>
      </c>
      <c r="B241" s="64" t="s">
        <v>374</v>
      </c>
      <c r="C241" s="37">
        <v>4301011311</v>
      </c>
      <c r="D241" s="385">
        <v>4607091387377</v>
      </c>
      <c r="E241" s="38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7"/>
      <c r="Q241" s="387"/>
      <c r="R241" s="387"/>
      <c r="S241" s="388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375</v>
      </c>
      <c r="B242" s="64" t="s">
        <v>376</v>
      </c>
      <c r="C242" s="37">
        <v>4301010945</v>
      </c>
      <c r="D242" s="385">
        <v>4607091387353</v>
      </c>
      <c r="E242" s="38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7"/>
      <c r="Q242" s="387"/>
      <c r="R242" s="387"/>
      <c r="S242" s="38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377</v>
      </c>
      <c r="B243" s="64" t="s">
        <v>378</v>
      </c>
      <c r="C243" s="37">
        <v>4301011328</v>
      </c>
      <c r="D243" s="385">
        <v>4607091386011</v>
      </c>
      <c r="E243" s="38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7"/>
      <c r="Q243" s="387"/>
      <c r="R243" s="387"/>
      <c r="S243" s="38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ref="Y243:Y248" si="14">IFERROR(IF(X243=0,"",ROUNDUP(X243/H243,0)*0.00937),"")</f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379</v>
      </c>
      <c r="B244" s="64" t="s">
        <v>380</v>
      </c>
      <c r="C244" s="37">
        <v>4301011329</v>
      </c>
      <c r="D244" s="385">
        <v>4607091387308</v>
      </c>
      <c r="E244" s="38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7"/>
      <c r="Q244" s="387"/>
      <c r="R244" s="387"/>
      <c r="S244" s="38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381</v>
      </c>
      <c r="B245" s="64" t="s">
        <v>382</v>
      </c>
      <c r="C245" s="37">
        <v>4301011049</v>
      </c>
      <c r="D245" s="385">
        <v>4607091387339</v>
      </c>
      <c r="E245" s="38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7"/>
      <c r="Q245" s="387"/>
      <c r="R245" s="387"/>
      <c r="S245" s="38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383</v>
      </c>
      <c r="B246" s="64" t="s">
        <v>384</v>
      </c>
      <c r="C246" s="37">
        <v>4301011433</v>
      </c>
      <c r="D246" s="385">
        <v>4680115882638</v>
      </c>
      <c r="E246" s="38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7"/>
      <c r="Q246" s="387"/>
      <c r="R246" s="387"/>
      <c r="S246" s="38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385</v>
      </c>
      <c r="B247" s="64" t="s">
        <v>386</v>
      </c>
      <c r="C247" s="37">
        <v>4301011573</v>
      </c>
      <c r="D247" s="385">
        <v>4680115881938</v>
      </c>
      <c r="E247" s="38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90</v>
      </c>
      <c r="O247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7"/>
      <c r="Q247" s="387"/>
      <c r="R247" s="387"/>
      <c r="S247" s="38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ht="27" customHeight="1" x14ac:dyDescent="0.25">
      <c r="A248" s="64" t="s">
        <v>387</v>
      </c>
      <c r="B248" s="64" t="s">
        <v>388</v>
      </c>
      <c r="C248" s="37">
        <v>4301010944</v>
      </c>
      <c r="D248" s="385">
        <v>4607091387346</v>
      </c>
      <c r="E248" s="38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7"/>
      <c r="Q248" s="387"/>
      <c r="R248" s="387"/>
      <c r="S248" s="38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13"/>
        <v>0</v>
      </c>
      <c r="Y248" s="42" t="str">
        <f t="shared" si="14"/>
        <v/>
      </c>
      <c r="Z248" s="69" t="s">
        <v>48</v>
      </c>
      <c r="AA248" s="70" t="s">
        <v>48</v>
      </c>
      <c r="AE248" s="71"/>
      <c r="BB248" s="226" t="s">
        <v>67</v>
      </c>
    </row>
    <row r="249" spans="1:54" ht="27" customHeight="1" x14ac:dyDescent="0.25">
      <c r="A249" s="64" t="s">
        <v>389</v>
      </c>
      <c r="B249" s="64" t="s">
        <v>390</v>
      </c>
      <c r="C249" s="37">
        <v>4301011402</v>
      </c>
      <c r="D249" s="385">
        <v>4680115880375</v>
      </c>
      <c r="E249" s="385"/>
      <c r="F249" s="63">
        <v>0.77500000000000002</v>
      </c>
      <c r="G249" s="38">
        <v>10</v>
      </c>
      <c r="H249" s="63">
        <v>7.75</v>
      </c>
      <c r="I249" s="63">
        <v>8.23</v>
      </c>
      <c r="J249" s="38">
        <v>56</v>
      </c>
      <c r="K249" s="38" t="s">
        <v>113</v>
      </c>
      <c r="L249" s="39" t="s">
        <v>132</v>
      </c>
      <c r="M249" s="39"/>
      <c r="N249" s="38">
        <v>45</v>
      </c>
      <c r="O249" s="53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7"/>
      <c r="Q249" s="387"/>
      <c r="R249" s="387"/>
      <c r="S249" s="38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13"/>
        <v>0</v>
      </c>
      <c r="Y249" s="42" t="str">
        <f>IFERROR(IF(X249=0,"",ROUNDUP(X249/H249,0)*0.02175),"")</f>
        <v/>
      </c>
      <c r="Z249" s="69" t="s">
        <v>48</v>
      </c>
      <c r="AA249" s="70" t="s">
        <v>48</v>
      </c>
      <c r="AE249" s="71"/>
      <c r="BB249" s="227" t="s">
        <v>67</v>
      </c>
    </row>
    <row r="250" spans="1:54" ht="27" customHeight="1" x14ac:dyDescent="0.25">
      <c r="A250" s="64" t="s">
        <v>391</v>
      </c>
      <c r="B250" s="64" t="s">
        <v>392</v>
      </c>
      <c r="C250" s="37">
        <v>4301011353</v>
      </c>
      <c r="D250" s="385">
        <v>4607091389807</v>
      </c>
      <c r="E250" s="38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80</v>
      </c>
      <c r="L250" s="39" t="s">
        <v>112</v>
      </c>
      <c r="M250" s="39"/>
      <c r="N250" s="38">
        <v>55</v>
      </c>
      <c r="O250" s="5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7"/>
      <c r="Q250" s="387"/>
      <c r="R250" s="387"/>
      <c r="S250" s="38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13"/>
        <v>0</v>
      </c>
      <c r="Y250" s="42" t="str">
        <f>IFERROR(IF(X250=0,"",ROUNDUP(X250/H250,0)*0.00937),"")</f>
        <v/>
      </c>
      <c r="Z250" s="69" t="s">
        <v>48</v>
      </c>
      <c r="AA250" s="70" t="s">
        <v>48</v>
      </c>
      <c r="AE250" s="71"/>
      <c r="BB250" s="228" t="s">
        <v>67</v>
      </c>
    </row>
    <row r="251" spans="1:54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80"/>
      <c r="O251" s="376" t="s">
        <v>43</v>
      </c>
      <c r="P251" s="377"/>
      <c r="Q251" s="377"/>
      <c r="R251" s="377"/>
      <c r="S251" s="377"/>
      <c r="T251" s="377"/>
      <c r="U251" s="378"/>
      <c r="V251" s="43" t="s">
        <v>42</v>
      </c>
      <c r="W251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54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80"/>
      <c r="O252" s="376" t="s">
        <v>43</v>
      </c>
      <c r="P252" s="377"/>
      <c r="Q252" s="377"/>
      <c r="R252" s="377"/>
      <c r="S252" s="377"/>
      <c r="T252" s="377"/>
      <c r="U252" s="378"/>
      <c r="V252" s="43" t="s">
        <v>0</v>
      </c>
      <c r="W252" s="44">
        <f>IFERROR(SUM(W235:W250),"0")</f>
        <v>0</v>
      </c>
      <c r="X252" s="44">
        <f>IFERROR(SUM(X235:X250),"0")</f>
        <v>0</v>
      </c>
      <c r="Y252" s="43"/>
      <c r="Z252" s="68"/>
      <c r="AA252" s="68"/>
    </row>
    <row r="253" spans="1:54" ht="14.25" customHeight="1" x14ac:dyDescent="0.25">
      <c r="A253" s="389" t="s">
        <v>109</v>
      </c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67"/>
      <c r="AA253" s="67"/>
    </row>
    <row r="254" spans="1:54" ht="27" customHeight="1" x14ac:dyDescent="0.25">
      <c r="A254" s="64" t="s">
        <v>393</v>
      </c>
      <c r="B254" s="64" t="s">
        <v>394</v>
      </c>
      <c r="C254" s="37">
        <v>4301020254</v>
      </c>
      <c r="D254" s="385">
        <v>4680115881914</v>
      </c>
      <c r="E254" s="385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80</v>
      </c>
      <c r="L254" s="39" t="s">
        <v>112</v>
      </c>
      <c r="M254" s="39"/>
      <c r="N254" s="38">
        <v>90</v>
      </c>
      <c r="O254" s="53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7"/>
      <c r="Q254" s="387"/>
      <c r="R254" s="387"/>
      <c r="S254" s="38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IFERROR(IF(X254=0,"",ROUNDUP(X254/H254,0)*0.00937),"")</f>
        <v/>
      </c>
      <c r="Z254" s="69" t="s">
        <v>48</v>
      </c>
      <c r="AA254" s="70" t="s">
        <v>48</v>
      </c>
      <c r="AE254" s="71"/>
      <c r="BB254" s="229" t="s">
        <v>67</v>
      </c>
    </row>
    <row r="255" spans="1:54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80"/>
      <c r="O255" s="376" t="s">
        <v>43</v>
      </c>
      <c r="P255" s="377"/>
      <c r="Q255" s="377"/>
      <c r="R255" s="377"/>
      <c r="S255" s="377"/>
      <c r="T255" s="377"/>
      <c r="U255" s="378"/>
      <c r="V255" s="43" t="s">
        <v>42</v>
      </c>
      <c r="W255" s="44">
        <f>IFERROR(W254/H254,"0")</f>
        <v>0</v>
      </c>
      <c r="X255" s="44">
        <f>IFERROR(X254/H254,"0")</f>
        <v>0</v>
      </c>
      <c r="Y255" s="44">
        <f>IFERROR(IF(Y254="",0,Y254),"0")</f>
        <v>0</v>
      </c>
      <c r="Z255" s="68"/>
      <c r="AA255" s="68"/>
    </row>
    <row r="256" spans="1:54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76" t="s">
        <v>43</v>
      </c>
      <c r="P256" s="377"/>
      <c r="Q256" s="377"/>
      <c r="R256" s="377"/>
      <c r="S256" s="377"/>
      <c r="T256" s="377"/>
      <c r="U256" s="378"/>
      <c r="V256" s="43" t="s">
        <v>0</v>
      </c>
      <c r="W256" s="44">
        <f>IFERROR(SUM(W254:W254),"0")</f>
        <v>0</v>
      </c>
      <c r="X256" s="44">
        <f>IFERROR(SUM(X254:X254),"0")</f>
        <v>0</v>
      </c>
      <c r="Y256" s="43"/>
      <c r="Z256" s="68"/>
      <c r="AA256" s="68"/>
    </row>
    <row r="257" spans="1:54" ht="14.25" customHeight="1" x14ac:dyDescent="0.25">
      <c r="A257" s="389" t="s">
        <v>76</v>
      </c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89"/>
      <c r="N257" s="389"/>
      <c r="O257" s="389"/>
      <c r="P257" s="389"/>
      <c r="Q257" s="389"/>
      <c r="R257" s="389"/>
      <c r="S257" s="389"/>
      <c r="T257" s="389"/>
      <c r="U257" s="389"/>
      <c r="V257" s="389"/>
      <c r="W257" s="389"/>
      <c r="X257" s="389"/>
      <c r="Y257" s="389"/>
      <c r="Z257" s="67"/>
      <c r="AA257" s="67"/>
    </row>
    <row r="258" spans="1:54" ht="27" customHeight="1" x14ac:dyDescent="0.25">
      <c r="A258" s="64" t="s">
        <v>395</v>
      </c>
      <c r="B258" s="64" t="s">
        <v>396</v>
      </c>
      <c r="C258" s="37">
        <v>4301030878</v>
      </c>
      <c r="D258" s="385">
        <v>4607091387193</v>
      </c>
      <c r="E258" s="38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80</v>
      </c>
      <c r="L258" s="39" t="s">
        <v>79</v>
      </c>
      <c r="M258" s="39"/>
      <c r="N258" s="38">
        <v>35</v>
      </c>
      <c r="O258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7"/>
      <c r="Q258" s="387"/>
      <c r="R258" s="387"/>
      <c r="S258" s="38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t="27" customHeight="1" x14ac:dyDescent="0.25">
      <c r="A259" s="64" t="s">
        <v>397</v>
      </c>
      <c r="B259" s="64" t="s">
        <v>398</v>
      </c>
      <c r="C259" s="37">
        <v>4301031153</v>
      </c>
      <c r="D259" s="385">
        <v>4607091387230</v>
      </c>
      <c r="E259" s="385"/>
      <c r="F259" s="63">
        <v>0.7</v>
      </c>
      <c r="G259" s="38">
        <v>6</v>
      </c>
      <c r="H259" s="63">
        <v>4.2</v>
      </c>
      <c r="I259" s="63">
        <v>4.46</v>
      </c>
      <c r="J259" s="38">
        <v>156</v>
      </c>
      <c r="K259" s="38" t="s">
        <v>80</v>
      </c>
      <c r="L259" s="39" t="s">
        <v>79</v>
      </c>
      <c r="M259" s="39"/>
      <c r="N259" s="38">
        <v>40</v>
      </c>
      <c r="O259" s="5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7"/>
      <c r="Q259" s="387"/>
      <c r="R259" s="387"/>
      <c r="S259" s="38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IFERROR(IF(X259=0,"",ROUNDUP(X259/H259,0)*0.00753),"")</f>
        <v/>
      </c>
      <c r="Z259" s="69" t="s">
        <v>48</v>
      </c>
      <c r="AA259" s="70" t="s">
        <v>48</v>
      </c>
      <c r="AE259" s="71"/>
      <c r="BB259" s="231" t="s">
        <v>67</v>
      </c>
    </row>
    <row r="260" spans="1:54" ht="27" customHeight="1" x14ac:dyDescent="0.25">
      <c r="A260" s="64" t="s">
        <v>399</v>
      </c>
      <c r="B260" s="64" t="s">
        <v>400</v>
      </c>
      <c r="C260" s="37">
        <v>4301031152</v>
      </c>
      <c r="D260" s="385">
        <v>4607091387285</v>
      </c>
      <c r="E260" s="385"/>
      <c r="F260" s="63">
        <v>0.35</v>
      </c>
      <c r="G260" s="38">
        <v>6</v>
      </c>
      <c r="H260" s="63">
        <v>2.1</v>
      </c>
      <c r="I260" s="63">
        <v>2.23</v>
      </c>
      <c r="J260" s="38">
        <v>234</v>
      </c>
      <c r="K260" s="38" t="s">
        <v>175</v>
      </c>
      <c r="L260" s="39" t="s">
        <v>79</v>
      </c>
      <c r="M260" s="39"/>
      <c r="N260" s="38">
        <v>40</v>
      </c>
      <c r="O260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7"/>
      <c r="Q260" s="387"/>
      <c r="R260" s="387"/>
      <c r="S260" s="38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71"/>
      <c r="BB260" s="232" t="s">
        <v>67</v>
      </c>
    </row>
    <row r="261" spans="1:54" ht="27" customHeight="1" x14ac:dyDescent="0.25">
      <c r="A261" s="64" t="s">
        <v>401</v>
      </c>
      <c r="B261" s="64" t="s">
        <v>402</v>
      </c>
      <c r="C261" s="37">
        <v>4301031164</v>
      </c>
      <c r="D261" s="385">
        <v>4680115880481</v>
      </c>
      <c r="E261" s="385"/>
      <c r="F261" s="63">
        <v>0.28000000000000003</v>
      </c>
      <c r="G261" s="38">
        <v>6</v>
      </c>
      <c r="H261" s="63">
        <v>1.68</v>
      </c>
      <c r="I261" s="63">
        <v>1.78</v>
      </c>
      <c r="J261" s="38">
        <v>234</v>
      </c>
      <c r="K261" s="38" t="s">
        <v>175</v>
      </c>
      <c r="L261" s="39" t="s">
        <v>79</v>
      </c>
      <c r="M261" s="39"/>
      <c r="N261" s="38">
        <v>40</v>
      </c>
      <c r="O261" s="5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7"/>
      <c r="Q261" s="387"/>
      <c r="R261" s="387"/>
      <c r="S261" s="388"/>
      <c r="T261" s="40" t="s">
        <v>48</v>
      </c>
      <c r="U261" s="40" t="s">
        <v>48</v>
      </c>
      <c r="V261" s="41" t="s">
        <v>0</v>
      </c>
      <c r="W261" s="59">
        <v>0</v>
      </c>
      <c r="X261" s="56">
        <f>IFERROR(IF(W261="",0,CEILING((W261/$H261),1)*$H261),"")</f>
        <v>0</v>
      </c>
      <c r="Y261" s="42" t="str">
        <f>IFERROR(IF(X261=0,"",ROUNDUP(X261/H261,0)*0.00502),"")</f>
        <v/>
      </c>
      <c r="Z261" s="69" t="s">
        <v>48</v>
      </c>
      <c r="AA261" s="70" t="s">
        <v>48</v>
      </c>
      <c r="AE261" s="71"/>
      <c r="BB261" s="233" t="s">
        <v>67</v>
      </c>
    </row>
    <row r="262" spans="1:54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80"/>
      <c r="O262" s="376" t="s">
        <v>43</v>
      </c>
      <c r="P262" s="377"/>
      <c r="Q262" s="377"/>
      <c r="R262" s="377"/>
      <c r="S262" s="377"/>
      <c r="T262" s="377"/>
      <c r="U262" s="378"/>
      <c r="V262" s="43" t="s">
        <v>42</v>
      </c>
      <c r="W262" s="44">
        <f>IFERROR(W258/H258,"0")+IFERROR(W259/H259,"0")+IFERROR(W260/H260,"0")+IFERROR(W261/H261,"0")</f>
        <v>0</v>
      </c>
      <c r="X262" s="44">
        <f>IFERROR(X258/H258,"0")+IFERROR(X259/H259,"0")+IFERROR(X260/H260,"0")+IFERROR(X261/H261,"0")</f>
        <v>0</v>
      </c>
      <c r="Y262" s="44">
        <f>IFERROR(IF(Y258="",0,Y258),"0")+IFERROR(IF(Y259="",0,Y259),"0")+IFERROR(IF(Y260="",0,Y260),"0")+IFERROR(IF(Y261="",0,Y261),"0")</f>
        <v>0</v>
      </c>
      <c r="Z262" s="68"/>
      <c r="AA262" s="68"/>
    </row>
    <row r="263" spans="1:54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80"/>
      <c r="O263" s="376" t="s">
        <v>43</v>
      </c>
      <c r="P263" s="377"/>
      <c r="Q263" s="377"/>
      <c r="R263" s="377"/>
      <c r="S263" s="377"/>
      <c r="T263" s="377"/>
      <c r="U263" s="378"/>
      <c r="V263" s="43" t="s">
        <v>0</v>
      </c>
      <c r="W263" s="44">
        <f>IFERROR(SUM(W258:W261),"0")</f>
        <v>0</v>
      </c>
      <c r="X263" s="44">
        <f>IFERROR(SUM(X258:X261),"0")</f>
        <v>0</v>
      </c>
      <c r="Y263" s="43"/>
      <c r="Z263" s="68"/>
      <c r="AA263" s="68"/>
    </row>
    <row r="264" spans="1:54" ht="14.25" customHeight="1" x14ac:dyDescent="0.25">
      <c r="A264" s="389" t="s">
        <v>81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67"/>
      <c r="AA264" s="67"/>
    </row>
    <row r="265" spans="1:54" ht="16.5" customHeight="1" x14ac:dyDescent="0.25">
      <c r="A265" s="64" t="s">
        <v>403</v>
      </c>
      <c r="B265" s="64" t="s">
        <v>404</v>
      </c>
      <c r="C265" s="37">
        <v>4301051100</v>
      </c>
      <c r="D265" s="385">
        <v>4607091387766</v>
      </c>
      <c r="E265" s="385"/>
      <c r="F265" s="63">
        <v>1.3</v>
      </c>
      <c r="G265" s="38">
        <v>6</v>
      </c>
      <c r="H265" s="63">
        <v>7.8</v>
      </c>
      <c r="I265" s="63">
        <v>8.3580000000000005</v>
      </c>
      <c r="J265" s="38">
        <v>56</v>
      </c>
      <c r="K265" s="38" t="s">
        <v>113</v>
      </c>
      <c r="L265" s="39" t="s">
        <v>132</v>
      </c>
      <c r="M265" s="39"/>
      <c r="N265" s="38">
        <v>40</v>
      </c>
      <c r="O265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7"/>
      <c r="Q265" s="387"/>
      <c r="R265" s="387"/>
      <c r="S265" s="38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ref="X265:X273" si="15">IFERROR(IF(W265="",0,CEILING((W265/$H265),1)*$H265),"")</f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405</v>
      </c>
      <c r="B266" s="64" t="s">
        <v>406</v>
      </c>
      <c r="C266" s="37">
        <v>4301051116</v>
      </c>
      <c r="D266" s="385">
        <v>4607091387957</v>
      </c>
      <c r="E266" s="385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113</v>
      </c>
      <c r="L266" s="39" t="s">
        <v>79</v>
      </c>
      <c r="M266" s="39"/>
      <c r="N266" s="38">
        <v>40</v>
      </c>
      <c r="O266" s="5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7"/>
      <c r="Q266" s="387"/>
      <c r="R266" s="387"/>
      <c r="S266" s="38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407</v>
      </c>
      <c r="B267" s="64" t="s">
        <v>408</v>
      </c>
      <c r="C267" s="37">
        <v>4301051115</v>
      </c>
      <c r="D267" s="385">
        <v>4607091387964</v>
      </c>
      <c r="E267" s="385"/>
      <c r="F267" s="63">
        <v>1.35</v>
      </c>
      <c r="G267" s="38">
        <v>6</v>
      </c>
      <c r="H267" s="63">
        <v>8.1</v>
      </c>
      <c r="I267" s="63">
        <v>8.6460000000000008</v>
      </c>
      <c r="J267" s="38">
        <v>56</v>
      </c>
      <c r="K267" s="38" t="s">
        <v>113</v>
      </c>
      <c r="L267" s="39" t="s">
        <v>79</v>
      </c>
      <c r="M267" s="39"/>
      <c r="N267" s="38">
        <v>40</v>
      </c>
      <c r="O267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7"/>
      <c r="Q267" s="387"/>
      <c r="R267" s="387"/>
      <c r="S267" s="38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IFERROR(IF(X267=0,"",ROUNDUP(X267/H267,0)*0.02175),"")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16.5" customHeight="1" x14ac:dyDescent="0.25">
      <c r="A268" s="64" t="s">
        <v>409</v>
      </c>
      <c r="B268" s="64" t="s">
        <v>410</v>
      </c>
      <c r="C268" s="37">
        <v>4301051731</v>
      </c>
      <c r="D268" s="385">
        <v>4680115884618</v>
      </c>
      <c r="E268" s="385"/>
      <c r="F268" s="63">
        <v>0.6</v>
      </c>
      <c r="G268" s="38">
        <v>6</v>
      </c>
      <c r="H268" s="63">
        <v>3.6</v>
      </c>
      <c r="I268" s="63">
        <v>3.81</v>
      </c>
      <c r="J268" s="38">
        <v>120</v>
      </c>
      <c r="K268" s="38" t="s">
        <v>80</v>
      </c>
      <c r="L268" s="39" t="s">
        <v>79</v>
      </c>
      <c r="M268" s="39"/>
      <c r="N268" s="38">
        <v>45</v>
      </c>
      <c r="O268" s="5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7"/>
      <c r="Q268" s="387"/>
      <c r="R268" s="387"/>
      <c r="S268" s="38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IFERROR(IF(X268=0,"",ROUNDUP(X268/H268,0)*0.00937),"")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411</v>
      </c>
      <c r="B269" s="64" t="s">
        <v>412</v>
      </c>
      <c r="C269" s="37">
        <v>4301051134</v>
      </c>
      <c r="D269" s="385">
        <v>4607091381672</v>
      </c>
      <c r="E269" s="38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80</v>
      </c>
      <c r="L269" s="39" t="s">
        <v>79</v>
      </c>
      <c r="M269" s="39"/>
      <c r="N269" s="38">
        <v>40</v>
      </c>
      <c r="O269" s="5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7"/>
      <c r="Q269" s="387"/>
      <c r="R269" s="387"/>
      <c r="S269" s="38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413</v>
      </c>
      <c r="B270" s="64" t="s">
        <v>414</v>
      </c>
      <c r="C270" s="37">
        <v>4301051130</v>
      </c>
      <c r="D270" s="385">
        <v>4607091387537</v>
      </c>
      <c r="E270" s="38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80</v>
      </c>
      <c r="L270" s="39" t="s">
        <v>79</v>
      </c>
      <c r="M270" s="39"/>
      <c r="N270" s="38">
        <v>40</v>
      </c>
      <c r="O270" s="5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7"/>
      <c r="Q270" s="387"/>
      <c r="R270" s="387"/>
      <c r="S270" s="38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t="27" customHeight="1" x14ac:dyDescent="0.25">
      <c r="A271" s="64" t="s">
        <v>415</v>
      </c>
      <c r="B271" s="64" t="s">
        <v>416</v>
      </c>
      <c r="C271" s="37">
        <v>4301051132</v>
      </c>
      <c r="D271" s="385">
        <v>4607091387513</v>
      </c>
      <c r="E271" s="38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80</v>
      </c>
      <c r="L271" s="39" t="s">
        <v>79</v>
      </c>
      <c r="M271" s="39"/>
      <c r="N271" s="38">
        <v>40</v>
      </c>
      <c r="O271" s="5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7"/>
      <c r="Q271" s="387"/>
      <c r="R271" s="387"/>
      <c r="S271" s="38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15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71"/>
      <c r="BB271" s="240" t="s">
        <v>67</v>
      </c>
    </row>
    <row r="272" spans="1:54" ht="27" customHeight="1" x14ac:dyDescent="0.25">
      <c r="A272" s="64" t="s">
        <v>417</v>
      </c>
      <c r="B272" s="64" t="s">
        <v>418</v>
      </c>
      <c r="C272" s="37">
        <v>4301051277</v>
      </c>
      <c r="D272" s="385">
        <v>4680115880511</v>
      </c>
      <c r="E272" s="38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80</v>
      </c>
      <c r="L272" s="39" t="s">
        <v>132</v>
      </c>
      <c r="M272" s="39"/>
      <c r="N272" s="38">
        <v>40</v>
      </c>
      <c r="O272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7"/>
      <c r="Q272" s="387"/>
      <c r="R272" s="387"/>
      <c r="S272" s="38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15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71"/>
      <c r="BB272" s="241" t="s">
        <v>67</v>
      </c>
    </row>
    <row r="273" spans="1:54" ht="27" customHeight="1" x14ac:dyDescent="0.25">
      <c r="A273" s="64" t="s">
        <v>419</v>
      </c>
      <c r="B273" s="64" t="s">
        <v>420</v>
      </c>
      <c r="C273" s="37">
        <v>4301051344</v>
      </c>
      <c r="D273" s="385">
        <v>4680115880412</v>
      </c>
      <c r="E273" s="38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80</v>
      </c>
      <c r="L273" s="39" t="s">
        <v>132</v>
      </c>
      <c r="M273" s="39"/>
      <c r="N273" s="38">
        <v>45</v>
      </c>
      <c r="O273" s="5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7"/>
      <c r="Q273" s="387"/>
      <c r="R273" s="387"/>
      <c r="S273" s="38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15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71"/>
      <c r="BB273" s="242" t="s">
        <v>67</v>
      </c>
    </row>
    <row r="274" spans="1:54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76" t="s">
        <v>43</v>
      </c>
      <c r="P274" s="377"/>
      <c r="Q274" s="377"/>
      <c r="R274" s="377"/>
      <c r="S274" s="377"/>
      <c r="T274" s="377"/>
      <c r="U274" s="378"/>
      <c r="V274" s="43" t="s">
        <v>42</v>
      </c>
      <c r="W274" s="44">
        <f>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76" t="s">
        <v>43</v>
      </c>
      <c r="P275" s="377"/>
      <c r="Q275" s="377"/>
      <c r="R275" s="377"/>
      <c r="S275" s="377"/>
      <c r="T275" s="377"/>
      <c r="U275" s="378"/>
      <c r="V275" s="43" t="s">
        <v>0</v>
      </c>
      <c r="W275" s="44">
        <f>IFERROR(SUM(W265:W273),"0")</f>
        <v>0</v>
      </c>
      <c r="X275" s="44">
        <f>IFERROR(SUM(X265:X273),"0")</f>
        <v>0</v>
      </c>
      <c r="Y275" s="43"/>
      <c r="Z275" s="68"/>
      <c r="AA275" s="68"/>
    </row>
    <row r="276" spans="1:54" ht="14.25" customHeight="1" x14ac:dyDescent="0.25">
      <c r="A276" s="389" t="s">
        <v>223</v>
      </c>
      <c r="B276" s="389"/>
      <c r="C276" s="389"/>
      <c r="D276" s="389"/>
      <c r="E276" s="389"/>
      <c r="F276" s="389"/>
      <c r="G276" s="389"/>
      <c r="H276" s="389"/>
      <c r="I276" s="389"/>
      <c r="J276" s="389"/>
      <c r="K276" s="389"/>
      <c r="L276" s="389"/>
      <c r="M276" s="389"/>
      <c r="N276" s="389"/>
      <c r="O276" s="389"/>
      <c r="P276" s="389"/>
      <c r="Q276" s="389"/>
      <c r="R276" s="389"/>
      <c r="S276" s="389"/>
      <c r="T276" s="389"/>
      <c r="U276" s="389"/>
      <c r="V276" s="389"/>
      <c r="W276" s="389"/>
      <c r="X276" s="389"/>
      <c r="Y276" s="389"/>
      <c r="Z276" s="67"/>
      <c r="AA276" s="67"/>
    </row>
    <row r="277" spans="1:54" ht="16.5" customHeight="1" x14ac:dyDescent="0.25">
      <c r="A277" s="64" t="s">
        <v>421</v>
      </c>
      <c r="B277" s="64" t="s">
        <v>422</v>
      </c>
      <c r="C277" s="37">
        <v>4301060326</v>
      </c>
      <c r="D277" s="385">
        <v>4607091380880</v>
      </c>
      <c r="E277" s="38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113</v>
      </c>
      <c r="L277" s="39" t="s">
        <v>79</v>
      </c>
      <c r="M277" s="39"/>
      <c r="N277" s="38">
        <v>30</v>
      </c>
      <c r="O277" s="5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7"/>
      <c r="Q277" s="387"/>
      <c r="R277" s="387"/>
      <c r="S277" s="38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71"/>
      <c r="BB277" s="243" t="s">
        <v>67</v>
      </c>
    </row>
    <row r="278" spans="1:54" ht="27" customHeight="1" x14ac:dyDescent="0.25">
      <c r="A278" s="64" t="s">
        <v>423</v>
      </c>
      <c r="B278" s="64" t="s">
        <v>424</v>
      </c>
      <c r="C278" s="37">
        <v>4301060308</v>
      </c>
      <c r="D278" s="385">
        <v>4607091384482</v>
      </c>
      <c r="E278" s="38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113</v>
      </c>
      <c r="L278" s="39" t="s">
        <v>79</v>
      </c>
      <c r="M278" s="39"/>
      <c r="N278" s="38">
        <v>30</v>
      </c>
      <c r="O27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7"/>
      <c r="Q278" s="387"/>
      <c r="R278" s="387"/>
      <c r="S278" s="38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71"/>
      <c r="BB278" s="244" t="s">
        <v>67</v>
      </c>
    </row>
    <row r="279" spans="1:54" ht="16.5" customHeight="1" x14ac:dyDescent="0.25">
      <c r="A279" s="64" t="s">
        <v>425</v>
      </c>
      <c r="B279" s="64" t="s">
        <v>426</v>
      </c>
      <c r="C279" s="37">
        <v>4301060325</v>
      </c>
      <c r="D279" s="385">
        <v>4607091380897</v>
      </c>
      <c r="E279" s="38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113</v>
      </c>
      <c r="L279" s="39" t="s">
        <v>79</v>
      </c>
      <c r="M279" s="39"/>
      <c r="N279" s="38">
        <v>30</v>
      </c>
      <c r="O279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7"/>
      <c r="Q279" s="387"/>
      <c r="R279" s="387"/>
      <c r="S279" s="38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71"/>
      <c r="BB279" s="245" t="s">
        <v>67</v>
      </c>
    </row>
    <row r="280" spans="1:54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76" t="s">
        <v>43</v>
      </c>
      <c r="P280" s="377"/>
      <c r="Q280" s="377"/>
      <c r="R280" s="377"/>
      <c r="S280" s="377"/>
      <c r="T280" s="377"/>
      <c r="U280" s="378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76" t="s">
        <v>43</v>
      </c>
      <c r="P281" s="377"/>
      <c r="Q281" s="377"/>
      <c r="R281" s="377"/>
      <c r="S281" s="377"/>
      <c r="T281" s="377"/>
      <c r="U281" s="378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customHeight="1" x14ac:dyDescent="0.25">
      <c r="A282" s="389" t="s">
        <v>95</v>
      </c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89"/>
      <c r="N282" s="389"/>
      <c r="O282" s="389"/>
      <c r="P282" s="389"/>
      <c r="Q282" s="389"/>
      <c r="R282" s="389"/>
      <c r="S282" s="389"/>
      <c r="T282" s="389"/>
      <c r="U282" s="389"/>
      <c r="V282" s="389"/>
      <c r="W282" s="389"/>
      <c r="X282" s="389"/>
      <c r="Y282" s="389"/>
      <c r="Z282" s="67"/>
      <c r="AA282" s="67"/>
    </row>
    <row r="283" spans="1:54" ht="16.5" customHeight="1" x14ac:dyDescent="0.25">
      <c r="A283" s="64" t="s">
        <v>427</v>
      </c>
      <c r="B283" s="64" t="s">
        <v>428</v>
      </c>
      <c r="C283" s="37">
        <v>4301030232</v>
      </c>
      <c r="D283" s="385">
        <v>4607091388374</v>
      </c>
      <c r="E283" s="38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80</v>
      </c>
      <c r="L283" s="39" t="s">
        <v>99</v>
      </c>
      <c r="M283" s="39"/>
      <c r="N283" s="38">
        <v>180</v>
      </c>
      <c r="O283" s="518" t="s">
        <v>429</v>
      </c>
      <c r="P283" s="387"/>
      <c r="Q283" s="387"/>
      <c r="R283" s="387"/>
      <c r="S283" s="38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71"/>
      <c r="BB283" s="246" t="s">
        <v>67</v>
      </c>
    </row>
    <row r="284" spans="1:54" ht="27" customHeight="1" x14ac:dyDescent="0.25">
      <c r="A284" s="64" t="s">
        <v>430</v>
      </c>
      <c r="B284" s="64" t="s">
        <v>431</v>
      </c>
      <c r="C284" s="37">
        <v>4301030235</v>
      </c>
      <c r="D284" s="385">
        <v>4607091388381</v>
      </c>
      <c r="E284" s="38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80</v>
      </c>
      <c r="L284" s="39" t="s">
        <v>99</v>
      </c>
      <c r="M284" s="39"/>
      <c r="N284" s="38">
        <v>180</v>
      </c>
      <c r="O284" s="513" t="s">
        <v>432</v>
      </c>
      <c r="P284" s="387"/>
      <c r="Q284" s="387"/>
      <c r="R284" s="387"/>
      <c r="S284" s="38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71"/>
      <c r="BB284" s="247" t="s">
        <v>67</v>
      </c>
    </row>
    <row r="285" spans="1:54" ht="27" customHeight="1" x14ac:dyDescent="0.25">
      <c r="A285" s="64" t="s">
        <v>433</v>
      </c>
      <c r="B285" s="64" t="s">
        <v>434</v>
      </c>
      <c r="C285" s="37">
        <v>4301030233</v>
      </c>
      <c r="D285" s="385">
        <v>4607091388404</v>
      </c>
      <c r="E285" s="38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80</v>
      </c>
      <c r="L285" s="39" t="s">
        <v>99</v>
      </c>
      <c r="M285" s="39"/>
      <c r="N285" s="38">
        <v>180</v>
      </c>
      <c r="O285" s="5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7"/>
      <c r="Q285" s="387"/>
      <c r="R285" s="387"/>
      <c r="S285" s="38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71"/>
      <c r="BB285" s="248" t="s">
        <v>67</v>
      </c>
    </row>
    <row r="286" spans="1:54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76" t="s">
        <v>43</v>
      </c>
      <c r="P286" s="377"/>
      <c r="Q286" s="377"/>
      <c r="R286" s="377"/>
      <c r="S286" s="377"/>
      <c r="T286" s="377"/>
      <c r="U286" s="378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54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0"/>
      <c r="O287" s="376" t="s">
        <v>43</v>
      </c>
      <c r="P287" s="377"/>
      <c r="Q287" s="377"/>
      <c r="R287" s="377"/>
      <c r="S287" s="377"/>
      <c r="T287" s="377"/>
      <c r="U287" s="378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54" ht="14.25" customHeight="1" x14ac:dyDescent="0.25">
      <c r="A288" s="389" t="s">
        <v>435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389"/>
      <c r="Z288" s="67"/>
      <c r="AA288" s="67"/>
    </row>
    <row r="289" spans="1:54" ht="16.5" customHeight="1" x14ac:dyDescent="0.25">
      <c r="A289" s="64" t="s">
        <v>436</v>
      </c>
      <c r="B289" s="64" t="s">
        <v>437</v>
      </c>
      <c r="C289" s="37">
        <v>4301180007</v>
      </c>
      <c r="D289" s="385">
        <v>4680115881808</v>
      </c>
      <c r="E289" s="38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439</v>
      </c>
      <c r="L289" s="39" t="s">
        <v>438</v>
      </c>
      <c r="M289" s="39"/>
      <c r="N289" s="38">
        <v>730</v>
      </c>
      <c r="O289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7"/>
      <c r="Q289" s="387"/>
      <c r="R289" s="387"/>
      <c r="S289" s="38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71"/>
      <c r="BB289" s="249" t="s">
        <v>67</v>
      </c>
    </row>
    <row r="290" spans="1:54" ht="27" customHeight="1" x14ac:dyDescent="0.25">
      <c r="A290" s="64" t="s">
        <v>440</v>
      </c>
      <c r="B290" s="64" t="s">
        <v>441</v>
      </c>
      <c r="C290" s="37">
        <v>4301180006</v>
      </c>
      <c r="D290" s="385">
        <v>4680115881822</v>
      </c>
      <c r="E290" s="38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439</v>
      </c>
      <c r="L290" s="39" t="s">
        <v>438</v>
      </c>
      <c r="M290" s="39"/>
      <c r="N290" s="38">
        <v>730</v>
      </c>
      <c r="O290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7"/>
      <c r="Q290" s="387"/>
      <c r="R290" s="387"/>
      <c r="S290" s="38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71"/>
      <c r="BB290" s="250" t="s">
        <v>67</v>
      </c>
    </row>
    <row r="291" spans="1:54" ht="27" customHeight="1" x14ac:dyDescent="0.25">
      <c r="A291" s="64" t="s">
        <v>442</v>
      </c>
      <c r="B291" s="64" t="s">
        <v>443</v>
      </c>
      <c r="C291" s="37">
        <v>4301180001</v>
      </c>
      <c r="D291" s="385">
        <v>4680115880016</v>
      </c>
      <c r="E291" s="38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439</v>
      </c>
      <c r="L291" s="39" t="s">
        <v>438</v>
      </c>
      <c r="M291" s="39"/>
      <c r="N291" s="38">
        <v>730</v>
      </c>
      <c r="O291" s="5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7"/>
      <c r="Q291" s="387"/>
      <c r="R291" s="387"/>
      <c r="S291" s="38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71"/>
      <c r="BB291" s="251" t="s">
        <v>67</v>
      </c>
    </row>
    <row r="292" spans="1:54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80"/>
      <c r="O292" s="376" t="s">
        <v>43</v>
      </c>
      <c r="P292" s="377"/>
      <c r="Q292" s="377"/>
      <c r="R292" s="377"/>
      <c r="S292" s="377"/>
      <c r="T292" s="377"/>
      <c r="U292" s="378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54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80"/>
      <c r="O293" s="376" t="s">
        <v>43</v>
      </c>
      <c r="P293" s="377"/>
      <c r="Q293" s="377"/>
      <c r="R293" s="377"/>
      <c r="S293" s="377"/>
      <c r="T293" s="377"/>
      <c r="U293" s="378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54" ht="16.5" customHeight="1" x14ac:dyDescent="0.25">
      <c r="A294" s="407" t="s">
        <v>444</v>
      </c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7"/>
      <c r="P294" s="407"/>
      <c r="Q294" s="407"/>
      <c r="R294" s="407"/>
      <c r="S294" s="407"/>
      <c r="T294" s="407"/>
      <c r="U294" s="407"/>
      <c r="V294" s="407"/>
      <c r="W294" s="407"/>
      <c r="X294" s="407"/>
      <c r="Y294" s="407"/>
      <c r="Z294" s="66"/>
      <c r="AA294" s="66"/>
    </row>
    <row r="295" spans="1:54" ht="14.25" customHeight="1" x14ac:dyDescent="0.25">
      <c r="A295" s="389" t="s">
        <v>117</v>
      </c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67"/>
      <c r="AA295" s="67"/>
    </row>
    <row r="296" spans="1:54" ht="27" customHeight="1" x14ac:dyDescent="0.25">
      <c r="A296" s="64" t="s">
        <v>445</v>
      </c>
      <c r="B296" s="64" t="s">
        <v>446</v>
      </c>
      <c r="C296" s="37">
        <v>4301011315</v>
      </c>
      <c r="D296" s="385">
        <v>4607091387421</v>
      </c>
      <c r="E296" s="38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7"/>
      <c r="Q296" s="387"/>
      <c r="R296" s="387"/>
      <c r="S296" s="38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3" si="16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445</v>
      </c>
      <c r="B297" s="64" t="s">
        <v>447</v>
      </c>
      <c r="C297" s="37">
        <v>4301011121</v>
      </c>
      <c r="D297" s="385">
        <v>4607091387421</v>
      </c>
      <c r="E297" s="38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113</v>
      </c>
      <c r="L297" s="39" t="s">
        <v>121</v>
      </c>
      <c r="M297" s="39"/>
      <c r="N297" s="38">
        <v>55</v>
      </c>
      <c r="O297" s="5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7"/>
      <c r="Q297" s="387"/>
      <c r="R297" s="387"/>
      <c r="S297" s="38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448</v>
      </c>
      <c r="B298" s="64" t="s">
        <v>449</v>
      </c>
      <c r="C298" s="37">
        <v>4301011322</v>
      </c>
      <c r="D298" s="385">
        <v>4607091387452</v>
      </c>
      <c r="E298" s="38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132</v>
      </c>
      <c r="M298" s="39"/>
      <c r="N298" s="38">
        <v>55</v>
      </c>
      <c r="O298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7"/>
      <c r="Q298" s="387"/>
      <c r="R298" s="387"/>
      <c r="S298" s="38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448</v>
      </c>
      <c r="B299" s="64" t="s">
        <v>450</v>
      </c>
      <c r="C299" s="37">
        <v>4301011396</v>
      </c>
      <c r="D299" s="385">
        <v>4607091387452</v>
      </c>
      <c r="E299" s="385"/>
      <c r="F299" s="63">
        <v>1.35</v>
      </c>
      <c r="G299" s="38">
        <v>8</v>
      </c>
      <c r="H299" s="63">
        <v>10.8</v>
      </c>
      <c r="I299" s="63">
        <v>11.28</v>
      </c>
      <c r="J299" s="38">
        <v>48</v>
      </c>
      <c r="K299" s="38" t="s">
        <v>113</v>
      </c>
      <c r="L299" s="39" t="s">
        <v>121</v>
      </c>
      <c r="M299" s="39"/>
      <c r="N299" s="38">
        <v>55</v>
      </c>
      <c r="O299" s="50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7"/>
      <c r="Q299" s="387"/>
      <c r="R299" s="387"/>
      <c r="S299" s="38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IFERROR(IF(X299=0,"",ROUNDUP(X299/H299,0)*0.02039),"")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customHeight="1" x14ac:dyDescent="0.25">
      <c r="A300" s="64" t="s">
        <v>448</v>
      </c>
      <c r="B300" s="64" t="s">
        <v>451</v>
      </c>
      <c r="C300" s="37">
        <v>4301011619</v>
      </c>
      <c r="D300" s="385">
        <v>4607091387452</v>
      </c>
      <c r="E300" s="385"/>
      <c r="F300" s="63">
        <v>1.45</v>
      </c>
      <c r="G300" s="38">
        <v>8</v>
      </c>
      <c r="H300" s="63">
        <v>11.6</v>
      </c>
      <c r="I300" s="63">
        <v>12.08</v>
      </c>
      <c r="J300" s="38">
        <v>56</v>
      </c>
      <c r="K300" s="38" t="s">
        <v>113</v>
      </c>
      <c r="L300" s="39" t="s">
        <v>112</v>
      </c>
      <c r="M300" s="39"/>
      <c r="N300" s="38">
        <v>55</v>
      </c>
      <c r="O300" s="51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7"/>
      <c r="Q300" s="387"/>
      <c r="R300" s="387"/>
      <c r="S300" s="38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ht="27" customHeight="1" x14ac:dyDescent="0.25">
      <c r="A301" s="64" t="s">
        <v>452</v>
      </c>
      <c r="B301" s="64" t="s">
        <v>453</v>
      </c>
      <c r="C301" s="37">
        <v>4301011313</v>
      </c>
      <c r="D301" s="385">
        <v>4607091385984</v>
      </c>
      <c r="E301" s="385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113</v>
      </c>
      <c r="L301" s="39" t="s">
        <v>112</v>
      </c>
      <c r="M301" s="39"/>
      <c r="N301" s="38">
        <v>55</v>
      </c>
      <c r="O301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7"/>
      <c r="Q301" s="387"/>
      <c r="R301" s="387"/>
      <c r="S301" s="38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16"/>
        <v>0</v>
      </c>
      <c r="Y301" s="42" t="str">
        <f>IFERROR(IF(X301=0,"",ROUNDUP(X301/H301,0)*0.02175),"")</f>
        <v/>
      </c>
      <c r="Z301" s="69" t="s">
        <v>48</v>
      </c>
      <c r="AA301" s="70" t="s">
        <v>48</v>
      </c>
      <c r="AE301" s="71"/>
      <c r="BB301" s="257" t="s">
        <v>67</v>
      </c>
    </row>
    <row r="302" spans="1:54" ht="27" customHeight="1" x14ac:dyDescent="0.25">
      <c r="A302" s="64" t="s">
        <v>454</v>
      </c>
      <c r="B302" s="64" t="s">
        <v>455</v>
      </c>
      <c r="C302" s="37">
        <v>4301011316</v>
      </c>
      <c r="D302" s="385">
        <v>4607091387438</v>
      </c>
      <c r="E302" s="38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80</v>
      </c>
      <c r="L302" s="39" t="s">
        <v>112</v>
      </c>
      <c r="M302" s="39"/>
      <c r="N302" s="38">
        <v>55</v>
      </c>
      <c r="O302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7"/>
      <c r="Q302" s="387"/>
      <c r="R302" s="387"/>
      <c r="S302" s="38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16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71"/>
      <c r="BB302" s="258" t="s">
        <v>67</v>
      </c>
    </row>
    <row r="303" spans="1:54" ht="27" customHeight="1" x14ac:dyDescent="0.25">
      <c r="A303" s="64" t="s">
        <v>456</v>
      </c>
      <c r="B303" s="64" t="s">
        <v>457</v>
      </c>
      <c r="C303" s="37">
        <v>4301011318</v>
      </c>
      <c r="D303" s="385">
        <v>4607091387469</v>
      </c>
      <c r="E303" s="38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9"/>
      <c r="N303" s="38">
        <v>55</v>
      </c>
      <c r="O303" s="50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7"/>
      <c r="Q303" s="387"/>
      <c r="R303" s="387"/>
      <c r="S303" s="388"/>
      <c r="T303" s="40" t="s">
        <v>48</v>
      </c>
      <c r="U303" s="40" t="s">
        <v>48</v>
      </c>
      <c r="V303" s="41" t="s">
        <v>0</v>
      </c>
      <c r="W303" s="59">
        <v>0</v>
      </c>
      <c r="X303" s="56">
        <f t="shared" si="16"/>
        <v>0</v>
      </c>
      <c r="Y303" s="42" t="str">
        <f>IFERROR(IF(X303=0,"",ROUNDUP(X303/H303,0)*0.00937),"")</f>
        <v/>
      </c>
      <c r="Z303" s="69" t="s">
        <v>48</v>
      </c>
      <c r="AA303" s="70" t="s">
        <v>48</v>
      </c>
      <c r="AE303" s="71"/>
      <c r="BB303" s="259" t="s">
        <v>67</v>
      </c>
    </row>
    <row r="304" spans="1:54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80"/>
      <c r="O304" s="376" t="s">
        <v>43</v>
      </c>
      <c r="P304" s="377"/>
      <c r="Q304" s="377"/>
      <c r="R304" s="377"/>
      <c r="S304" s="377"/>
      <c r="T304" s="377"/>
      <c r="U304" s="378"/>
      <c r="V304" s="43" t="s">
        <v>42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IFERROR(X296/H296,"0")+IFERROR(X297/H297,"0")+IFERROR(X298/H298,"0")+IFERROR(X299/H299,"0")+IFERROR(X300/H300,"0")+IFERROR(X301/H301,"0")+IFERROR(X302/H302,"0")+IFERROR(X303/H303,"0")</f>
        <v>0</v>
      </c>
      <c r="Y304" s="44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54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80"/>
      <c r="O305" s="376" t="s">
        <v>43</v>
      </c>
      <c r="P305" s="377"/>
      <c r="Q305" s="377"/>
      <c r="R305" s="377"/>
      <c r="S305" s="377"/>
      <c r="T305" s="377"/>
      <c r="U305" s="378"/>
      <c r="V305" s="43" t="s">
        <v>0</v>
      </c>
      <c r="W305" s="44">
        <f>IFERROR(SUM(W296:W303),"0")</f>
        <v>0</v>
      </c>
      <c r="X305" s="44">
        <f>IFERROR(SUM(X296:X303),"0")</f>
        <v>0</v>
      </c>
      <c r="Y305" s="43"/>
      <c r="Z305" s="68"/>
      <c r="AA305" s="68"/>
    </row>
    <row r="306" spans="1:54" ht="14.25" customHeight="1" x14ac:dyDescent="0.25">
      <c r="A306" s="389" t="s">
        <v>76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67"/>
      <c r="AA306" s="67"/>
    </row>
    <row r="307" spans="1:54" ht="27" customHeight="1" x14ac:dyDescent="0.25">
      <c r="A307" s="64" t="s">
        <v>458</v>
      </c>
      <c r="B307" s="64" t="s">
        <v>459</v>
      </c>
      <c r="C307" s="37">
        <v>4301031154</v>
      </c>
      <c r="D307" s="385">
        <v>4607091387292</v>
      </c>
      <c r="E307" s="385"/>
      <c r="F307" s="63">
        <v>0.73</v>
      </c>
      <c r="G307" s="38">
        <v>6</v>
      </c>
      <c r="H307" s="63">
        <v>4.38</v>
      </c>
      <c r="I307" s="63">
        <v>4.6399999999999997</v>
      </c>
      <c r="J307" s="38">
        <v>156</v>
      </c>
      <c r="K307" s="38" t="s">
        <v>80</v>
      </c>
      <c r="L307" s="39" t="s">
        <v>79</v>
      </c>
      <c r="M307" s="39"/>
      <c r="N307" s="38">
        <v>45</v>
      </c>
      <c r="O307" s="5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7"/>
      <c r="Q307" s="387"/>
      <c r="R307" s="387"/>
      <c r="S307" s="38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71"/>
      <c r="BB307" s="260" t="s">
        <v>67</v>
      </c>
    </row>
    <row r="308" spans="1:54" ht="27" customHeight="1" x14ac:dyDescent="0.25">
      <c r="A308" s="64" t="s">
        <v>460</v>
      </c>
      <c r="B308" s="64" t="s">
        <v>461</v>
      </c>
      <c r="C308" s="37">
        <v>4301031155</v>
      </c>
      <c r="D308" s="385">
        <v>4607091387315</v>
      </c>
      <c r="E308" s="385"/>
      <c r="F308" s="63">
        <v>0.7</v>
      </c>
      <c r="G308" s="38">
        <v>4</v>
      </c>
      <c r="H308" s="63">
        <v>2.8</v>
      </c>
      <c r="I308" s="63">
        <v>3.048</v>
      </c>
      <c r="J308" s="38">
        <v>156</v>
      </c>
      <c r="K308" s="38" t="s">
        <v>80</v>
      </c>
      <c r="L308" s="39" t="s">
        <v>79</v>
      </c>
      <c r="M308" s="39"/>
      <c r="N308" s="38">
        <v>45</v>
      </c>
      <c r="O308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7"/>
      <c r="Q308" s="387"/>
      <c r="R308" s="387"/>
      <c r="S308" s="38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61" t="s">
        <v>67</v>
      </c>
    </row>
    <row r="309" spans="1:54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80"/>
      <c r="O309" s="376" t="s">
        <v>43</v>
      </c>
      <c r="P309" s="377"/>
      <c r="Q309" s="377"/>
      <c r="R309" s="377"/>
      <c r="S309" s="377"/>
      <c r="T309" s="377"/>
      <c r="U309" s="378"/>
      <c r="V309" s="43" t="s">
        <v>42</v>
      </c>
      <c r="W309" s="44">
        <f>IFERROR(W307/H307,"0")+IFERROR(W308/H308,"0")</f>
        <v>0</v>
      </c>
      <c r="X309" s="44">
        <f>IFERROR(X307/H307,"0")+IFERROR(X308/H308,"0")</f>
        <v>0</v>
      </c>
      <c r="Y309" s="44">
        <f>IFERROR(IF(Y307="",0,Y307),"0")+IFERROR(IF(Y308="",0,Y308),"0")</f>
        <v>0</v>
      </c>
      <c r="Z309" s="68"/>
      <c r="AA309" s="68"/>
    </row>
    <row r="310" spans="1:54" x14ac:dyDescent="0.2">
      <c r="A310" s="379"/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80"/>
      <c r="O310" s="376" t="s">
        <v>43</v>
      </c>
      <c r="P310" s="377"/>
      <c r="Q310" s="377"/>
      <c r="R310" s="377"/>
      <c r="S310" s="377"/>
      <c r="T310" s="377"/>
      <c r="U310" s="378"/>
      <c r="V310" s="43" t="s">
        <v>0</v>
      </c>
      <c r="W310" s="44">
        <f>IFERROR(SUM(W307:W308),"0")</f>
        <v>0</v>
      </c>
      <c r="X310" s="44">
        <f>IFERROR(SUM(X307:X308),"0")</f>
        <v>0</v>
      </c>
      <c r="Y310" s="43"/>
      <c r="Z310" s="68"/>
      <c r="AA310" s="68"/>
    </row>
    <row r="311" spans="1:54" ht="16.5" customHeight="1" x14ac:dyDescent="0.25">
      <c r="A311" s="407" t="s">
        <v>462</v>
      </c>
      <c r="B311" s="407"/>
      <c r="C311" s="407"/>
      <c r="D311" s="407"/>
      <c r="E311" s="407"/>
      <c r="F311" s="407"/>
      <c r="G311" s="407"/>
      <c r="H311" s="407"/>
      <c r="I311" s="407"/>
      <c r="J311" s="407"/>
      <c r="K311" s="407"/>
      <c r="L311" s="407"/>
      <c r="M311" s="407"/>
      <c r="N311" s="407"/>
      <c r="O311" s="407"/>
      <c r="P311" s="407"/>
      <c r="Q311" s="407"/>
      <c r="R311" s="407"/>
      <c r="S311" s="407"/>
      <c r="T311" s="407"/>
      <c r="U311" s="407"/>
      <c r="V311" s="407"/>
      <c r="W311" s="407"/>
      <c r="X311" s="407"/>
      <c r="Y311" s="407"/>
      <c r="Z311" s="66"/>
      <c r="AA311" s="66"/>
    </row>
    <row r="312" spans="1:54" ht="14.25" customHeight="1" x14ac:dyDescent="0.25">
      <c r="A312" s="389" t="s">
        <v>76</v>
      </c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89"/>
      <c r="O312" s="389"/>
      <c r="P312" s="389"/>
      <c r="Q312" s="389"/>
      <c r="R312" s="389"/>
      <c r="S312" s="389"/>
      <c r="T312" s="389"/>
      <c r="U312" s="389"/>
      <c r="V312" s="389"/>
      <c r="W312" s="389"/>
      <c r="X312" s="389"/>
      <c r="Y312" s="389"/>
      <c r="Z312" s="67"/>
      <c r="AA312" s="67"/>
    </row>
    <row r="313" spans="1:54" ht="27" customHeight="1" x14ac:dyDescent="0.25">
      <c r="A313" s="64" t="s">
        <v>463</v>
      </c>
      <c r="B313" s="64" t="s">
        <v>464</v>
      </c>
      <c r="C313" s="37">
        <v>4301031066</v>
      </c>
      <c r="D313" s="385">
        <v>4607091383836</v>
      </c>
      <c r="E313" s="385"/>
      <c r="F313" s="63">
        <v>0.3</v>
      </c>
      <c r="G313" s="38">
        <v>6</v>
      </c>
      <c r="H313" s="63">
        <v>1.8</v>
      </c>
      <c r="I313" s="63">
        <v>2.048</v>
      </c>
      <c r="J313" s="38">
        <v>156</v>
      </c>
      <c r="K313" s="38" t="s">
        <v>80</v>
      </c>
      <c r="L313" s="39" t="s">
        <v>79</v>
      </c>
      <c r="M313" s="39"/>
      <c r="N313" s="38">
        <v>40</v>
      </c>
      <c r="O313" s="4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7"/>
      <c r="Q313" s="387"/>
      <c r="R313" s="387"/>
      <c r="S313" s="38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62" t="s">
        <v>67</v>
      </c>
    </row>
    <row r="314" spans="1:54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0"/>
      <c r="O314" s="376" t="s">
        <v>43</v>
      </c>
      <c r="P314" s="377"/>
      <c r="Q314" s="377"/>
      <c r="R314" s="377"/>
      <c r="S314" s="377"/>
      <c r="T314" s="377"/>
      <c r="U314" s="378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54" x14ac:dyDescent="0.2">
      <c r="A315" s="379"/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80"/>
      <c r="O315" s="376" t="s">
        <v>43</v>
      </c>
      <c r="P315" s="377"/>
      <c r="Q315" s="377"/>
      <c r="R315" s="377"/>
      <c r="S315" s="377"/>
      <c r="T315" s="377"/>
      <c r="U315" s="378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54" ht="14.25" customHeight="1" x14ac:dyDescent="0.25">
      <c r="A316" s="389" t="s">
        <v>81</v>
      </c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89"/>
      <c r="O316" s="389"/>
      <c r="P316" s="389"/>
      <c r="Q316" s="389"/>
      <c r="R316" s="389"/>
      <c r="S316" s="389"/>
      <c r="T316" s="389"/>
      <c r="U316" s="389"/>
      <c r="V316" s="389"/>
      <c r="W316" s="389"/>
      <c r="X316" s="389"/>
      <c r="Y316" s="389"/>
      <c r="Z316" s="67"/>
      <c r="AA316" s="67"/>
    </row>
    <row r="317" spans="1:54" ht="27" customHeight="1" x14ac:dyDescent="0.25">
      <c r="A317" s="64" t="s">
        <v>465</v>
      </c>
      <c r="B317" s="64" t="s">
        <v>466</v>
      </c>
      <c r="C317" s="37">
        <v>4301051142</v>
      </c>
      <c r="D317" s="385">
        <v>4607091387919</v>
      </c>
      <c r="E317" s="385"/>
      <c r="F317" s="63">
        <v>1.35</v>
      </c>
      <c r="G317" s="38">
        <v>6</v>
      </c>
      <c r="H317" s="63">
        <v>8.1</v>
      </c>
      <c r="I317" s="63">
        <v>8.6639999999999997</v>
      </c>
      <c r="J317" s="38">
        <v>56</v>
      </c>
      <c r="K317" s="38" t="s">
        <v>113</v>
      </c>
      <c r="L317" s="39" t="s">
        <v>79</v>
      </c>
      <c r="M317" s="39"/>
      <c r="N317" s="38">
        <v>45</v>
      </c>
      <c r="O317" s="5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7"/>
      <c r="Q317" s="387"/>
      <c r="R317" s="387"/>
      <c r="S317" s="38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IFERROR(IF(X317=0,"",ROUNDUP(X317/H317,0)*0.02175),"")</f>
        <v/>
      </c>
      <c r="Z317" s="69" t="s">
        <v>48</v>
      </c>
      <c r="AA317" s="70" t="s">
        <v>48</v>
      </c>
      <c r="AE317" s="71"/>
      <c r="BB317" s="263" t="s">
        <v>67</v>
      </c>
    </row>
    <row r="318" spans="1:54" ht="27" customHeight="1" x14ac:dyDescent="0.25">
      <c r="A318" s="64" t="s">
        <v>467</v>
      </c>
      <c r="B318" s="64" t="s">
        <v>468</v>
      </c>
      <c r="C318" s="37">
        <v>4301051461</v>
      </c>
      <c r="D318" s="385">
        <v>4680115883604</v>
      </c>
      <c r="E318" s="385"/>
      <c r="F318" s="63">
        <v>0.35</v>
      </c>
      <c r="G318" s="38">
        <v>6</v>
      </c>
      <c r="H318" s="63">
        <v>2.1</v>
      </c>
      <c r="I318" s="63">
        <v>2.3719999999999999</v>
      </c>
      <c r="J318" s="38">
        <v>156</v>
      </c>
      <c r="K318" s="38" t="s">
        <v>80</v>
      </c>
      <c r="L318" s="39" t="s">
        <v>132</v>
      </c>
      <c r="M318" s="39"/>
      <c r="N318" s="38">
        <v>45</v>
      </c>
      <c r="O318" s="4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7"/>
      <c r="Q318" s="387"/>
      <c r="R318" s="387"/>
      <c r="S318" s="38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4" t="s">
        <v>67</v>
      </c>
    </row>
    <row r="319" spans="1:54" ht="27" customHeight="1" x14ac:dyDescent="0.25">
      <c r="A319" s="64" t="s">
        <v>469</v>
      </c>
      <c r="B319" s="64" t="s">
        <v>470</v>
      </c>
      <c r="C319" s="37">
        <v>4301051485</v>
      </c>
      <c r="D319" s="385">
        <v>4680115883567</v>
      </c>
      <c r="E319" s="385"/>
      <c r="F319" s="63">
        <v>0.35</v>
      </c>
      <c r="G319" s="38">
        <v>6</v>
      </c>
      <c r="H319" s="63">
        <v>2.1</v>
      </c>
      <c r="I319" s="63">
        <v>2.36</v>
      </c>
      <c r="J319" s="38">
        <v>156</v>
      </c>
      <c r="K319" s="38" t="s">
        <v>80</v>
      </c>
      <c r="L319" s="39" t="s">
        <v>79</v>
      </c>
      <c r="M319" s="39"/>
      <c r="N319" s="38">
        <v>40</v>
      </c>
      <c r="O319" s="4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7"/>
      <c r="Q319" s="387"/>
      <c r="R319" s="387"/>
      <c r="S319" s="388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65" t="s">
        <v>67</v>
      </c>
    </row>
    <row r="320" spans="1:54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76" t="s">
        <v>43</v>
      </c>
      <c r="P320" s="377"/>
      <c r="Q320" s="377"/>
      <c r="R320" s="377"/>
      <c r="S320" s="377"/>
      <c r="T320" s="377"/>
      <c r="U320" s="378"/>
      <c r="V320" s="43" t="s">
        <v>42</v>
      </c>
      <c r="W320" s="44">
        <f>IFERROR(W317/H317,"0")+IFERROR(W318/H318,"0")+IFERROR(W319/H319,"0")</f>
        <v>0</v>
      </c>
      <c r="X320" s="44">
        <f>IFERROR(X317/H317,"0")+IFERROR(X318/H318,"0")+IFERROR(X319/H319,"0")</f>
        <v>0</v>
      </c>
      <c r="Y320" s="44">
        <f>IFERROR(IF(Y317="",0,Y317),"0")+IFERROR(IF(Y318="",0,Y318),"0")+IFERROR(IF(Y319="",0,Y319),"0")</f>
        <v>0</v>
      </c>
      <c r="Z320" s="68"/>
      <c r="AA320" s="68"/>
    </row>
    <row r="321" spans="1:54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76" t="s">
        <v>43</v>
      </c>
      <c r="P321" s="377"/>
      <c r="Q321" s="377"/>
      <c r="R321" s="377"/>
      <c r="S321" s="377"/>
      <c r="T321" s="377"/>
      <c r="U321" s="378"/>
      <c r="V321" s="43" t="s">
        <v>0</v>
      </c>
      <c r="W321" s="44">
        <f>IFERROR(SUM(W317:W319),"0")</f>
        <v>0</v>
      </c>
      <c r="X321" s="44">
        <f>IFERROR(SUM(X317:X319),"0")</f>
        <v>0</v>
      </c>
      <c r="Y321" s="43"/>
      <c r="Z321" s="68"/>
      <c r="AA321" s="68"/>
    </row>
    <row r="322" spans="1:54" ht="14.25" customHeight="1" x14ac:dyDescent="0.25">
      <c r="A322" s="389" t="s">
        <v>223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67"/>
      <c r="AA322" s="67"/>
    </row>
    <row r="323" spans="1:54" ht="27" customHeight="1" x14ac:dyDescent="0.25">
      <c r="A323" s="64" t="s">
        <v>471</v>
      </c>
      <c r="B323" s="64" t="s">
        <v>472</v>
      </c>
      <c r="C323" s="37">
        <v>4301060324</v>
      </c>
      <c r="D323" s="385">
        <v>4607091388831</v>
      </c>
      <c r="E323" s="385"/>
      <c r="F323" s="63">
        <v>0.38</v>
      </c>
      <c r="G323" s="38">
        <v>6</v>
      </c>
      <c r="H323" s="63">
        <v>2.2799999999999998</v>
      </c>
      <c r="I323" s="63">
        <v>2.552</v>
      </c>
      <c r="J323" s="38">
        <v>156</v>
      </c>
      <c r="K323" s="38" t="s">
        <v>80</v>
      </c>
      <c r="L323" s="39" t="s">
        <v>79</v>
      </c>
      <c r="M323" s="39"/>
      <c r="N323" s="38">
        <v>40</v>
      </c>
      <c r="O323" s="4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7"/>
      <c r="Q323" s="387"/>
      <c r="R323" s="387"/>
      <c r="S323" s="388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71"/>
      <c r="BB323" s="266" t="s">
        <v>67</v>
      </c>
    </row>
    <row r="324" spans="1:54" x14ac:dyDescent="0.2">
      <c r="A324" s="379"/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80"/>
      <c r="O324" s="376" t="s">
        <v>43</v>
      </c>
      <c r="P324" s="377"/>
      <c r="Q324" s="377"/>
      <c r="R324" s="377"/>
      <c r="S324" s="377"/>
      <c r="T324" s="377"/>
      <c r="U324" s="378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54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80"/>
      <c r="O325" s="376" t="s">
        <v>43</v>
      </c>
      <c r="P325" s="377"/>
      <c r="Q325" s="377"/>
      <c r="R325" s="377"/>
      <c r="S325" s="377"/>
      <c r="T325" s="377"/>
      <c r="U325" s="378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54" ht="14.25" customHeight="1" x14ac:dyDescent="0.25">
      <c r="A326" s="389" t="s">
        <v>95</v>
      </c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89"/>
      <c r="N326" s="389"/>
      <c r="O326" s="389"/>
      <c r="P326" s="389"/>
      <c r="Q326" s="389"/>
      <c r="R326" s="389"/>
      <c r="S326" s="389"/>
      <c r="T326" s="389"/>
      <c r="U326" s="389"/>
      <c r="V326" s="389"/>
      <c r="W326" s="389"/>
      <c r="X326" s="389"/>
      <c r="Y326" s="389"/>
      <c r="Z326" s="67"/>
      <c r="AA326" s="67"/>
    </row>
    <row r="327" spans="1:54" ht="27" customHeight="1" x14ac:dyDescent="0.25">
      <c r="A327" s="64" t="s">
        <v>473</v>
      </c>
      <c r="B327" s="64" t="s">
        <v>474</v>
      </c>
      <c r="C327" s="37">
        <v>4301032015</v>
      </c>
      <c r="D327" s="385">
        <v>4607091383102</v>
      </c>
      <c r="E327" s="385"/>
      <c r="F327" s="63">
        <v>0.17</v>
      </c>
      <c r="G327" s="38">
        <v>15</v>
      </c>
      <c r="H327" s="63">
        <v>2.5499999999999998</v>
      </c>
      <c r="I327" s="63">
        <v>2.9750000000000001</v>
      </c>
      <c r="J327" s="38">
        <v>156</v>
      </c>
      <c r="K327" s="38" t="s">
        <v>80</v>
      </c>
      <c r="L327" s="39" t="s">
        <v>99</v>
      </c>
      <c r="M327" s="39"/>
      <c r="N327" s="38">
        <v>180</v>
      </c>
      <c r="O327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7"/>
      <c r="Q327" s="387"/>
      <c r="R327" s="387"/>
      <c r="S327" s="388"/>
      <c r="T327" s="40" t="s">
        <v>48</v>
      </c>
      <c r="U327" s="40" t="s">
        <v>48</v>
      </c>
      <c r="V327" s="41" t="s">
        <v>0</v>
      </c>
      <c r="W327" s="59">
        <v>0</v>
      </c>
      <c r="X327" s="56">
        <f>IFERROR(IF(W327="",0,CEILING((W327/$H327),1)*$H327),"")</f>
        <v>0</v>
      </c>
      <c r="Y327" s="42" t="str">
        <f>IFERROR(IF(X327=0,"",ROUNDUP(X327/H327,0)*0.00753),"")</f>
        <v/>
      </c>
      <c r="Z327" s="69" t="s">
        <v>48</v>
      </c>
      <c r="AA327" s="70" t="s">
        <v>48</v>
      </c>
      <c r="AE327" s="71"/>
      <c r="BB327" s="267" t="s">
        <v>67</v>
      </c>
    </row>
    <row r="328" spans="1:54" x14ac:dyDescent="0.2">
      <c r="A328" s="379"/>
      <c r="B328" s="379"/>
      <c r="C328" s="379"/>
      <c r="D328" s="379"/>
      <c r="E328" s="379"/>
      <c r="F328" s="379"/>
      <c r="G328" s="379"/>
      <c r="H328" s="379"/>
      <c r="I328" s="379"/>
      <c r="J328" s="379"/>
      <c r="K328" s="379"/>
      <c r="L328" s="379"/>
      <c r="M328" s="379"/>
      <c r="N328" s="380"/>
      <c r="O328" s="376" t="s">
        <v>43</v>
      </c>
      <c r="P328" s="377"/>
      <c r="Q328" s="377"/>
      <c r="R328" s="377"/>
      <c r="S328" s="377"/>
      <c r="T328" s="377"/>
      <c r="U328" s="378"/>
      <c r="V328" s="43" t="s">
        <v>42</v>
      </c>
      <c r="W328" s="44">
        <f>IFERROR(W327/H327,"0")</f>
        <v>0</v>
      </c>
      <c r="X328" s="44">
        <f>IFERROR(X327/H327,"0")</f>
        <v>0</v>
      </c>
      <c r="Y328" s="44">
        <f>IFERROR(IF(Y327="",0,Y327),"0")</f>
        <v>0</v>
      </c>
      <c r="Z328" s="68"/>
      <c r="AA328" s="68"/>
    </row>
    <row r="329" spans="1:54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79"/>
      <c r="M329" s="379"/>
      <c r="N329" s="380"/>
      <c r="O329" s="376" t="s">
        <v>43</v>
      </c>
      <c r="P329" s="377"/>
      <c r="Q329" s="377"/>
      <c r="R329" s="377"/>
      <c r="S329" s="377"/>
      <c r="T329" s="377"/>
      <c r="U329" s="378"/>
      <c r="V329" s="43" t="s">
        <v>0</v>
      </c>
      <c r="W329" s="44">
        <f>IFERROR(SUM(W327:W327),"0")</f>
        <v>0</v>
      </c>
      <c r="X329" s="44">
        <f>IFERROR(SUM(X327:X327),"0")</f>
        <v>0</v>
      </c>
      <c r="Y329" s="43"/>
      <c r="Z329" s="68"/>
      <c r="AA329" s="68"/>
    </row>
    <row r="330" spans="1:54" ht="27.75" customHeight="1" x14ac:dyDescent="0.2">
      <c r="A330" s="406" t="s">
        <v>475</v>
      </c>
      <c r="B330" s="406"/>
      <c r="C330" s="406"/>
      <c r="D330" s="406"/>
      <c r="E330" s="406"/>
      <c r="F330" s="406"/>
      <c r="G330" s="406"/>
      <c r="H330" s="406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  <c r="U330" s="406"/>
      <c r="V330" s="406"/>
      <c r="W330" s="406"/>
      <c r="X330" s="406"/>
      <c r="Y330" s="406"/>
      <c r="Z330" s="55"/>
      <c r="AA330" s="55"/>
    </row>
    <row r="331" spans="1:54" ht="16.5" customHeight="1" x14ac:dyDescent="0.25">
      <c r="A331" s="407" t="s">
        <v>476</v>
      </c>
      <c r="B331" s="407"/>
      <c r="C331" s="407"/>
      <c r="D331" s="407"/>
      <c r="E331" s="407"/>
      <c r="F331" s="407"/>
      <c r="G331" s="407"/>
      <c r="H331" s="407"/>
      <c r="I331" s="407"/>
      <c r="J331" s="407"/>
      <c r="K331" s="407"/>
      <c r="L331" s="407"/>
      <c r="M331" s="407"/>
      <c r="N331" s="407"/>
      <c r="O331" s="407"/>
      <c r="P331" s="407"/>
      <c r="Q331" s="407"/>
      <c r="R331" s="407"/>
      <c r="S331" s="407"/>
      <c r="T331" s="407"/>
      <c r="U331" s="407"/>
      <c r="V331" s="407"/>
      <c r="W331" s="407"/>
      <c r="X331" s="407"/>
      <c r="Y331" s="407"/>
      <c r="Z331" s="66"/>
      <c r="AA331" s="66"/>
    </row>
    <row r="332" spans="1:54" ht="14.25" customHeight="1" x14ac:dyDescent="0.25">
      <c r="A332" s="389" t="s">
        <v>117</v>
      </c>
      <c r="B332" s="389"/>
      <c r="C332" s="389"/>
      <c r="D332" s="389"/>
      <c r="E332" s="389"/>
      <c r="F332" s="389"/>
      <c r="G332" s="389"/>
      <c r="H332" s="389"/>
      <c r="I332" s="389"/>
      <c r="J332" s="389"/>
      <c r="K332" s="389"/>
      <c r="L332" s="389"/>
      <c r="M332" s="389"/>
      <c r="N332" s="389"/>
      <c r="O332" s="389"/>
      <c r="P332" s="389"/>
      <c r="Q332" s="389"/>
      <c r="R332" s="389"/>
      <c r="S332" s="389"/>
      <c r="T332" s="389"/>
      <c r="U332" s="389"/>
      <c r="V332" s="389"/>
      <c r="W332" s="389"/>
      <c r="X332" s="389"/>
      <c r="Y332" s="389"/>
      <c r="Z332" s="67"/>
      <c r="AA332" s="67"/>
    </row>
    <row r="333" spans="1:54" ht="27" customHeight="1" x14ac:dyDescent="0.25">
      <c r="A333" s="64" t="s">
        <v>477</v>
      </c>
      <c r="B333" s="64" t="s">
        <v>478</v>
      </c>
      <c r="C333" s="37">
        <v>4301011239</v>
      </c>
      <c r="D333" s="385">
        <v>4607091383997</v>
      </c>
      <c r="E333" s="38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4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7"/>
      <c r="Q333" s="387"/>
      <c r="R333" s="387"/>
      <c r="S333" s="38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ref="X333:X340" si="17">IFERROR(IF(W333="",0,CEILING((W333/$H333),1)*$H333),"")</f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477</v>
      </c>
      <c r="B334" s="64" t="s">
        <v>479</v>
      </c>
      <c r="C334" s="37">
        <v>4301011339</v>
      </c>
      <c r="D334" s="385">
        <v>4607091383997</v>
      </c>
      <c r="E334" s="38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4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7"/>
      <c r="Q334" s="387"/>
      <c r="R334" s="387"/>
      <c r="S334" s="388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480</v>
      </c>
      <c r="B335" s="64" t="s">
        <v>481</v>
      </c>
      <c r="C335" s="37">
        <v>4301011326</v>
      </c>
      <c r="D335" s="385">
        <v>4607091384130</v>
      </c>
      <c r="E335" s="38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79</v>
      </c>
      <c r="M335" s="39"/>
      <c r="N335" s="38">
        <v>60</v>
      </c>
      <c r="O335" s="4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7"/>
      <c r="Q335" s="387"/>
      <c r="R335" s="387"/>
      <c r="S335" s="38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customHeight="1" x14ac:dyDescent="0.25">
      <c r="A336" s="64" t="s">
        <v>480</v>
      </c>
      <c r="B336" s="64" t="s">
        <v>482</v>
      </c>
      <c r="C336" s="37">
        <v>4301011240</v>
      </c>
      <c r="D336" s="385">
        <v>4607091384130</v>
      </c>
      <c r="E336" s="38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113</v>
      </c>
      <c r="L336" s="39" t="s">
        <v>121</v>
      </c>
      <c r="M336" s="39"/>
      <c r="N336" s="38">
        <v>60</v>
      </c>
      <c r="O336" s="4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7"/>
      <c r="Q336" s="387"/>
      <c r="R336" s="387"/>
      <c r="S336" s="38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4301011330</v>
      </c>
      <c r="D337" s="385">
        <v>4607091384147</v>
      </c>
      <c r="E337" s="38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79</v>
      </c>
      <c r="M337" s="39"/>
      <c r="N337" s="38">
        <v>60</v>
      </c>
      <c r="O337" s="4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7"/>
      <c r="Q337" s="387"/>
      <c r="R337" s="387"/>
      <c r="S337" s="38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ht="27" customHeight="1" x14ac:dyDescent="0.25">
      <c r="A338" s="64" t="s">
        <v>483</v>
      </c>
      <c r="B338" s="64" t="s">
        <v>485</v>
      </c>
      <c r="C338" s="37">
        <v>4301011238</v>
      </c>
      <c r="D338" s="385">
        <v>4607091384147</v>
      </c>
      <c r="E338" s="38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113</v>
      </c>
      <c r="L338" s="39" t="s">
        <v>121</v>
      </c>
      <c r="M338" s="39"/>
      <c r="N338" s="38">
        <v>60</v>
      </c>
      <c r="O338" s="48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7"/>
      <c r="Q338" s="387"/>
      <c r="R338" s="387"/>
      <c r="S338" s="38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17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71"/>
      <c r="BB338" s="273" t="s">
        <v>67</v>
      </c>
    </row>
    <row r="339" spans="1:54" ht="27" customHeight="1" x14ac:dyDescent="0.25">
      <c r="A339" s="64" t="s">
        <v>486</v>
      </c>
      <c r="B339" s="64" t="s">
        <v>487</v>
      </c>
      <c r="C339" s="37">
        <v>4301011327</v>
      </c>
      <c r="D339" s="385">
        <v>4607091384154</v>
      </c>
      <c r="E339" s="38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9"/>
      <c r="N339" s="38">
        <v>60</v>
      </c>
      <c r="O339" s="4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7"/>
      <c r="Q339" s="387"/>
      <c r="R339" s="387"/>
      <c r="S339" s="38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17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71"/>
      <c r="BB339" s="274" t="s">
        <v>67</v>
      </c>
    </row>
    <row r="340" spans="1:54" ht="27" customHeight="1" x14ac:dyDescent="0.25">
      <c r="A340" s="64" t="s">
        <v>488</v>
      </c>
      <c r="B340" s="64" t="s">
        <v>489</v>
      </c>
      <c r="C340" s="37">
        <v>4301011332</v>
      </c>
      <c r="D340" s="385">
        <v>4607091384161</v>
      </c>
      <c r="E340" s="385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9"/>
      <c r="N340" s="38">
        <v>60</v>
      </c>
      <c r="O340" s="4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7"/>
      <c r="Q340" s="387"/>
      <c r="R340" s="387"/>
      <c r="S340" s="38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17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71"/>
      <c r="BB340" s="275" t="s">
        <v>67</v>
      </c>
    </row>
    <row r="341" spans="1:54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80"/>
      <c r="O341" s="376" t="s">
        <v>43</v>
      </c>
      <c r="P341" s="377"/>
      <c r="Q341" s="377"/>
      <c r="R341" s="377"/>
      <c r="S341" s="377"/>
      <c r="T341" s="377"/>
      <c r="U341" s="378"/>
      <c r="V341" s="43" t="s">
        <v>42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IFERROR(X333/H333,"0")+IFERROR(X334/H334,"0")+IFERROR(X335/H335,"0")+IFERROR(X336/H336,"0")+IFERROR(X337/H337,"0")+IFERROR(X338/H338,"0")+IFERROR(X339/H339,"0")+IFERROR(X340/H340,"0")</f>
        <v>0</v>
      </c>
      <c r="Y341" s="44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68"/>
      <c r="AA341" s="68"/>
    </row>
    <row r="342" spans="1:54" x14ac:dyDescent="0.2">
      <c r="A342" s="379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0"/>
      <c r="O342" s="376" t="s">
        <v>43</v>
      </c>
      <c r="P342" s="377"/>
      <c r="Q342" s="377"/>
      <c r="R342" s="377"/>
      <c r="S342" s="377"/>
      <c r="T342" s="377"/>
      <c r="U342" s="378"/>
      <c r="V342" s="43" t="s">
        <v>0</v>
      </c>
      <c r="W342" s="44">
        <f>IFERROR(SUM(W333:W340),"0")</f>
        <v>0</v>
      </c>
      <c r="X342" s="44">
        <f>IFERROR(SUM(X333:X340),"0")</f>
        <v>0</v>
      </c>
      <c r="Y342" s="43"/>
      <c r="Z342" s="68"/>
      <c r="AA342" s="68"/>
    </row>
    <row r="343" spans="1:54" ht="14.25" customHeight="1" x14ac:dyDescent="0.25">
      <c r="A343" s="389" t="s">
        <v>109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67"/>
      <c r="AA343" s="67"/>
    </row>
    <row r="344" spans="1:54" ht="27" customHeight="1" x14ac:dyDescent="0.25">
      <c r="A344" s="64" t="s">
        <v>490</v>
      </c>
      <c r="B344" s="64" t="s">
        <v>491</v>
      </c>
      <c r="C344" s="37">
        <v>4301020178</v>
      </c>
      <c r="D344" s="385">
        <v>4607091383980</v>
      </c>
      <c r="E344" s="385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113</v>
      </c>
      <c r="L344" s="39" t="s">
        <v>112</v>
      </c>
      <c r="M344" s="39"/>
      <c r="N344" s="38">
        <v>50</v>
      </c>
      <c r="O34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7"/>
      <c r="Q344" s="387"/>
      <c r="R344" s="387"/>
      <c r="S344" s="38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71"/>
      <c r="BB344" s="276" t="s">
        <v>67</v>
      </c>
    </row>
    <row r="345" spans="1:54" ht="16.5" customHeight="1" x14ac:dyDescent="0.25">
      <c r="A345" s="64" t="s">
        <v>492</v>
      </c>
      <c r="B345" s="64" t="s">
        <v>493</v>
      </c>
      <c r="C345" s="37">
        <v>4301020270</v>
      </c>
      <c r="D345" s="385">
        <v>4680115883314</v>
      </c>
      <c r="E345" s="385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113</v>
      </c>
      <c r="L345" s="39" t="s">
        <v>132</v>
      </c>
      <c r="M345" s="39"/>
      <c r="N345" s="38">
        <v>50</v>
      </c>
      <c r="O345" s="4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7"/>
      <c r="Q345" s="387"/>
      <c r="R345" s="387"/>
      <c r="S345" s="38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7" t="s">
        <v>67</v>
      </c>
    </row>
    <row r="346" spans="1:54" ht="27" customHeight="1" x14ac:dyDescent="0.25">
      <c r="A346" s="64" t="s">
        <v>494</v>
      </c>
      <c r="B346" s="64" t="s">
        <v>495</v>
      </c>
      <c r="C346" s="37">
        <v>4301020179</v>
      </c>
      <c r="D346" s="385">
        <v>4607091384178</v>
      </c>
      <c r="E346" s="385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112</v>
      </c>
      <c r="M346" s="39"/>
      <c r="N346" s="38">
        <v>50</v>
      </c>
      <c r="O346" s="4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7"/>
      <c r="Q346" s="387"/>
      <c r="R346" s="387"/>
      <c r="S346" s="38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71"/>
      <c r="BB346" s="278" t="s">
        <v>67</v>
      </c>
    </row>
    <row r="347" spans="1:54" x14ac:dyDescent="0.2">
      <c r="A347" s="379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0"/>
      <c r="O347" s="376" t="s">
        <v>43</v>
      </c>
      <c r="P347" s="377"/>
      <c r="Q347" s="377"/>
      <c r="R347" s="377"/>
      <c r="S347" s="377"/>
      <c r="T347" s="377"/>
      <c r="U347" s="378"/>
      <c r="V347" s="43" t="s">
        <v>42</v>
      </c>
      <c r="W347" s="44">
        <f>IFERROR(W344/H344,"0")+IFERROR(W345/H345,"0")+IFERROR(W346/H346,"0")</f>
        <v>0</v>
      </c>
      <c r="X347" s="44">
        <f>IFERROR(X344/H344,"0")+IFERROR(X345/H345,"0")+IFERROR(X346/H346,"0")</f>
        <v>0</v>
      </c>
      <c r="Y347" s="44">
        <f>IFERROR(IF(Y344="",0,Y344),"0")+IFERROR(IF(Y345="",0,Y345),"0")+IFERROR(IF(Y346="",0,Y346),"0")</f>
        <v>0</v>
      </c>
      <c r="Z347" s="68"/>
      <c r="AA347" s="68"/>
    </row>
    <row r="348" spans="1:54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76" t="s">
        <v>43</v>
      </c>
      <c r="P348" s="377"/>
      <c r="Q348" s="377"/>
      <c r="R348" s="377"/>
      <c r="S348" s="377"/>
      <c r="T348" s="377"/>
      <c r="U348" s="378"/>
      <c r="V348" s="43" t="s">
        <v>0</v>
      </c>
      <c r="W348" s="44">
        <f>IFERROR(SUM(W344:W346),"0")</f>
        <v>0</v>
      </c>
      <c r="X348" s="44">
        <f>IFERROR(SUM(X344:X346),"0")</f>
        <v>0</v>
      </c>
      <c r="Y348" s="43"/>
      <c r="Z348" s="68"/>
      <c r="AA348" s="68"/>
    </row>
    <row r="349" spans="1:54" ht="14.25" customHeight="1" x14ac:dyDescent="0.25">
      <c r="A349" s="389" t="s">
        <v>81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67"/>
      <c r="AA349" s="67"/>
    </row>
    <row r="350" spans="1:54" ht="27" customHeight="1" x14ac:dyDescent="0.25">
      <c r="A350" s="64" t="s">
        <v>496</v>
      </c>
      <c r="B350" s="64" t="s">
        <v>497</v>
      </c>
      <c r="C350" s="37">
        <v>4301051560</v>
      </c>
      <c r="D350" s="385">
        <v>4607091383928</v>
      </c>
      <c r="E350" s="38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132</v>
      </c>
      <c r="M350" s="39"/>
      <c r="N350" s="38">
        <v>40</v>
      </c>
      <c r="O350" s="48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7"/>
      <c r="Q350" s="387"/>
      <c r="R350" s="387"/>
      <c r="S350" s="38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9" t="s">
        <v>67</v>
      </c>
    </row>
    <row r="351" spans="1:54" ht="27" customHeight="1" x14ac:dyDescent="0.25">
      <c r="A351" s="64" t="s">
        <v>498</v>
      </c>
      <c r="B351" s="64" t="s">
        <v>499</v>
      </c>
      <c r="C351" s="37">
        <v>4301051298</v>
      </c>
      <c r="D351" s="385">
        <v>4607091384260</v>
      </c>
      <c r="E351" s="38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48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7"/>
      <c r="Q351" s="387"/>
      <c r="R351" s="387"/>
      <c r="S351" s="38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71"/>
      <c r="BB351" s="280" t="s">
        <v>67</v>
      </c>
    </row>
    <row r="352" spans="1:54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0"/>
      <c r="O352" s="376" t="s">
        <v>43</v>
      </c>
      <c r="P352" s="377"/>
      <c r="Q352" s="377"/>
      <c r="R352" s="377"/>
      <c r="S352" s="377"/>
      <c r="T352" s="377"/>
      <c r="U352" s="378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54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80"/>
      <c r="O353" s="376" t="s">
        <v>43</v>
      </c>
      <c r="P353" s="377"/>
      <c r="Q353" s="377"/>
      <c r="R353" s="377"/>
      <c r="S353" s="377"/>
      <c r="T353" s="377"/>
      <c r="U353" s="378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54" ht="14.25" customHeight="1" x14ac:dyDescent="0.25">
      <c r="A354" s="389" t="s">
        <v>223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67"/>
      <c r="AA354" s="67"/>
    </row>
    <row r="355" spans="1:54" ht="16.5" customHeight="1" x14ac:dyDescent="0.25">
      <c r="A355" s="64" t="s">
        <v>500</v>
      </c>
      <c r="B355" s="64" t="s">
        <v>501</v>
      </c>
      <c r="C355" s="37">
        <v>4301060314</v>
      </c>
      <c r="D355" s="385">
        <v>4607091384673</v>
      </c>
      <c r="E355" s="38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4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7"/>
      <c r="Q355" s="387"/>
      <c r="R355" s="387"/>
      <c r="S355" s="38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81" t="s">
        <v>67</v>
      </c>
    </row>
    <row r="356" spans="1:54" x14ac:dyDescent="0.2">
      <c r="A356" s="379"/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80"/>
      <c r="O356" s="376" t="s">
        <v>43</v>
      </c>
      <c r="P356" s="377"/>
      <c r="Q356" s="377"/>
      <c r="R356" s="377"/>
      <c r="S356" s="377"/>
      <c r="T356" s="377"/>
      <c r="U356" s="378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54" x14ac:dyDescent="0.2">
      <c r="A357" s="379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76" t="s">
        <v>43</v>
      </c>
      <c r="P357" s="377"/>
      <c r="Q357" s="377"/>
      <c r="R357" s="377"/>
      <c r="S357" s="377"/>
      <c r="T357" s="377"/>
      <c r="U357" s="378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54" ht="16.5" customHeight="1" x14ac:dyDescent="0.25">
      <c r="A358" s="407" t="s">
        <v>502</v>
      </c>
      <c r="B358" s="407"/>
      <c r="C358" s="407"/>
      <c r="D358" s="407"/>
      <c r="E358" s="407"/>
      <c r="F358" s="407"/>
      <c r="G358" s="407"/>
      <c r="H358" s="407"/>
      <c r="I358" s="407"/>
      <c r="J358" s="407"/>
      <c r="K358" s="407"/>
      <c r="L358" s="407"/>
      <c r="M358" s="407"/>
      <c r="N358" s="407"/>
      <c r="O358" s="407"/>
      <c r="P358" s="407"/>
      <c r="Q358" s="407"/>
      <c r="R358" s="407"/>
      <c r="S358" s="407"/>
      <c r="T358" s="407"/>
      <c r="U358" s="407"/>
      <c r="V358" s="407"/>
      <c r="W358" s="407"/>
      <c r="X358" s="407"/>
      <c r="Y358" s="407"/>
      <c r="Z358" s="66"/>
      <c r="AA358" s="66"/>
    </row>
    <row r="359" spans="1:54" ht="14.25" customHeight="1" x14ac:dyDescent="0.25">
      <c r="A359" s="389" t="s">
        <v>117</v>
      </c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89"/>
      <c r="O359" s="389"/>
      <c r="P359" s="389"/>
      <c r="Q359" s="389"/>
      <c r="R359" s="389"/>
      <c r="S359" s="389"/>
      <c r="T359" s="389"/>
      <c r="U359" s="389"/>
      <c r="V359" s="389"/>
      <c r="W359" s="389"/>
      <c r="X359" s="389"/>
      <c r="Y359" s="389"/>
      <c r="Z359" s="67"/>
      <c r="AA359" s="67"/>
    </row>
    <row r="360" spans="1:54" ht="37.5" customHeight="1" x14ac:dyDescent="0.25">
      <c r="A360" s="64" t="s">
        <v>503</v>
      </c>
      <c r="B360" s="64" t="s">
        <v>504</v>
      </c>
      <c r="C360" s="37">
        <v>4301011324</v>
      </c>
      <c r="D360" s="385">
        <v>4607091384185</v>
      </c>
      <c r="E360" s="385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7"/>
      <c r="Q360" s="387"/>
      <c r="R360" s="387"/>
      <c r="S360" s="38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505</v>
      </c>
      <c r="B361" s="64" t="s">
        <v>506</v>
      </c>
      <c r="C361" s="37">
        <v>4301011312</v>
      </c>
      <c r="D361" s="385">
        <v>4607091384192</v>
      </c>
      <c r="E361" s="38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4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7"/>
      <c r="Q361" s="387"/>
      <c r="R361" s="387"/>
      <c r="S361" s="38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ht="27" customHeight="1" x14ac:dyDescent="0.25">
      <c r="A362" s="64" t="s">
        <v>507</v>
      </c>
      <c r="B362" s="64" t="s">
        <v>508</v>
      </c>
      <c r="C362" s="37">
        <v>4301011483</v>
      </c>
      <c r="D362" s="385">
        <v>4680115881907</v>
      </c>
      <c r="E362" s="38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4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7"/>
      <c r="Q362" s="387"/>
      <c r="R362" s="387"/>
      <c r="S362" s="38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71"/>
      <c r="BB362" s="284" t="s">
        <v>67</v>
      </c>
    </row>
    <row r="363" spans="1:54" ht="27" customHeight="1" x14ac:dyDescent="0.25">
      <c r="A363" s="64" t="s">
        <v>509</v>
      </c>
      <c r="B363" s="64" t="s">
        <v>510</v>
      </c>
      <c r="C363" s="37">
        <v>4301011655</v>
      </c>
      <c r="D363" s="385">
        <v>4680115883925</v>
      </c>
      <c r="E363" s="385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4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7"/>
      <c r="Q363" s="387"/>
      <c r="R363" s="387"/>
      <c r="S363" s="38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71"/>
      <c r="BB363" s="285" t="s">
        <v>67</v>
      </c>
    </row>
    <row r="364" spans="1:54" ht="37.5" customHeight="1" x14ac:dyDescent="0.25">
      <c r="A364" s="64" t="s">
        <v>511</v>
      </c>
      <c r="B364" s="64" t="s">
        <v>512</v>
      </c>
      <c r="C364" s="37">
        <v>4301011303</v>
      </c>
      <c r="D364" s="385">
        <v>4607091384680</v>
      </c>
      <c r="E364" s="385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4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7"/>
      <c r="Q364" s="387"/>
      <c r="R364" s="387"/>
      <c r="S364" s="38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71"/>
      <c r="BB364" s="286" t="s">
        <v>67</v>
      </c>
    </row>
    <row r="365" spans="1:54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0"/>
      <c r="O365" s="376" t="s">
        <v>43</v>
      </c>
      <c r="P365" s="377"/>
      <c r="Q365" s="377"/>
      <c r="R365" s="377"/>
      <c r="S365" s="377"/>
      <c r="T365" s="377"/>
      <c r="U365" s="378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54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0"/>
      <c r="O366" s="376" t="s">
        <v>43</v>
      </c>
      <c r="P366" s="377"/>
      <c r="Q366" s="377"/>
      <c r="R366" s="377"/>
      <c r="S366" s="377"/>
      <c r="T366" s="377"/>
      <c r="U366" s="378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54" ht="14.25" customHeight="1" x14ac:dyDescent="0.25">
      <c r="A367" s="389" t="s">
        <v>76</v>
      </c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89"/>
      <c r="O367" s="389"/>
      <c r="P367" s="389"/>
      <c r="Q367" s="389"/>
      <c r="R367" s="389"/>
      <c r="S367" s="389"/>
      <c r="T367" s="389"/>
      <c r="U367" s="389"/>
      <c r="V367" s="389"/>
      <c r="W367" s="389"/>
      <c r="X367" s="389"/>
      <c r="Y367" s="389"/>
      <c r="Z367" s="67"/>
      <c r="AA367" s="67"/>
    </row>
    <row r="368" spans="1:54" ht="27" customHeight="1" x14ac:dyDescent="0.25">
      <c r="A368" s="64" t="s">
        <v>513</v>
      </c>
      <c r="B368" s="64" t="s">
        <v>514</v>
      </c>
      <c r="C368" s="37">
        <v>4301031139</v>
      </c>
      <c r="D368" s="385">
        <v>4607091384802</v>
      </c>
      <c r="E368" s="38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7"/>
      <c r="Q368" s="387"/>
      <c r="R368" s="387"/>
      <c r="S368" s="38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7" t="s">
        <v>67</v>
      </c>
    </row>
    <row r="369" spans="1:54" ht="27" customHeight="1" x14ac:dyDescent="0.25">
      <c r="A369" s="64" t="s">
        <v>515</v>
      </c>
      <c r="B369" s="64" t="s">
        <v>516</v>
      </c>
      <c r="C369" s="37">
        <v>4301031140</v>
      </c>
      <c r="D369" s="385">
        <v>4607091384826</v>
      </c>
      <c r="E369" s="385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175</v>
      </c>
      <c r="L369" s="39" t="s">
        <v>79</v>
      </c>
      <c r="M369" s="39"/>
      <c r="N369" s="38">
        <v>35</v>
      </c>
      <c r="O369" s="4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7"/>
      <c r="Q369" s="387"/>
      <c r="R369" s="387"/>
      <c r="S369" s="38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71"/>
      <c r="BB369" s="288" t="s">
        <v>67</v>
      </c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76" t="s">
        <v>43</v>
      </c>
      <c r="P370" s="377"/>
      <c r="Q370" s="377"/>
      <c r="R370" s="377"/>
      <c r="S370" s="377"/>
      <c r="T370" s="377"/>
      <c r="U370" s="378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54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80"/>
      <c r="O371" s="376" t="s">
        <v>43</v>
      </c>
      <c r="P371" s="377"/>
      <c r="Q371" s="377"/>
      <c r="R371" s="377"/>
      <c r="S371" s="377"/>
      <c r="T371" s="377"/>
      <c r="U371" s="378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54" ht="14.25" customHeight="1" x14ac:dyDescent="0.25">
      <c r="A372" s="389" t="s">
        <v>81</v>
      </c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89"/>
      <c r="O372" s="389"/>
      <c r="P372" s="389"/>
      <c r="Q372" s="389"/>
      <c r="R372" s="389"/>
      <c r="S372" s="389"/>
      <c r="T372" s="389"/>
      <c r="U372" s="389"/>
      <c r="V372" s="389"/>
      <c r="W372" s="389"/>
      <c r="X372" s="389"/>
      <c r="Y372" s="389"/>
      <c r="Z372" s="67"/>
      <c r="AA372" s="67"/>
    </row>
    <row r="373" spans="1:54" ht="27" customHeight="1" x14ac:dyDescent="0.25">
      <c r="A373" s="64" t="s">
        <v>517</v>
      </c>
      <c r="B373" s="64" t="s">
        <v>518</v>
      </c>
      <c r="C373" s="37">
        <v>4301051303</v>
      </c>
      <c r="D373" s="385">
        <v>4607091384246</v>
      </c>
      <c r="E373" s="385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7"/>
      <c r="Q373" s="387"/>
      <c r="R373" s="387"/>
      <c r="S373" s="38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ht="27" customHeight="1" x14ac:dyDescent="0.25">
      <c r="A374" s="64" t="s">
        <v>519</v>
      </c>
      <c r="B374" s="64" t="s">
        <v>520</v>
      </c>
      <c r="C374" s="37">
        <v>4301051445</v>
      </c>
      <c r="D374" s="385">
        <v>4680115881976</v>
      </c>
      <c r="E374" s="38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7"/>
      <c r="Q374" s="387"/>
      <c r="R374" s="387"/>
      <c r="S374" s="38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71"/>
      <c r="BB374" s="290" t="s">
        <v>67</v>
      </c>
    </row>
    <row r="375" spans="1:54" ht="27" customHeight="1" x14ac:dyDescent="0.25">
      <c r="A375" s="64" t="s">
        <v>521</v>
      </c>
      <c r="B375" s="64" t="s">
        <v>522</v>
      </c>
      <c r="C375" s="37">
        <v>4301051297</v>
      </c>
      <c r="D375" s="385">
        <v>4607091384253</v>
      </c>
      <c r="E375" s="385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7"/>
      <c r="Q375" s="387"/>
      <c r="R375" s="387"/>
      <c r="S375" s="38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71"/>
      <c r="BB375" s="291" t="s">
        <v>67</v>
      </c>
    </row>
    <row r="376" spans="1:54" ht="27" customHeight="1" x14ac:dyDescent="0.25">
      <c r="A376" s="64" t="s">
        <v>523</v>
      </c>
      <c r="B376" s="64" t="s">
        <v>524</v>
      </c>
      <c r="C376" s="37">
        <v>4301051444</v>
      </c>
      <c r="D376" s="385">
        <v>4680115881969</v>
      </c>
      <c r="E376" s="385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7"/>
      <c r="Q376" s="387"/>
      <c r="R376" s="387"/>
      <c r="S376" s="38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71"/>
      <c r="BB376" s="292" t="s">
        <v>67</v>
      </c>
    </row>
    <row r="377" spans="1:54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0"/>
      <c r="O377" s="376" t="s">
        <v>43</v>
      </c>
      <c r="P377" s="377"/>
      <c r="Q377" s="377"/>
      <c r="R377" s="377"/>
      <c r="S377" s="377"/>
      <c r="T377" s="377"/>
      <c r="U377" s="378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54" x14ac:dyDescent="0.2">
      <c r="A378" s="379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80"/>
      <c r="O378" s="376" t="s">
        <v>43</v>
      </c>
      <c r="P378" s="377"/>
      <c r="Q378" s="377"/>
      <c r="R378" s="377"/>
      <c r="S378" s="377"/>
      <c r="T378" s="377"/>
      <c r="U378" s="378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54" ht="14.25" customHeight="1" x14ac:dyDescent="0.25">
      <c r="A379" s="389" t="s">
        <v>223</v>
      </c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89"/>
      <c r="O379" s="389"/>
      <c r="P379" s="389"/>
      <c r="Q379" s="389"/>
      <c r="R379" s="389"/>
      <c r="S379" s="389"/>
      <c r="T379" s="389"/>
      <c r="U379" s="389"/>
      <c r="V379" s="389"/>
      <c r="W379" s="389"/>
      <c r="X379" s="389"/>
      <c r="Y379" s="389"/>
      <c r="Z379" s="67"/>
      <c r="AA379" s="67"/>
    </row>
    <row r="380" spans="1:54" ht="27" customHeight="1" x14ac:dyDescent="0.25">
      <c r="A380" s="64" t="s">
        <v>525</v>
      </c>
      <c r="B380" s="64" t="s">
        <v>526</v>
      </c>
      <c r="C380" s="37">
        <v>4301060322</v>
      </c>
      <c r="D380" s="385">
        <v>4607091389357</v>
      </c>
      <c r="E380" s="385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4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7"/>
      <c r="Q380" s="387"/>
      <c r="R380" s="387"/>
      <c r="S380" s="38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71"/>
      <c r="BB380" s="293" t="s">
        <v>67</v>
      </c>
    </row>
    <row r="381" spans="1:54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76" t="s">
        <v>43</v>
      </c>
      <c r="P381" s="377"/>
      <c r="Q381" s="377"/>
      <c r="R381" s="377"/>
      <c r="S381" s="377"/>
      <c r="T381" s="377"/>
      <c r="U381" s="378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54" x14ac:dyDescent="0.2">
      <c r="A382" s="379"/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80"/>
      <c r="O382" s="376" t="s">
        <v>43</v>
      </c>
      <c r="P382" s="377"/>
      <c r="Q382" s="377"/>
      <c r="R382" s="377"/>
      <c r="S382" s="377"/>
      <c r="T382" s="377"/>
      <c r="U382" s="378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54" ht="27.75" customHeight="1" x14ac:dyDescent="0.2">
      <c r="A383" s="406" t="s">
        <v>527</v>
      </c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6"/>
      <c r="N383" s="406"/>
      <c r="O383" s="406"/>
      <c r="P383" s="406"/>
      <c r="Q383" s="406"/>
      <c r="R383" s="406"/>
      <c r="S383" s="406"/>
      <c r="T383" s="406"/>
      <c r="U383" s="406"/>
      <c r="V383" s="406"/>
      <c r="W383" s="406"/>
      <c r="X383" s="406"/>
      <c r="Y383" s="406"/>
      <c r="Z383" s="55"/>
      <c r="AA383" s="55"/>
    </row>
    <row r="384" spans="1:54" ht="16.5" customHeight="1" x14ac:dyDescent="0.25">
      <c r="A384" s="407" t="s">
        <v>528</v>
      </c>
      <c r="B384" s="407"/>
      <c r="C384" s="407"/>
      <c r="D384" s="407"/>
      <c r="E384" s="407"/>
      <c r="F384" s="407"/>
      <c r="G384" s="407"/>
      <c r="H384" s="407"/>
      <c r="I384" s="407"/>
      <c r="J384" s="407"/>
      <c r="K384" s="407"/>
      <c r="L384" s="407"/>
      <c r="M384" s="407"/>
      <c r="N384" s="407"/>
      <c r="O384" s="407"/>
      <c r="P384" s="407"/>
      <c r="Q384" s="407"/>
      <c r="R384" s="407"/>
      <c r="S384" s="407"/>
      <c r="T384" s="407"/>
      <c r="U384" s="407"/>
      <c r="V384" s="407"/>
      <c r="W384" s="407"/>
      <c r="X384" s="407"/>
      <c r="Y384" s="407"/>
      <c r="Z384" s="66"/>
      <c r="AA384" s="66"/>
    </row>
    <row r="385" spans="1:54" ht="14.25" customHeight="1" x14ac:dyDescent="0.25">
      <c r="A385" s="389" t="s">
        <v>117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67"/>
      <c r="AA385" s="67"/>
    </row>
    <row r="386" spans="1:54" ht="27" customHeight="1" x14ac:dyDescent="0.25">
      <c r="A386" s="64" t="s">
        <v>529</v>
      </c>
      <c r="B386" s="64" t="s">
        <v>530</v>
      </c>
      <c r="C386" s="37">
        <v>4301011428</v>
      </c>
      <c r="D386" s="385">
        <v>4607091389708</v>
      </c>
      <c r="E386" s="38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4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7"/>
      <c r="Q386" s="387"/>
      <c r="R386" s="387"/>
      <c r="S386" s="388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4" t="s">
        <v>67</v>
      </c>
    </row>
    <row r="387" spans="1:54" ht="27" customHeight="1" x14ac:dyDescent="0.25">
      <c r="A387" s="64" t="s">
        <v>531</v>
      </c>
      <c r="B387" s="64" t="s">
        <v>532</v>
      </c>
      <c r="C387" s="37">
        <v>4301011427</v>
      </c>
      <c r="D387" s="385">
        <v>4607091389692</v>
      </c>
      <c r="E387" s="385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7"/>
      <c r="Q387" s="387"/>
      <c r="R387" s="387"/>
      <c r="S387" s="388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5" t="s">
        <v>67</v>
      </c>
    </row>
    <row r="388" spans="1:54" x14ac:dyDescent="0.2">
      <c r="A388" s="379"/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80"/>
      <c r="O388" s="376" t="s">
        <v>43</v>
      </c>
      <c r="P388" s="377"/>
      <c r="Q388" s="377"/>
      <c r="R388" s="377"/>
      <c r="S388" s="377"/>
      <c r="T388" s="377"/>
      <c r="U388" s="378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54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80"/>
      <c r="O389" s="376" t="s">
        <v>43</v>
      </c>
      <c r="P389" s="377"/>
      <c r="Q389" s="377"/>
      <c r="R389" s="377"/>
      <c r="S389" s="377"/>
      <c r="T389" s="377"/>
      <c r="U389" s="378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54" ht="14.25" customHeight="1" x14ac:dyDescent="0.25">
      <c r="A390" s="389" t="s">
        <v>76</v>
      </c>
      <c r="B390" s="389"/>
      <c r="C390" s="389"/>
      <c r="D390" s="389"/>
      <c r="E390" s="389"/>
      <c r="F390" s="389"/>
      <c r="G390" s="389"/>
      <c r="H390" s="389"/>
      <c r="I390" s="389"/>
      <c r="J390" s="389"/>
      <c r="K390" s="389"/>
      <c r="L390" s="389"/>
      <c r="M390" s="389"/>
      <c r="N390" s="389"/>
      <c r="O390" s="389"/>
      <c r="P390" s="389"/>
      <c r="Q390" s="389"/>
      <c r="R390" s="389"/>
      <c r="S390" s="389"/>
      <c r="T390" s="389"/>
      <c r="U390" s="389"/>
      <c r="V390" s="389"/>
      <c r="W390" s="389"/>
      <c r="X390" s="389"/>
      <c r="Y390" s="389"/>
      <c r="Z390" s="67"/>
      <c r="AA390" s="67"/>
    </row>
    <row r="391" spans="1:54" ht="27" customHeight="1" x14ac:dyDescent="0.25">
      <c r="A391" s="64" t="s">
        <v>533</v>
      </c>
      <c r="B391" s="64" t="s">
        <v>534</v>
      </c>
      <c r="C391" s="37">
        <v>4301031177</v>
      </c>
      <c r="D391" s="385">
        <v>4607091389753</v>
      </c>
      <c r="E391" s="38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4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7"/>
      <c r="Q391" s="387"/>
      <c r="R391" s="387"/>
      <c r="S391" s="38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18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535</v>
      </c>
      <c r="B392" s="64" t="s">
        <v>536</v>
      </c>
      <c r="C392" s="37">
        <v>4301031174</v>
      </c>
      <c r="D392" s="385">
        <v>4607091389760</v>
      </c>
      <c r="E392" s="38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4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7"/>
      <c r="Q392" s="387"/>
      <c r="R392" s="387"/>
      <c r="S392" s="38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537</v>
      </c>
      <c r="B393" s="64" t="s">
        <v>538</v>
      </c>
      <c r="C393" s="37">
        <v>4301031175</v>
      </c>
      <c r="D393" s="385">
        <v>4607091389746</v>
      </c>
      <c r="E393" s="38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7"/>
      <c r="Q393" s="387"/>
      <c r="R393" s="387"/>
      <c r="S393" s="38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customHeight="1" x14ac:dyDescent="0.25">
      <c r="A394" s="64" t="s">
        <v>539</v>
      </c>
      <c r="B394" s="64" t="s">
        <v>540</v>
      </c>
      <c r="C394" s="37">
        <v>4301031236</v>
      </c>
      <c r="D394" s="385">
        <v>4680115882928</v>
      </c>
      <c r="E394" s="385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4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7"/>
      <c r="Q394" s="387"/>
      <c r="R394" s="387"/>
      <c r="S394" s="38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541</v>
      </c>
      <c r="B395" s="64" t="s">
        <v>542</v>
      </c>
      <c r="C395" s="37">
        <v>4301031257</v>
      </c>
      <c r="D395" s="385">
        <v>4680115883147</v>
      </c>
      <c r="E395" s="38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175</v>
      </c>
      <c r="L395" s="39" t="s">
        <v>79</v>
      </c>
      <c r="M395" s="39"/>
      <c r="N395" s="38">
        <v>45</v>
      </c>
      <c r="O395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ref="Y395:Y403" si="19">IFERROR(IF(X395=0,"",ROUNDUP(X395/H395,0)*0.00502),"")</f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543</v>
      </c>
      <c r="B396" s="64" t="s">
        <v>544</v>
      </c>
      <c r="C396" s="37">
        <v>4301031178</v>
      </c>
      <c r="D396" s="385">
        <v>4607091384338</v>
      </c>
      <c r="E396" s="38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175</v>
      </c>
      <c r="L396" s="39" t="s">
        <v>79</v>
      </c>
      <c r="M396" s="39"/>
      <c r="N396" s="38">
        <v>45</v>
      </c>
      <c r="O396" s="4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37.5" customHeight="1" x14ac:dyDescent="0.25">
      <c r="A397" s="64" t="s">
        <v>545</v>
      </c>
      <c r="B397" s="64" t="s">
        <v>546</v>
      </c>
      <c r="C397" s="37">
        <v>4301031254</v>
      </c>
      <c r="D397" s="385">
        <v>4680115883154</v>
      </c>
      <c r="E397" s="38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175</v>
      </c>
      <c r="L397" s="39" t="s">
        <v>79</v>
      </c>
      <c r="M397" s="39"/>
      <c r="N397" s="38">
        <v>45</v>
      </c>
      <c r="O397" s="4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7"/>
      <c r="Q397" s="387"/>
      <c r="R397" s="387"/>
      <c r="S397" s="38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37.5" customHeight="1" x14ac:dyDescent="0.25">
      <c r="A398" s="64" t="s">
        <v>547</v>
      </c>
      <c r="B398" s="64" t="s">
        <v>548</v>
      </c>
      <c r="C398" s="37">
        <v>4301031171</v>
      </c>
      <c r="D398" s="385">
        <v>4607091389524</v>
      </c>
      <c r="E398" s="38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175</v>
      </c>
      <c r="L398" s="39" t="s">
        <v>79</v>
      </c>
      <c r="M398" s="39"/>
      <c r="N398" s="38">
        <v>45</v>
      </c>
      <c r="O398" s="4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7"/>
      <c r="Q398" s="387"/>
      <c r="R398" s="387"/>
      <c r="S398" s="38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549</v>
      </c>
      <c r="B399" s="64" t="s">
        <v>550</v>
      </c>
      <c r="C399" s="37">
        <v>4301031258</v>
      </c>
      <c r="D399" s="385">
        <v>4680115883161</v>
      </c>
      <c r="E399" s="38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175</v>
      </c>
      <c r="L399" s="39" t="s">
        <v>79</v>
      </c>
      <c r="M399" s="39"/>
      <c r="N399" s="38">
        <v>45</v>
      </c>
      <c r="O399" s="45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7"/>
      <c r="Q399" s="387"/>
      <c r="R399" s="387"/>
      <c r="S399" s="38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customHeight="1" x14ac:dyDescent="0.25">
      <c r="A400" s="64" t="s">
        <v>551</v>
      </c>
      <c r="B400" s="64" t="s">
        <v>552</v>
      </c>
      <c r="C400" s="37">
        <v>4301031170</v>
      </c>
      <c r="D400" s="385">
        <v>4607091384345</v>
      </c>
      <c r="E400" s="38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175</v>
      </c>
      <c r="L400" s="39" t="s">
        <v>79</v>
      </c>
      <c r="M400" s="39"/>
      <c r="N400" s="38">
        <v>45</v>
      </c>
      <c r="O400" s="4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7"/>
      <c r="Q400" s="387"/>
      <c r="R400" s="387"/>
      <c r="S400" s="38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ht="27" customHeight="1" x14ac:dyDescent="0.25">
      <c r="A401" s="64" t="s">
        <v>553</v>
      </c>
      <c r="B401" s="64" t="s">
        <v>554</v>
      </c>
      <c r="C401" s="37">
        <v>4301031256</v>
      </c>
      <c r="D401" s="385">
        <v>4680115883178</v>
      </c>
      <c r="E401" s="38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175</v>
      </c>
      <c r="L401" s="39" t="s">
        <v>79</v>
      </c>
      <c r="M401" s="39"/>
      <c r="N401" s="38">
        <v>45</v>
      </c>
      <c r="O401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7"/>
      <c r="Q401" s="387"/>
      <c r="R401" s="387"/>
      <c r="S401" s="38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18"/>
        <v>0</v>
      </c>
      <c r="Y401" s="42" t="str">
        <f t="shared" si="19"/>
        <v/>
      </c>
      <c r="Z401" s="69" t="s">
        <v>48</v>
      </c>
      <c r="AA401" s="70" t="s">
        <v>48</v>
      </c>
      <c r="AE401" s="71"/>
      <c r="BB401" s="306" t="s">
        <v>67</v>
      </c>
    </row>
    <row r="402" spans="1:54" ht="27" customHeight="1" x14ac:dyDescent="0.25">
      <c r="A402" s="64" t="s">
        <v>555</v>
      </c>
      <c r="B402" s="64" t="s">
        <v>556</v>
      </c>
      <c r="C402" s="37">
        <v>4301031172</v>
      </c>
      <c r="D402" s="385">
        <v>4607091389531</v>
      </c>
      <c r="E402" s="38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175</v>
      </c>
      <c r="L402" s="39" t="s">
        <v>79</v>
      </c>
      <c r="M402" s="39"/>
      <c r="N402" s="38">
        <v>45</v>
      </c>
      <c r="O402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7"/>
      <c r="Q402" s="387"/>
      <c r="R402" s="387"/>
      <c r="S402" s="38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18"/>
        <v>0</v>
      </c>
      <c r="Y402" s="42" t="str">
        <f t="shared" si="19"/>
        <v/>
      </c>
      <c r="Z402" s="69" t="s">
        <v>48</v>
      </c>
      <c r="AA402" s="70" t="s">
        <v>48</v>
      </c>
      <c r="AE402" s="71"/>
      <c r="BB402" s="307" t="s">
        <v>67</v>
      </c>
    </row>
    <row r="403" spans="1:54" ht="27" customHeight="1" x14ac:dyDescent="0.25">
      <c r="A403" s="64" t="s">
        <v>557</v>
      </c>
      <c r="B403" s="64" t="s">
        <v>558</v>
      </c>
      <c r="C403" s="37">
        <v>4301031255</v>
      </c>
      <c r="D403" s="385">
        <v>4680115883185</v>
      </c>
      <c r="E403" s="38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175</v>
      </c>
      <c r="L403" s="39" t="s">
        <v>79</v>
      </c>
      <c r="M403" s="39"/>
      <c r="N403" s="38">
        <v>45</v>
      </c>
      <c r="O403" s="4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7"/>
      <c r="Q403" s="387"/>
      <c r="R403" s="387"/>
      <c r="S403" s="38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18"/>
        <v>0</v>
      </c>
      <c r="Y403" s="42" t="str">
        <f t="shared" si="19"/>
        <v/>
      </c>
      <c r="Z403" s="69" t="s">
        <v>48</v>
      </c>
      <c r="AA403" s="70" t="s">
        <v>48</v>
      </c>
      <c r="AE403" s="71"/>
      <c r="BB403" s="308" t="s">
        <v>67</v>
      </c>
    </row>
    <row r="404" spans="1:54" x14ac:dyDescent="0.2">
      <c r="A404" s="379"/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80"/>
      <c r="O404" s="376" t="s">
        <v>43</v>
      </c>
      <c r="P404" s="377"/>
      <c r="Q404" s="377"/>
      <c r="R404" s="377"/>
      <c r="S404" s="377"/>
      <c r="T404" s="377"/>
      <c r="U404" s="378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54" x14ac:dyDescent="0.2">
      <c r="A405" s="379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0"/>
      <c r="O405" s="376" t="s">
        <v>43</v>
      </c>
      <c r="P405" s="377"/>
      <c r="Q405" s="377"/>
      <c r="R405" s="377"/>
      <c r="S405" s="377"/>
      <c r="T405" s="377"/>
      <c r="U405" s="378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54" ht="14.25" customHeight="1" x14ac:dyDescent="0.25">
      <c r="A406" s="389" t="s">
        <v>81</v>
      </c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389"/>
      <c r="P406" s="389"/>
      <c r="Q406" s="389"/>
      <c r="R406" s="389"/>
      <c r="S406" s="389"/>
      <c r="T406" s="389"/>
      <c r="U406" s="389"/>
      <c r="V406" s="389"/>
      <c r="W406" s="389"/>
      <c r="X406" s="389"/>
      <c r="Y406" s="389"/>
      <c r="Z406" s="67"/>
      <c r="AA406" s="67"/>
    </row>
    <row r="407" spans="1:54" ht="27" customHeight="1" x14ac:dyDescent="0.25">
      <c r="A407" s="64" t="s">
        <v>559</v>
      </c>
      <c r="B407" s="64" t="s">
        <v>560</v>
      </c>
      <c r="C407" s="37">
        <v>4301051258</v>
      </c>
      <c r="D407" s="385">
        <v>4607091389685</v>
      </c>
      <c r="E407" s="385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4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7"/>
      <c r="Q407" s="387"/>
      <c r="R407" s="387"/>
      <c r="S407" s="388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71"/>
      <c r="BB407" s="309" t="s">
        <v>67</v>
      </c>
    </row>
    <row r="408" spans="1:54" ht="27" customHeight="1" x14ac:dyDescent="0.25">
      <c r="A408" s="64" t="s">
        <v>561</v>
      </c>
      <c r="B408" s="64" t="s">
        <v>562</v>
      </c>
      <c r="C408" s="37">
        <v>4301051431</v>
      </c>
      <c r="D408" s="385">
        <v>4607091389654</v>
      </c>
      <c r="E408" s="385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7"/>
      <c r="Q408" s="387"/>
      <c r="R408" s="387"/>
      <c r="S408" s="388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71"/>
      <c r="BB408" s="310" t="s">
        <v>67</v>
      </c>
    </row>
    <row r="409" spans="1:54" ht="27" customHeight="1" x14ac:dyDescent="0.25">
      <c r="A409" s="64" t="s">
        <v>563</v>
      </c>
      <c r="B409" s="64" t="s">
        <v>564</v>
      </c>
      <c r="C409" s="37">
        <v>4301051284</v>
      </c>
      <c r="D409" s="385">
        <v>4607091384352</v>
      </c>
      <c r="E409" s="385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4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7"/>
      <c r="Q409" s="387"/>
      <c r="R409" s="387"/>
      <c r="S409" s="388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71"/>
      <c r="BB409" s="311" t="s">
        <v>67</v>
      </c>
    </row>
    <row r="410" spans="1:54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0"/>
      <c r="O410" s="376" t="s">
        <v>43</v>
      </c>
      <c r="P410" s="377"/>
      <c r="Q410" s="377"/>
      <c r="R410" s="377"/>
      <c r="S410" s="377"/>
      <c r="T410" s="377"/>
      <c r="U410" s="378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54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80"/>
      <c r="O411" s="376" t="s">
        <v>43</v>
      </c>
      <c r="P411" s="377"/>
      <c r="Q411" s="377"/>
      <c r="R411" s="377"/>
      <c r="S411" s="377"/>
      <c r="T411" s="377"/>
      <c r="U411" s="378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54" ht="14.25" customHeight="1" x14ac:dyDescent="0.25">
      <c r="A412" s="389" t="s">
        <v>223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67"/>
      <c r="AA412" s="67"/>
    </row>
    <row r="413" spans="1:54" ht="27" customHeight="1" x14ac:dyDescent="0.25">
      <c r="A413" s="64" t="s">
        <v>565</v>
      </c>
      <c r="B413" s="64" t="s">
        <v>566</v>
      </c>
      <c r="C413" s="37">
        <v>4301060352</v>
      </c>
      <c r="D413" s="385">
        <v>4680115881648</v>
      </c>
      <c r="E413" s="38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7"/>
      <c r="Q413" s="387"/>
      <c r="R413" s="387"/>
      <c r="S413" s="38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71"/>
      <c r="BB413" s="312" t="s">
        <v>67</v>
      </c>
    </row>
    <row r="414" spans="1:54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80"/>
      <c r="O414" s="376" t="s">
        <v>43</v>
      </c>
      <c r="P414" s="377"/>
      <c r="Q414" s="377"/>
      <c r="R414" s="377"/>
      <c r="S414" s="377"/>
      <c r="T414" s="377"/>
      <c r="U414" s="378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54" x14ac:dyDescent="0.2">
      <c r="A415" s="379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0"/>
      <c r="O415" s="376" t="s">
        <v>43</v>
      </c>
      <c r="P415" s="377"/>
      <c r="Q415" s="377"/>
      <c r="R415" s="377"/>
      <c r="S415" s="377"/>
      <c r="T415" s="377"/>
      <c r="U415" s="378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54" ht="14.25" customHeight="1" x14ac:dyDescent="0.25">
      <c r="A416" s="389" t="s">
        <v>95</v>
      </c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89"/>
      <c r="O416" s="389"/>
      <c r="P416" s="389"/>
      <c r="Q416" s="389"/>
      <c r="R416" s="389"/>
      <c r="S416" s="389"/>
      <c r="T416" s="389"/>
      <c r="U416" s="389"/>
      <c r="V416" s="389"/>
      <c r="W416" s="389"/>
      <c r="X416" s="389"/>
      <c r="Y416" s="389"/>
      <c r="Z416" s="67"/>
      <c r="AA416" s="67"/>
    </row>
    <row r="417" spans="1:54" ht="27" customHeight="1" x14ac:dyDescent="0.25">
      <c r="A417" s="64" t="s">
        <v>567</v>
      </c>
      <c r="B417" s="64" t="s">
        <v>568</v>
      </c>
      <c r="C417" s="37">
        <v>4301032045</v>
      </c>
      <c r="D417" s="385">
        <v>4680115884335</v>
      </c>
      <c r="E417" s="38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570</v>
      </c>
      <c r="L417" s="39" t="s">
        <v>569</v>
      </c>
      <c r="M417" s="39"/>
      <c r="N417" s="38">
        <v>60</v>
      </c>
      <c r="O417" s="4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7"/>
      <c r="Q417" s="387"/>
      <c r="R417" s="387"/>
      <c r="S417" s="38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71"/>
      <c r="BB417" s="313" t="s">
        <v>67</v>
      </c>
    </row>
    <row r="418" spans="1:54" ht="27" customHeight="1" x14ac:dyDescent="0.25">
      <c r="A418" s="64" t="s">
        <v>571</v>
      </c>
      <c r="B418" s="64" t="s">
        <v>572</v>
      </c>
      <c r="C418" s="37">
        <v>4301032047</v>
      </c>
      <c r="D418" s="385">
        <v>4680115884342</v>
      </c>
      <c r="E418" s="38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570</v>
      </c>
      <c r="L418" s="39" t="s">
        <v>569</v>
      </c>
      <c r="M418" s="39"/>
      <c r="N418" s="38">
        <v>60</v>
      </c>
      <c r="O418" s="4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7"/>
      <c r="Q418" s="387"/>
      <c r="R418" s="387"/>
      <c r="S418" s="38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71"/>
      <c r="BB418" s="314" t="s">
        <v>67</v>
      </c>
    </row>
    <row r="419" spans="1:54" ht="27" customHeight="1" x14ac:dyDescent="0.25">
      <c r="A419" s="64" t="s">
        <v>573</v>
      </c>
      <c r="B419" s="64" t="s">
        <v>574</v>
      </c>
      <c r="C419" s="37">
        <v>4301170011</v>
      </c>
      <c r="D419" s="385">
        <v>4680115884113</v>
      </c>
      <c r="E419" s="38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570</v>
      </c>
      <c r="L419" s="39" t="s">
        <v>569</v>
      </c>
      <c r="M419" s="39"/>
      <c r="N419" s="38">
        <v>150</v>
      </c>
      <c r="O419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7"/>
      <c r="Q419" s="387"/>
      <c r="R419" s="387"/>
      <c r="S419" s="388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71"/>
      <c r="BB419" s="315" t="s">
        <v>67</v>
      </c>
    </row>
    <row r="420" spans="1:54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80"/>
      <c r="O420" s="376" t="s">
        <v>43</v>
      </c>
      <c r="P420" s="377"/>
      <c r="Q420" s="377"/>
      <c r="R420" s="377"/>
      <c r="S420" s="377"/>
      <c r="T420" s="377"/>
      <c r="U420" s="378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54" x14ac:dyDescent="0.2">
      <c r="A421" s="379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0"/>
      <c r="O421" s="376" t="s">
        <v>43</v>
      </c>
      <c r="P421" s="377"/>
      <c r="Q421" s="377"/>
      <c r="R421" s="377"/>
      <c r="S421" s="377"/>
      <c r="T421" s="377"/>
      <c r="U421" s="378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54" ht="16.5" customHeight="1" x14ac:dyDescent="0.25">
      <c r="A422" s="407" t="s">
        <v>575</v>
      </c>
      <c r="B422" s="407"/>
      <c r="C422" s="407"/>
      <c r="D422" s="407"/>
      <c r="E422" s="407"/>
      <c r="F422" s="407"/>
      <c r="G422" s="407"/>
      <c r="H422" s="407"/>
      <c r="I422" s="407"/>
      <c r="J422" s="407"/>
      <c r="K422" s="407"/>
      <c r="L422" s="407"/>
      <c r="M422" s="407"/>
      <c r="N422" s="407"/>
      <c r="O422" s="407"/>
      <c r="P422" s="407"/>
      <c r="Q422" s="407"/>
      <c r="R422" s="407"/>
      <c r="S422" s="407"/>
      <c r="T422" s="407"/>
      <c r="U422" s="407"/>
      <c r="V422" s="407"/>
      <c r="W422" s="407"/>
      <c r="X422" s="407"/>
      <c r="Y422" s="407"/>
      <c r="Z422" s="66"/>
      <c r="AA422" s="66"/>
    </row>
    <row r="423" spans="1:54" ht="14.25" customHeight="1" x14ac:dyDescent="0.25">
      <c r="A423" s="389" t="s">
        <v>109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67"/>
      <c r="AA423" s="67"/>
    </row>
    <row r="424" spans="1:54" ht="27" customHeight="1" x14ac:dyDescent="0.25">
      <c r="A424" s="64" t="s">
        <v>576</v>
      </c>
      <c r="B424" s="64" t="s">
        <v>577</v>
      </c>
      <c r="C424" s="37">
        <v>4301020214</v>
      </c>
      <c r="D424" s="385">
        <v>4607091389388</v>
      </c>
      <c r="E424" s="38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7"/>
      <c r="Q424" s="387"/>
      <c r="R424" s="387"/>
      <c r="S424" s="38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71"/>
      <c r="BB424" s="316" t="s">
        <v>67</v>
      </c>
    </row>
    <row r="425" spans="1:54" ht="27" customHeight="1" x14ac:dyDescent="0.25">
      <c r="A425" s="64" t="s">
        <v>578</v>
      </c>
      <c r="B425" s="64" t="s">
        <v>579</v>
      </c>
      <c r="C425" s="37">
        <v>4301020185</v>
      </c>
      <c r="D425" s="385">
        <v>4607091389364</v>
      </c>
      <c r="E425" s="38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44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7"/>
      <c r="Q425" s="387"/>
      <c r="R425" s="387"/>
      <c r="S425" s="388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71"/>
      <c r="BB425" s="317" t="s">
        <v>67</v>
      </c>
    </row>
    <row r="426" spans="1:54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80"/>
      <c r="O426" s="376" t="s">
        <v>43</v>
      </c>
      <c r="P426" s="377"/>
      <c r="Q426" s="377"/>
      <c r="R426" s="377"/>
      <c r="S426" s="377"/>
      <c r="T426" s="377"/>
      <c r="U426" s="378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54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80"/>
      <c r="O427" s="376" t="s">
        <v>43</v>
      </c>
      <c r="P427" s="377"/>
      <c r="Q427" s="377"/>
      <c r="R427" s="377"/>
      <c r="S427" s="377"/>
      <c r="T427" s="377"/>
      <c r="U427" s="378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54" ht="14.25" customHeight="1" x14ac:dyDescent="0.25">
      <c r="A428" s="389" t="s">
        <v>76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67"/>
      <c r="AA428" s="67"/>
    </row>
    <row r="429" spans="1:54" ht="27" customHeight="1" x14ac:dyDescent="0.25">
      <c r="A429" s="64" t="s">
        <v>580</v>
      </c>
      <c r="B429" s="64" t="s">
        <v>581</v>
      </c>
      <c r="C429" s="37">
        <v>4301031212</v>
      </c>
      <c r="D429" s="385">
        <v>4607091389739</v>
      </c>
      <c r="E429" s="38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44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20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582</v>
      </c>
      <c r="B430" s="64" t="s">
        <v>583</v>
      </c>
      <c r="C430" s="37">
        <v>4301031247</v>
      </c>
      <c r="D430" s="385">
        <v>4680115883048</v>
      </c>
      <c r="E430" s="38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7"/>
      <c r="Q430" s="387"/>
      <c r="R430" s="387"/>
      <c r="S430" s="38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customHeight="1" x14ac:dyDescent="0.25">
      <c r="A431" s="64" t="s">
        <v>584</v>
      </c>
      <c r="B431" s="64" t="s">
        <v>585</v>
      </c>
      <c r="C431" s="37">
        <v>4301031176</v>
      </c>
      <c r="D431" s="385">
        <v>4607091389425</v>
      </c>
      <c r="E431" s="38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9"/>
      <c r="N431" s="38">
        <v>45</v>
      </c>
      <c r="O431" s="4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7"/>
      <c r="Q431" s="387"/>
      <c r="R431" s="387"/>
      <c r="S431" s="38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customHeight="1" x14ac:dyDescent="0.25">
      <c r="A432" s="64" t="s">
        <v>586</v>
      </c>
      <c r="B432" s="64" t="s">
        <v>587</v>
      </c>
      <c r="C432" s="37">
        <v>4301031215</v>
      </c>
      <c r="D432" s="385">
        <v>4680115882911</v>
      </c>
      <c r="E432" s="38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9"/>
      <c r="N432" s="38">
        <v>40</v>
      </c>
      <c r="O432" s="4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t="27" customHeight="1" x14ac:dyDescent="0.25">
      <c r="A433" s="64" t="s">
        <v>588</v>
      </c>
      <c r="B433" s="64" t="s">
        <v>589</v>
      </c>
      <c r="C433" s="37">
        <v>4301031167</v>
      </c>
      <c r="D433" s="385">
        <v>4680115880771</v>
      </c>
      <c r="E433" s="38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9"/>
      <c r="N433" s="38">
        <v>45</v>
      </c>
      <c r="O433" s="4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20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71"/>
      <c r="BB433" s="322" t="s">
        <v>67</v>
      </c>
    </row>
    <row r="434" spans="1:54" ht="27" customHeight="1" x14ac:dyDescent="0.25">
      <c r="A434" s="64" t="s">
        <v>590</v>
      </c>
      <c r="B434" s="64" t="s">
        <v>591</v>
      </c>
      <c r="C434" s="37">
        <v>4301031173</v>
      </c>
      <c r="D434" s="385">
        <v>4607091389500</v>
      </c>
      <c r="E434" s="38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9"/>
      <c r="N434" s="38">
        <v>45</v>
      </c>
      <c r="O434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7"/>
      <c r="Q434" s="387"/>
      <c r="R434" s="387"/>
      <c r="S434" s="38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20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71"/>
      <c r="BB434" s="323" t="s">
        <v>67</v>
      </c>
    </row>
    <row r="435" spans="1:54" ht="27" customHeight="1" x14ac:dyDescent="0.25">
      <c r="A435" s="64" t="s">
        <v>592</v>
      </c>
      <c r="B435" s="64" t="s">
        <v>593</v>
      </c>
      <c r="C435" s="37">
        <v>4301031103</v>
      </c>
      <c r="D435" s="385">
        <v>4680115881983</v>
      </c>
      <c r="E435" s="38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9"/>
      <c r="N435" s="38">
        <v>40</v>
      </c>
      <c r="O435" s="44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7"/>
      <c r="Q435" s="387"/>
      <c r="R435" s="387"/>
      <c r="S435" s="38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20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71"/>
      <c r="BB435" s="324" t="s">
        <v>67</v>
      </c>
    </row>
    <row r="436" spans="1:54" x14ac:dyDescent="0.2">
      <c r="A436" s="379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0"/>
      <c r="O436" s="376" t="s">
        <v>43</v>
      </c>
      <c r="P436" s="377"/>
      <c r="Q436" s="377"/>
      <c r="R436" s="377"/>
      <c r="S436" s="377"/>
      <c r="T436" s="377"/>
      <c r="U436" s="378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54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76" t="s">
        <v>43</v>
      </c>
      <c r="P437" s="377"/>
      <c r="Q437" s="377"/>
      <c r="R437" s="377"/>
      <c r="S437" s="377"/>
      <c r="T437" s="377"/>
      <c r="U437" s="378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54" ht="14.25" customHeight="1" x14ac:dyDescent="0.25">
      <c r="A438" s="389" t="s">
        <v>95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67"/>
      <c r="AA438" s="67"/>
    </row>
    <row r="439" spans="1:54" ht="27" customHeight="1" x14ac:dyDescent="0.25">
      <c r="A439" s="64" t="s">
        <v>594</v>
      </c>
      <c r="B439" s="64" t="s">
        <v>595</v>
      </c>
      <c r="C439" s="37">
        <v>4301032046</v>
      </c>
      <c r="D439" s="385">
        <v>4680115884359</v>
      </c>
      <c r="E439" s="38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570</v>
      </c>
      <c r="L439" s="39" t="s">
        <v>569</v>
      </c>
      <c r="M439" s="39"/>
      <c r="N439" s="38">
        <v>60</v>
      </c>
      <c r="O439" s="4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7"/>
      <c r="Q439" s="387"/>
      <c r="R439" s="387"/>
      <c r="S439" s="38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5" t="s">
        <v>67</v>
      </c>
    </row>
    <row r="440" spans="1:54" ht="27" customHeight="1" x14ac:dyDescent="0.25">
      <c r="A440" s="64" t="s">
        <v>596</v>
      </c>
      <c r="B440" s="64" t="s">
        <v>597</v>
      </c>
      <c r="C440" s="37">
        <v>4301040358</v>
      </c>
      <c r="D440" s="385">
        <v>4680115884571</v>
      </c>
      <c r="E440" s="38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570</v>
      </c>
      <c r="L440" s="39" t="s">
        <v>569</v>
      </c>
      <c r="M440" s="39"/>
      <c r="N440" s="38">
        <v>60</v>
      </c>
      <c r="O440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6" t="s">
        <v>67</v>
      </c>
    </row>
    <row r="441" spans="1:54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76" t="s">
        <v>43</v>
      </c>
      <c r="P441" s="377"/>
      <c r="Q441" s="377"/>
      <c r="R441" s="377"/>
      <c r="S441" s="377"/>
      <c r="T441" s="377"/>
      <c r="U441" s="378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54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76" t="s">
        <v>43</v>
      </c>
      <c r="P442" s="377"/>
      <c r="Q442" s="377"/>
      <c r="R442" s="377"/>
      <c r="S442" s="377"/>
      <c r="T442" s="377"/>
      <c r="U442" s="378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54" ht="14.25" customHeight="1" x14ac:dyDescent="0.25">
      <c r="A443" s="389" t="s">
        <v>104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67"/>
      <c r="AA443" s="67"/>
    </row>
    <row r="444" spans="1:54" ht="27" customHeight="1" x14ac:dyDescent="0.25">
      <c r="A444" s="64" t="s">
        <v>598</v>
      </c>
      <c r="B444" s="64" t="s">
        <v>599</v>
      </c>
      <c r="C444" s="37">
        <v>4301170010</v>
      </c>
      <c r="D444" s="385">
        <v>4680115884090</v>
      </c>
      <c r="E444" s="38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570</v>
      </c>
      <c r="L444" s="39" t="s">
        <v>569</v>
      </c>
      <c r="M444" s="39"/>
      <c r="N444" s="38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71"/>
      <c r="BB444" s="327" t="s">
        <v>67</v>
      </c>
    </row>
    <row r="445" spans="1:54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0"/>
      <c r="O445" s="376" t="s">
        <v>43</v>
      </c>
      <c r="P445" s="377"/>
      <c r="Q445" s="377"/>
      <c r="R445" s="377"/>
      <c r="S445" s="377"/>
      <c r="T445" s="377"/>
      <c r="U445" s="378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54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80"/>
      <c r="O446" s="376" t="s">
        <v>43</v>
      </c>
      <c r="P446" s="377"/>
      <c r="Q446" s="377"/>
      <c r="R446" s="377"/>
      <c r="S446" s="377"/>
      <c r="T446" s="377"/>
      <c r="U446" s="378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54" ht="14.25" customHeight="1" x14ac:dyDescent="0.25">
      <c r="A447" s="389" t="s">
        <v>600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67"/>
      <c r="AA447" s="67"/>
    </row>
    <row r="448" spans="1:54" ht="27" customHeight="1" x14ac:dyDescent="0.25">
      <c r="A448" s="64" t="s">
        <v>601</v>
      </c>
      <c r="B448" s="64" t="s">
        <v>602</v>
      </c>
      <c r="C448" s="37">
        <v>4301040357</v>
      </c>
      <c r="D448" s="385">
        <v>4680115884564</v>
      </c>
      <c r="E448" s="38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570</v>
      </c>
      <c r="L448" s="39" t="s">
        <v>569</v>
      </c>
      <c r="M448" s="39"/>
      <c r="N448" s="38">
        <v>60</v>
      </c>
      <c r="O448" s="4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71"/>
      <c r="BB448" s="328" t="s">
        <v>67</v>
      </c>
    </row>
    <row r="449" spans="1:54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76" t="s">
        <v>43</v>
      </c>
      <c r="P449" s="377"/>
      <c r="Q449" s="377"/>
      <c r="R449" s="377"/>
      <c r="S449" s="377"/>
      <c r="T449" s="377"/>
      <c r="U449" s="378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54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80"/>
      <c r="O450" s="376" t="s">
        <v>43</v>
      </c>
      <c r="P450" s="377"/>
      <c r="Q450" s="377"/>
      <c r="R450" s="377"/>
      <c r="S450" s="377"/>
      <c r="T450" s="377"/>
      <c r="U450" s="378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54" ht="27.75" customHeight="1" x14ac:dyDescent="0.2">
      <c r="A451" s="406" t="s">
        <v>603</v>
      </c>
      <c r="B451" s="406"/>
      <c r="C451" s="406"/>
      <c r="D451" s="406"/>
      <c r="E451" s="406"/>
      <c r="F451" s="406"/>
      <c r="G451" s="406"/>
      <c r="H451" s="406"/>
      <c r="I451" s="406"/>
      <c r="J451" s="406"/>
      <c r="K451" s="406"/>
      <c r="L451" s="406"/>
      <c r="M451" s="406"/>
      <c r="N451" s="406"/>
      <c r="O451" s="406"/>
      <c r="P451" s="406"/>
      <c r="Q451" s="406"/>
      <c r="R451" s="406"/>
      <c r="S451" s="406"/>
      <c r="T451" s="406"/>
      <c r="U451" s="406"/>
      <c r="V451" s="406"/>
      <c r="W451" s="406"/>
      <c r="X451" s="406"/>
      <c r="Y451" s="406"/>
      <c r="Z451" s="55"/>
      <c r="AA451" s="55"/>
    </row>
    <row r="452" spans="1:54" ht="16.5" customHeight="1" x14ac:dyDescent="0.25">
      <c r="A452" s="407" t="s">
        <v>603</v>
      </c>
      <c r="B452" s="407"/>
      <c r="C452" s="407"/>
      <c r="D452" s="407"/>
      <c r="E452" s="407"/>
      <c r="F452" s="407"/>
      <c r="G452" s="407"/>
      <c r="H452" s="407"/>
      <c r="I452" s="407"/>
      <c r="J452" s="407"/>
      <c r="K452" s="407"/>
      <c r="L452" s="407"/>
      <c r="M452" s="407"/>
      <c r="N452" s="407"/>
      <c r="O452" s="407"/>
      <c r="P452" s="407"/>
      <c r="Q452" s="407"/>
      <c r="R452" s="407"/>
      <c r="S452" s="407"/>
      <c r="T452" s="407"/>
      <c r="U452" s="407"/>
      <c r="V452" s="407"/>
      <c r="W452" s="407"/>
      <c r="X452" s="407"/>
      <c r="Y452" s="407"/>
      <c r="Z452" s="66"/>
      <c r="AA452" s="66"/>
    </row>
    <row r="453" spans="1:54" ht="14.25" customHeight="1" x14ac:dyDescent="0.25">
      <c r="A453" s="389" t="s">
        <v>117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67"/>
      <c r="AA453" s="67"/>
    </row>
    <row r="454" spans="1:54" ht="27" customHeight="1" x14ac:dyDescent="0.25">
      <c r="A454" s="64" t="s">
        <v>604</v>
      </c>
      <c r="B454" s="64" t="s">
        <v>605</v>
      </c>
      <c r="C454" s="37">
        <v>4301011795</v>
      </c>
      <c r="D454" s="385">
        <v>4607091389067</v>
      </c>
      <c r="E454" s="38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4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7"/>
      <c r="Q454" s="387"/>
      <c r="R454" s="387"/>
      <c r="S454" s="38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customHeight="1" x14ac:dyDescent="0.25">
      <c r="A455" s="64" t="s">
        <v>606</v>
      </c>
      <c r="B455" s="64" t="s">
        <v>607</v>
      </c>
      <c r="C455" s="37">
        <v>4301011779</v>
      </c>
      <c r="D455" s="385">
        <v>4607091383522</v>
      </c>
      <c r="E455" s="38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43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7"/>
      <c r="Q455" s="387"/>
      <c r="R455" s="387"/>
      <c r="S455" s="38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27" customHeight="1" x14ac:dyDescent="0.25">
      <c r="A456" s="64" t="s">
        <v>608</v>
      </c>
      <c r="B456" s="64" t="s">
        <v>609</v>
      </c>
      <c r="C456" s="37">
        <v>4301011785</v>
      </c>
      <c r="D456" s="385">
        <v>4607091384437</v>
      </c>
      <c r="E456" s="38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112</v>
      </c>
      <c r="M456" s="39"/>
      <c r="N456" s="38">
        <v>60</v>
      </c>
      <c r="O456" s="43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7"/>
      <c r="Q456" s="387"/>
      <c r="R456" s="387"/>
      <c r="S456" s="38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16.5" customHeight="1" x14ac:dyDescent="0.25">
      <c r="A457" s="64" t="s">
        <v>610</v>
      </c>
      <c r="B457" s="64" t="s">
        <v>611</v>
      </c>
      <c r="C457" s="37">
        <v>4301011774</v>
      </c>
      <c r="D457" s="385">
        <v>4680115884502</v>
      </c>
      <c r="E457" s="38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113</v>
      </c>
      <c r="L457" s="39" t="s">
        <v>112</v>
      </c>
      <c r="M457" s="39"/>
      <c r="N457" s="38">
        <v>60</v>
      </c>
      <c r="O457" s="4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7"/>
      <c r="Q457" s="387"/>
      <c r="R457" s="387"/>
      <c r="S457" s="38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customHeight="1" x14ac:dyDescent="0.25">
      <c r="A458" s="64" t="s">
        <v>612</v>
      </c>
      <c r="B458" s="64" t="s">
        <v>613</v>
      </c>
      <c r="C458" s="37">
        <v>4301011771</v>
      </c>
      <c r="D458" s="385">
        <v>4607091389104</v>
      </c>
      <c r="E458" s="38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113</v>
      </c>
      <c r="L458" s="39" t="s">
        <v>112</v>
      </c>
      <c r="M458" s="39"/>
      <c r="N458" s="38">
        <v>60</v>
      </c>
      <c r="O458" s="4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7"/>
      <c r="Q458" s="387"/>
      <c r="R458" s="387"/>
      <c r="S458" s="388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16.5" customHeight="1" x14ac:dyDescent="0.25">
      <c r="A459" s="64" t="s">
        <v>614</v>
      </c>
      <c r="B459" s="64" t="s">
        <v>615</v>
      </c>
      <c r="C459" s="37">
        <v>4301011799</v>
      </c>
      <c r="D459" s="385">
        <v>4680115884519</v>
      </c>
      <c r="E459" s="385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132</v>
      </c>
      <c r="M459" s="39"/>
      <c r="N459" s="38">
        <v>60</v>
      </c>
      <c r="O459" s="4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7"/>
      <c r="Q459" s="387"/>
      <c r="R459" s="387"/>
      <c r="S459" s="388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616</v>
      </c>
      <c r="B460" s="64" t="s">
        <v>617</v>
      </c>
      <c r="C460" s="37">
        <v>4301011778</v>
      </c>
      <c r="D460" s="385">
        <v>4680115880603</v>
      </c>
      <c r="E460" s="38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112</v>
      </c>
      <c r="M460" s="39"/>
      <c r="N460" s="38">
        <v>60</v>
      </c>
      <c r="O460" s="4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7"/>
      <c r="Q460" s="387"/>
      <c r="R460" s="387"/>
      <c r="S460" s="388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customHeight="1" x14ac:dyDescent="0.25">
      <c r="A461" s="64" t="s">
        <v>618</v>
      </c>
      <c r="B461" s="64" t="s">
        <v>619</v>
      </c>
      <c r="C461" s="37">
        <v>4301011775</v>
      </c>
      <c r="D461" s="385">
        <v>4607091389999</v>
      </c>
      <c r="E461" s="38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43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7"/>
      <c r="Q461" s="387"/>
      <c r="R461" s="387"/>
      <c r="S461" s="388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ht="27" customHeight="1" x14ac:dyDescent="0.25">
      <c r="A462" s="64" t="s">
        <v>620</v>
      </c>
      <c r="B462" s="64" t="s">
        <v>621</v>
      </c>
      <c r="C462" s="37">
        <v>4301011770</v>
      </c>
      <c r="D462" s="385">
        <v>4680115882782</v>
      </c>
      <c r="E462" s="38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112</v>
      </c>
      <c r="M462" s="39"/>
      <c r="N462" s="38">
        <v>60</v>
      </c>
      <c r="O462" s="4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7"/>
      <c r="Q462" s="387"/>
      <c r="R462" s="387"/>
      <c r="S462" s="388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7" t="s">
        <v>67</v>
      </c>
    </row>
    <row r="463" spans="1:54" ht="27" customHeight="1" x14ac:dyDescent="0.25">
      <c r="A463" s="64" t="s">
        <v>622</v>
      </c>
      <c r="B463" s="64" t="s">
        <v>623</v>
      </c>
      <c r="C463" s="37">
        <v>4301011190</v>
      </c>
      <c r="D463" s="385">
        <v>4607091389098</v>
      </c>
      <c r="E463" s="385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80</v>
      </c>
      <c r="L463" s="39" t="s">
        <v>132</v>
      </c>
      <c r="M463" s="39"/>
      <c r="N463" s="38">
        <v>50</v>
      </c>
      <c r="O463" s="4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7"/>
      <c r="Q463" s="387"/>
      <c r="R463" s="387"/>
      <c r="S463" s="388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8" t="s">
        <v>67</v>
      </c>
    </row>
    <row r="464" spans="1:54" ht="27" customHeight="1" x14ac:dyDescent="0.25">
      <c r="A464" s="64" t="s">
        <v>624</v>
      </c>
      <c r="B464" s="64" t="s">
        <v>625</v>
      </c>
      <c r="C464" s="37">
        <v>4301011784</v>
      </c>
      <c r="D464" s="385">
        <v>4607091389982</v>
      </c>
      <c r="E464" s="38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112</v>
      </c>
      <c r="M464" s="39"/>
      <c r="N464" s="38">
        <v>60</v>
      </c>
      <c r="O464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7"/>
      <c r="Q464" s="387"/>
      <c r="R464" s="387"/>
      <c r="S464" s="388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9" t="s">
        <v>67</v>
      </c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76" t="s">
        <v>43</v>
      </c>
      <c r="P465" s="377"/>
      <c r="Q465" s="377"/>
      <c r="R465" s="377"/>
      <c r="S465" s="377"/>
      <c r="T465" s="377"/>
      <c r="U465" s="378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80"/>
      <c r="O466" s="376" t="s">
        <v>43</v>
      </c>
      <c r="P466" s="377"/>
      <c r="Q466" s="377"/>
      <c r="R466" s="377"/>
      <c r="S466" s="377"/>
      <c r="T466" s="377"/>
      <c r="U466" s="378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customHeight="1" x14ac:dyDescent="0.25">
      <c r="A467" s="389" t="s">
        <v>109</v>
      </c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89"/>
      <c r="O467" s="389"/>
      <c r="P467" s="389"/>
      <c r="Q467" s="389"/>
      <c r="R467" s="389"/>
      <c r="S467" s="389"/>
      <c r="T467" s="389"/>
      <c r="U467" s="389"/>
      <c r="V467" s="389"/>
      <c r="W467" s="389"/>
      <c r="X467" s="389"/>
      <c r="Y467" s="389"/>
      <c r="Z467" s="67"/>
      <c r="AA467" s="67"/>
    </row>
    <row r="468" spans="1:54" ht="16.5" customHeight="1" x14ac:dyDescent="0.25">
      <c r="A468" s="64" t="s">
        <v>626</v>
      </c>
      <c r="B468" s="64" t="s">
        <v>627</v>
      </c>
      <c r="C468" s="37">
        <v>4301020222</v>
      </c>
      <c r="D468" s="385">
        <v>4607091388930</v>
      </c>
      <c r="E468" s="38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112</v>
      </c>
      <c r="M468" s="39"/>
      <c r="N468" s="38">
        <v>55</v>
      </c>
      <c r="O468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7"/>
      <c r="Q468" s="387"/>
      <c r="R468" s="387"/>
      <c r="S468" s="388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40" t="s">
        <v>67</v>
      </c>
    </row>
    <row r="469" spans="1:54" ht="16.5" customHeight="1" x14ac:dyDescent="0.25">
      <c r="A469" s="64" t="s">
        <v>628</v>
      </c>
      <c r="B469" s="64" t="s">
        <v>629</v>
      </c>
      <c r="C469" s="37">
        <v>4301020206</v>
      </c>
      <c r="D469" s="385">
        <v>4680115880054</v>
      </c>
      <c r="E469" s="385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80</v>
      </c>
      <c r="L469" s="39" t="s">
        <v>112</v>
      </c>
      <c r="M469" s="39"/>
      <c r="N469" s="38">
        <v>55</v>
      </c>
      <c r="O469" s="4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7"/>
      <c r="Q469" s="387"/>
      <c r="R469" s="387"/>
      <c r="S469" s="388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41" t="s">
        <v>67</v>
      </c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76" t="s">
        <v>43</v>
      </c>
      <c r="P470" s="377"/>
      <c r="Q470" s="377"/>
      <c r="R470" s="377"/>
      <c r="S470" s="377"/>
      <c r="T470" s="377"/>
      <c r="U470" s="378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x14ac:dyDescent="0.2">
      <c r="A471" s="379"/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80"/>
      <c r="O471" s="376" t="s">
        <v>43</v>
      </c>
      <c r="P471" s="377"/>
      <c r="Q471" s="377"/>
      <c r="R471" s="377"/>
      <c r="S471" s="377"/>
      <c r="T471" s="377"/>
      <c r="U471" s="378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customHeight="1" x14ac:dyDescent="0.25">
      <c r="A472" s="389" t="s">
        <v>76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67"/>
      <c r="AA472" s="67"/>
    </row>
    <row r="473" spans="1:54" ht="27" customHeight="1" x14ac:dyDescent="0.25">
      <c r="A473" s="64" t="s">
        <v>630</v>
      </c>
      <c r="B473" s="64" t="s">
        <v>631</v>
      </c>
      <c r="C473" s="37">
        <v>4301031252</v>
      </c>
      <c r="D473" s="385">
        <v>4680115883116</v>
      </c>
      <c r="E473" s="38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4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7"/>
      <c r="Q473" s="387"/>
      <c r="R473" s="387"/>
      <c r="S473" s="38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customHeight="1" x14ac:dyDescent="0.25">
      <c r="A474" s="64" t="s">
        <v>632</v>
      </c>
      <c r="B474" s="64" t="s">
        <v>633</v>
      </c>
      <c r="C474" s="37">
        <v>4301031248</v>
      </c>
      <c r="D474" s="385">
        <v>4680115883093</v>
      </c>
      <c r="E474" s="38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79</v>
      </c>
      <c r="M474" s="39"/>
      <c r="N474" s="38">
        <v>60</v>
      </c>
      <c r="O474" s="4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7"/>
      <c r="Q474" s="387"/>
      <c r="R474" s="387"/>
      <c r="S474" s="38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customHeight="1" x14ac:dyDescent="0.25">
      <c r="A475" s="64" t="s">
        <v>634</v>
      </c>
      <c r="B475" s="64" t="s">
        <v>635</v>
      </c>
      <c r="C475" s="37">
        <v>4301031250</v>
      </c>
      <c r="D475" s="385">
        <v>4680115883109</v>
      </c>
      <c r="E475" s="38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79</v>
      </c>
      <c r="M475" s="39"/>
      <c r="N475" s="38">
        <v>60</v>
      </c>
      <c r="O475" s="4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7"/>
      <c r="Q475" s="387"/>
      <c r="R475" s="387"/>
      <c r="S475" s="38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t="27" customHeight="1" x14ac:dyDescent="0.25">
      <c r="A476" s="64" t="s">
        <v>636</v>
      </c>
      <c r="B476" s="64" t="s">
        <v>637</v>
      </c>
      <c r="C476" s="37">
        <v>4301031249</v>
      </c>
      <c r="D476" s="385">
        <v>4680115882072</v>
      </c>
      <c r="E476" s="38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80</v>
      </c>
      <c r="L476" s="39" t="s">
        <v>112</v>
      </c>
      <c r="M476" s="39"/>
      <c r="N476" s="38">
        <v>60</v>
      </c>
      <c r="O476" s="4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7"/>
      <c r="Q476" s="387"/>
      <c r="R476" s="387"/>
      <c r="S476" s="38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5" t="s">
        <v>67</v>
      </c>
    </row>
    <row r="477" spans="1:54" ht="27" customHeight="1" x14ac:dyDescent="0.25">
      <c r="A477" s="64" t="s">
        <v>638</v>
      </c>
      <c r="B477" s="64" t="s">
        <v>639</v>
      </c>
      <c r="C477" s="37">
        <v>4301031251</v>
      </c>
      <c r="D477" s="385">
        <v>4680115882102</v>
      </c>
      <c r="E477" s="385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9"/>
      <c r="N477" s="38">
        <v>60</v>
      </c>
      <c r="O477" s="4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7"/>
      <c r="Q477" s="387"/>
      <c r="R477" s="387"/>
      <c r="S477" s="38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6" t="s">
        <v>67</v>
      </c>
    </row>
    <row r="478" spans="1:54" ht="27" customHeight="1" x14ac:dyDescent="0.25">
      <c r="A478" s="64" t="s">
        <v>640</v>
      </c>
      <c r="B478" s="64" t="s">
        <v>641</v>
      </c>
      <c r="C478" s="37">
        <v>4301031253</v>
      </c>
      <c r="D478" s="385">
        <v>4680115882096</v>
      </c>
      <c r="E478" s="385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80</v>
      </c>
      <c r="L478" s="39" t="s">
        <v>79</v>
      </c>
      <c r="M478" s="39"/>
      <c r="N478" s="38">
        <v>60</v>
      </c>
      <c r="O478" s="4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7"/>
      <c r="Q478" s="387"/>
      <c r="R478" s="387"/>
      <c r="S478" s="38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7" t="s">
        <v>67</v>
      </c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76" t="s">
        <v>43</v>
      </c>
      <c r="P479" s="377"/>
      <c r="Q479" s="377"/>
      <c r="R479" s="377"/>
      <c r="S479" s="377"/>
      <c r="T479" s="377"/>
      <c r="U479" s="378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x14ac:dyDescent="0.2">
      <c r="A480" s="379"/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80"/>
      <c r="O480" s="376" t="s">
        <v>43</v>
      </c>
      <c r="P480" s="377"/>
      <c r="Q480" s="377"/>
      <c r="R480" s="377"/>
      <c r="S480" s="377"/>
      <c r="T480" s="377"/>
      <c r="U480" s="378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customHeight="1" x14ac:dyDescent="0.25">
      <c r="A481" s="389" t="s">
        <v>81</v>
      </c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389"/>
      <c r="P481" s="389"/>
      <c r="Q481" s="389"/>
      <c r="R481" s="389"/>
      <c r="S481" s="389"/>
      <c r="T481" s="389"/>
      <c r="U481" s="389"/>
      <c r="V481" s="389"/>
      <c r="W481" s="389"/>
      <c r="X481" s="389"/>
      <c r="Y481" s="389"/>
      <c r="Z481" s="67"/>
      <c r="AA481" s="67"/>
    </row>
    <row r="482" spans="1:54" ht="16.5" customHeight="1" x14ac:dyDescent="0.25">
      <c r="A482" s="64" t="s">
        <v>642</v>
      </c>
      <c r="B482" s="64" t="s">
        <v>643</v>
      </c>
      <c r="C482" s="37">
        <v>4301051230</v>
      </c>
      <c r="D482" s="385">
        <v>4607091383409</v>
      </c>
      <c r="E482" s="385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113</v>
      </c>
      <c r="L482" s="39" t="s">
        <v>79</v>
      </c>
      <c r="M482" s="39"/>
      <c r="N482" s="38">
        <v>45</v>
      </c>
      <c r="O482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7"/>
      <c r="Q482" s="387"/>
      <c r="R482" s="387"/>
      <c r="S482" s="38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8" t="s">
        <v>67</v>
      </c>
    </row>
    <row r="483" spans="1:54" ht="16.5" customHeight="1" x14ac:dyDescent="0.25">
      <c r="A483" s="64" t="s">
        <v>644</v>
      </c>
      <c r="B483" s="64" t="s">
        <v>645</v>
      </c>
      <c r="C483" s="37">
        <v>4301051231</v>
      </c>
      <c r="D483" s="385">
        <v>4607091383416</v>
      </c>
      <c r="E483" s="385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113</v>
      </c>
      <c r="L483" s="39" t="s">
        <v>79</v>
      </c>
      <c r="M483" s="39"/>
      <c r="N483" s="38">
        <v>45</v>
      </c>
      <c r="O483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7"/>
      <c r="Q483" s="387"/>
      <c r="R483" s="387"/>
      <c r="S483" s="38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9" t="s">
        <v>67</v>
      </c>
    </row>
    <row r="484" spans="1:54" ht="27" customHeight="1" x14ac:dyDescent="0.25">
      <c r="A484" s="64" t="s">
        <v>646</v>
      </c>
      <c r="B484" s="64" t="s">
        <v>647</v>
      </c>
      <c r="C484" s="37">
        <v>4301051058</v>
      </c>
      <c r="D484" s="385">
        <v>4680115883536</v>
      </c>
      <c r="E484" s="385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80</v>
      </c>
      <c r="L484" s="39" t="s">
        <v>79</v>
      </c>
      <c r="M484" s="39"/>
      <c r="N484" s="38">
        <v>45</v>
      </c>
      <c r="O484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7"/>
      <c r="Q484" s="387"/>
      <c r="R484" s="387"/>
      <c r="S484" s="38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50" t="s">
        <v>67</v>
      </c>
    </row>
    <row r="485" spans="1:54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76" t="s">
        <v>43</v>
      </c>
      <c r="P485" s="377"/>
      <c r="Q485" s="377"/>
      <c r="R485" s="377"/>
      <c r="S485" s="377"/>
      <c r="T485" s="377"/>
      <c r="U485" s="378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x14ac:dyDescent="0.2">
      <c r="A486" s="379"/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80"/>
      <c r="O486" s="376" t="s">
        <v>43</v>
      </c>
      <c r="P486" s="377"/>
      <c r="Q486" s="377"/>
      <c r="R486" s="377"/>
      <c r="S486" s="377"/>
      <c r="T486" s="377"/>
      <c r="U486" s="378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customHeight="1" x14ac:dyDescent="0.25">
      <c r="A487" s="389" t="s">
        <v>223</v>
      </c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89"/>
      <c r="O487" s="389"/>
      <c r="P487" s="389"/>
      <c r="Q487" s="389"/>
      <c r="R487" s="389"/>
      <c r="S487" s="389"/>
      <c r="T487" s="389"/>
      <c r="U487" s="389"/>
      <c r="V487" s="389"/>
      <c r="W487" s="389"/>
      <c r="X487" s="389"/>
      <c r="Y487" s="389"/>
      <c r="Z487" s="67"/>
      <c r="AA487" s="67"/>
    </row>
    <row r="488" spans="1:54" ht="16.5" customHeight="1" x14ac:dyDescent="0.25">
      <c r="A488" s="64" t="s">
        <v>648</v>
      </c>
      <c r="B488" s="64" t="s">
        <v>649</v>
      </c>
      <c r="C488" s="37">
        <v>4301060363</v>
      </c>
      <c r="D488" s="385">
        <v>4680115885035</v>
      </c>
      <c r="E488" s="385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113</v>
      </c>
      <c r="L488" s="39" t="s">
        <v>79</v>
      </c>
      <c r="M488" s="39"/>
      <c r="N488" s="38">
        <v>35</v>
      </c>
      <c r="O488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7"/>
      <c r="Q488" s="387"/>
      <c r="R488" s="387"/>
      <c r="S488" s="38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51" t="s">
        <v>67</v>
      </c>
    </row>
    <row r="489" spans="1:54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76" t="s">
        <v>43</v>
      </c>
      <c r="P489" s="377"/>
      <c r="Q489" s="377"/>
      <c r="R489" s="377"/>
      <c r="S489" s="377"/>
      <c r="T489" s="377"/>
      <c r="U489" s="378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x14ac:dyDescent="0.2">
      <c r="A490" s="379"/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80"/>
      <c r="O490" s="376" t="s">
        <v>43</v>
      </c>
      <c r="P490" s="377"/>
      <c r="Q490" s="377"/>
      <c r="R490" s="377"/>
      <c r="S490" s="377"/>
      <c r="T490" s="377"/>
      <c r="U490" s="378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customHeight="1" x14ac:dyDescent="0.2">
      <c r="A491" s="406" t="s">
        <v>650</v>
      </c>
      <c r="B491" s="406"/>
      <c r="C491" s="406"/>
      <c r="D491" s="406"/>
      <c r="E491" s="406"/>
      <c r="F491" s="406"/>
      <c r="G491" s="406"/>
      <c r="H491" s="406"/>
      <c r="I491" s="406"/>
      <c r="J491" s="406"/>
      <c r="K491" s="406"/>
      <c r="L491" s="406"/>
      <c r="M491" s="406"/>
      <c r="N491" s="406"/>
      <c r="O491" s="406"/>
      <c r="P491" s="406"/>
      <c r="Q491" s="406"/>
      <c r="R491" s="406"/>
      <c r="S491" s="406"/>
      <c r="T491" s="406"/>
      <c r="U491" s="406"/>
      <c r="V491" s="406"/>
      <c r="W491" s="406"/>
      <c r="X491" s="406"/>
      <c r="Y491" s="406"/>
      <c r="Z491" s="55"/>
      <c r="AA491" s="55"/>
    </row>
    <row r="492" spans="1:54" ht="16.5" customHeight="1" x14ac:dyDescent="0.25">
      <c r="A492" s="407" t="s">
        <v>651</v>
      </c>
      <c r="B492" s="407"/>
      <c r="C492" s="407"/>
      <c r="D492" s="407"/>
      <c r="E492" s="407"/>
      <c r="F492" s="407"/>
      <c r="G492" s="407"/>
      <c r="H492" s="407"/>
      <c r="I492" s="407"/>
      <c r="J492" s="407"/>
      <c r="K492" s="407"/>
      <c r="L492" s="407"/>
      <c r="M492" s="407"/>
      <c r="N492" s="407"/>
      <c r="O492" s="407"/>
      <c r="P492" s="407"/>
      <c r="Q492" s="407"/>
      <c r="R492" s="407"/>
      <c r="S492" s="407"/>
      <c r="T492" s="407"/>
      <c r="U492" s="407"/>
      <c r="V492" s="407"/>
      <c r="W492" s="407"/>
      <c r="X492" s="407"/>
      <c r="Y492" s="407"/>
      <c r="Z492" s="66"/>
      <c r="AA492" s="66"/>
    </row>
    <row r="493" spans="1:54" ht="14.25" customHeight="1" x14ac:dyDescent="0.25">
      <c r="A493" s="389" t="s">
        <v>117</v>
      </c>
      <c r="B493" s="389"/>
      <c r="C493" s="389"/>
      <c r="D493" s="389"/>
      <c r="E493" s="389"/>
      <c r="F493" s="389"/>
      <c r="G493" s="389"/>
      <c r="H493" s="389"/>
      <c r="I493" s="389"/>
      <c r="J493" s="389"/>
      <c r="K493" s="389"/>
      <c r="L493" s="389"/>
      <c r="M493" s="389"/>
      <c r="N493" s="389"/>
      <c r="O493" s="389"/>
      <c r="P493" s="389"/>
      <c r="Q493" s="389"/>
      <c r="R493" s="389"/>
      <c r="S493" s="389"/>
      <c r="T493" s="389"/>
      <c r="U493" s="389"/>
      <c r="V493" s="389"/>
      <c r="W493" s="389"/>
      <c r="X493" s="389"/>
      <c r="Y493" s="389"/>
      <c r="Z493" s="67"/>
      <c r="AA493" s="67"/>
    </row>
    <row r="494" spans="1:54" ht="27" customHeight="1" x14ac:dyDescent="0.25">
      <c r="A494" s="64" t="s">
        <v>652</v>
      </c>
      <c r="B494" s="64" t="s">
        <v>653</v>
      </c>
      <c r="C494" s="37">
        <v>4301011763</v>
      </c>
      <c r="D494" s="385">
        <v>4640242181011</v>
      </c>
      <c r="E494" s="385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9"/>
      <c r="N494" s="38">
        <v>55</v>
      </c>
      <c r="O494" s="408" t="s">
        <v>654</v>
      </c>
      <c r="P494" s="387"/>
      <c r="Q494" s="387"/>
      <c r="R494" s="387"/>
      <c r="S494" s="388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customHeight="1" x14ac:dyDescent="0.25">
      <c r="A495" s="64" t="s">
        <v>655</v>
      </c>
      <c r="B495" s="64" t="s">
        <v>656</v>
      </c>
      <c r="C495" s="37">
        <v>4301011585</v>
      </c>
      <c r="D495" s="385">
        <v>4640242180441</v>
      </c>
      <c r="E495" s="38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113</v>
      </c>
      <c r="L495" s="39" t="s">
        <v>112</v>
      </c>
      <c r="M495" s="39"/>
      <c r="N495" s="38">
        <v>50</v>
      </c>
      <c r="O495" s="409" t="s">
        <v>657</v>
      </c>
      <c r="P495" s="387"/>
      <c r="Q495" s="387"/>
      <c r="R495" s="387"/>
      <c r="S495" s="388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IFERROR(IF(X495=0,"",ROUNDUP(X495/H495,0)*0.02175),"")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t="27" customHeight="1" x14ac:dyDescent="0.25">
      <c r="A496" s="64" t="s">
        <v>658</v>
      </c>
      <c r="B496" s="64" t="s">
        <v>659</v>
      </c>
      <c r="C496" s="37">
        <v>4301011584</v>
      </c>
      <c r="D496" s="385">
        <v>4640242180564</v>
      </c>
      <c r="E496" s="385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113</v>
      </c>
      <c r="L496" s="39" t="s">
        <v>112</v>
      </c>
      <c r="M496" s="39"/>
      <c r="N496" s="38">
        <v>50</v>
      </c>
      <c r="O496" s="410" t="s">
        <v>660</v>
      </c>
      <c r="P496" s="387"/>
      <c r="Q496" s="387"/>
      <c r="R496" s="387"/>
      <c r="S496" s="388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IFERROR(IF(X496=0,"",ROUNDUP(X496/H496,0)*0.02175),"")</f>
        <v/>
      </c>
      <c r="Z496" s="69" t="s">
        <v>48</v>
      </c>
      <c r="AA496" s="70" t="s">
        <v>48</v>
      </c>
      <c r="AE496" s="71"/>
      <c r="BB496" s="354" t="s">
        <v>67</v>
      </c>
    </row>
    <row r="497" spans="1:54" ht="27" customHeight="1" x14ac:dyDescent="0.25">
      <c r="A497" s="64" t="s">
        <v>661</v>
      </c>
      <c r="B497" s="64" t="s">
        <v>662</v>
      </c>
      <c r="C497" s="37">
        <v>4301011762</v>
      </c>
      <c r="D497" s="385">
        <v>4640242180922</v>
      </c>
      <c r="E497" s="385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112</v>
      </c>
      <c r="M497" s="39"/>
      <c r="N497" s="38">
        <v>55</v>
      </c>
      <c r="O497" s="403" t="s">
        <v>663</v>
      </c>
      <c r="P497" s="387"/>
      <c r="Q497" s="387"/>
      <c r="R497" s="387"/>
      <c r="S497" s="388"/>
      <c r="T497" s="40" t="s">
        <v>48</v>
      </c>
      <c r="U497" s="40" t="s">
        <v>48</v>
      </c>
      <c r="V497" s="41" t="s">
        <v>0</v>
      </c>
      <c r="W497" s="59">
        <v>0</v>
      </c>
      <c r="X497" s="56">
        <f>IFERROR(IF(W497="",0,CEILING((W497/$H497),1)*$H497),"")</f>
        <v>0</v>
      </c>
      <c r="Y497" s="42" t="str">
        <f>IFERROR(IF(X497=0,"",ROUNDUP(X497/H497,0)*0.02175),"")</f>
        <v/>
      </c>
      <c r="Z497" s="69" t="s">
        <v>48</v>
      </c>
      <c r="AA497" s="70" t="s">
        <v>48</v>
      </c>
      <c r="AE497" s="71"/>
      <c r="BB497" s="355" t="s">
        <v>67</v>
      </c>
    </row>
    <row r="498" spans="1:54" ht="27" customHeight="1" x14ac:dyDescent="0.25">
      <c r="A498" s="64" t="s">
        <v>664</v>
      </c>
      <c r="B498" s="64" t="s">
        <v>665</v>
      </c>
      <c r="C498" s="37">
        <v>4301011551</v>
      </c>
      <c r="D498" s="385">
        <v>4640242180038</v>
      </c>
      <c r="E498" s="385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112</v>
      </c>
      <c r="M498" s="39"/>
      <c r="N498" s="38">
        <v>50</v>
      </c>
      <c r="O498" s="404" t="s">
        <v>666</v>
      </c>
      <c r="P498" s="387"/>
      <c r="Q498" s="387"/>
      <c r="R498" s="387"/>
      <c r="S498" s="38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71"/>
      <c r="BB498" s="356" t="s">
        <v>67</v>
      </c>
    </row>
    <row r="499" spans="1:54" x14ac:dyDescent="0.2">
      <c r="A499" s="379"/>
      <c r="B499" s="379"/>
      <c r="C499" s="379"/>
      <c r="D499" s="379"/>
      <c r="E499" s="379"/>
      <c r="F499" s="379"/>
      <c r="G499" s="379"/>
      <c r="H499" s="379"/>
      <c r="I499" s="379"/>
      <c r="J499" s="379"/>
      <c r="K499" s="379"/>
      <c r="L499" s="379"/>
      <c r="M499" s="379"/>
      <c r="N499" s="380"/>
      <c r="O499" s="376" t="s">
        <v>43</v>
      </c>
      <c r="P499" s="377"/>
      <c r="Q499" s="377"/>
      <c r="R499" s="377"/>
      <c r="S499" s="377"/>
      <c r="T499" s="377"/>
      <c r="U499" s="378"/>
      <c r="V499" s="43" t="s">
        <v>42</v>
      </c>
      <c r="W499" s="44">
        <f>IFERROR(W494/H494,"0")+IFERROR(W495/H495,"0")+IFERROR(W496/H496,"0")+IFERROR(W497/H497,"0")+IFERROR(W498/H498,"0")</f>
        <v>0</v>
      </c>
      <c r="X499" s="44">
        <f>IFERROR(X494/H494,"0")+IFERROR(X495/H495,"0")+IFERROR(X496/H496,"0")+IFERROR(X497/H497,"0")+IFERROR(X498/H498,"0")</f>
        <v>0</v>
      </c>
      <c r="Y499" s="44">
        <f>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54" x14ac:dyDescent="0.2">
      <c r="A500" s="379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76" t="s">
        <v>43</v>
      </c>
      <c r="P500" s="377"/>
      <c r="Q500" s="377"/>
      <c r="R500" s="377"/>
      <c r="S500" s="377"/>
      <c r="T500" s="377"/>
      <c r="U500" s="378"/>
      <c r="V500" s="43" t="s">
        <v>0</v>
      </c>
      <c r="W500" s="44">
        <f>IFERROR(SUM(W494:W498),"0")</f>
        <v>0</v>
      </c>
      <c r="X500" s="44">
        <f>IFERROR(SUM(X494:X498),"0")</f>
        <v>0</v>
      </c>
      <c r="Y500" s="43"/>
      <c r="Z500" s="68"/>
      <c r="AA500" s="68"/>
    </row>
    <row r="501" spans="1:54" ht="14.25" customHeight="1" x14ac:dyDescent="0.25">
      <c r="A501" s="389" t="s">
        <v>109</v>
      </c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89"/>
      <c r="O501" s="389"/>
      <c r="P501" s="389"/>
      <c r="Q501" s="389"/>
      <c r="R501" s="389"/>
      <c r="S501" s="389"/>
      <c r="T501" s="389"/>
      <c r="U501" s="389"/>
      <c r="V501" s="389"/>
      <c r="W501" s="389"/>
      <c r="X501" s="389"/>
      <c r="Y501" s="389"/>
      <c r="Z501" s="67"/>
      <c r="AA501" s="67"/>
    </row>
    <row r="502" spans="1:54" ht="27" customHeight="1" x14ac:dyDescent="0.25">
      <c r="A502" s="64" t="s">
        <v>667</v>
      </c>
      <c r="B502" s="64" t="s">
        <v>668</v>
      </c>
      <c r="C502" s="37">
        <v>4301020260</v>
      </c>
      <c r="D502" s="385">
        <v>4640242180526</v>
      </c>
      <c r="E502" s="385"/>
      <c r="F502" s="63">
        <v>1.8</v>
      </c>
      <c r="G502" s="38">
        <v>6</v>
      </c>
      <c r="H502" s="63">
        <v>10.8</v>
      </c>
      <c r="I502" s="63">
        <v>11.28</v>
      </c>
      <c r="J502" s="38">
        <v>56</v>
      </c>
      <c r="K502" s="38" t="s">
        <v>113</v>
      </c>
      <c r="L502" s="39" t="s">
        <v>112</v>
      </c>
      <c r="M502" s="39"/>
      <c r="N502" s="38">
        <v>50</v>
      </c>
      <c r="O502" s="405" t="s">
        <v>669</v>
      </c>
      <c r="P502" s="387"/>
      <c r="Q502" s="387"/>
      <c r="R502" s="387"/>
      <c r="S502" s="38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71"/>
      <c r="BB502" s="357" t="s">
        <v>67</v>
      </c>
    </row>
    <row r="503" spans="1:54" ht="16.5" customHeight="1" x14ac:dyDescent="0.25">
      <c r="A503" s="64" t="s">
        <v>670</v>
      </c>
      <c r="B503" s="64" t="s">
        <v>671</v>
      </c>
      <c r="C503" s="37">
        <v>4301020269</v>
      </c>
      <c r="D503" s="385">
        <v>4640242180519</v>
      </c>
      <c r="E503" s="38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113</v>
      </c>
      <c r="L503" s="39" t="s">
        <v>132</v>
      </c>
      <c r="M503" s="39"/>
      <c r="N503" s="38">
        <v>50</v>
      </c>
      <c r="O503" s="400" t="s">
        <v>672</v>
      </c>
      <c r="P503" s="387"/>
      <c r="Q503" s="387"/>
      <c r="R503" s="387"/>
      <c r="S503" s="38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8" t="s">
        <v>67</v>
      </c>
    </row>
    <row r="504" spans="1:54" ht="27" customHeight="1" x14ac:dyDescent="0.25">
      <c r="A504" s="64" t="s">
        <v>673</v>
      </c>
      <c r="B504" s="64" t="s">
        <v>674</v>
      </c>
      <c r="C504" s="37">
        <v>4301020309</v>
      </c>
      <c r="D504" s="385">
        <v>4640242180090</v>
      </c>
      <c r="E504" s="38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113</v>
      </c>
      <c r="L504" s="39" t="s">
        <v>112</v>
      </c>
      <c r="M504" s="39"/>
      <c r="N504" s="38">
        <v>50</v>
      </c>
      <c r="O504" s="401" t="s">
        <v>675</v>
      </c>
      <c r="P504" s="387"/>
      <c r="Q504" s="387"/>
      <c r="R504" s="387"/>
      <c r="S504" s="38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9" t="s">
        <v>67</v>
      </c>
    </row>
    <row r="505" spans="1:54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0"/>
      <c r="O505" s="376" t="s">
        <v>43</v>
      </c>
      <c r="P505" s="377"/>
      <c r="Q505" s="377"/>
      <c r="R505" s="377"/>
      <c r="S505" s="377"/>
      <c r="T505" s="377"/>
      <c r="U505" s="378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54" x14ac:dyDescent="0.2">
      <c r="A506" s="379"/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80"/>
      <c r="O506" s="376" t="s">
        <v>43</v>
      </c>
      <c r="P506" s="377"/>
      <c r="Q506" s="377"/>
      <c r="R506" s="377"/>
      <c r="S506" s="377"/>
      <c r="T506" s="377"/>
      <c r="U506" s="378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54" ht="14.25" customHeight="1" x14ac:dyDescent="0.25">
      <c r="A507" s="389" t="s">
        <v>76</v>
      </c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89"/>
      <c r="O507" s="389"/>
      <c r="P507" s="389"/>
      <c r="Q507" s="389"/>
      <c r="R507" s="389"/>
      <c r="S507" s="389"/>
      <c r="T507" s="389"/>
      <c r="U507" s="389"/>
      <c r="V507" s="389"/>
      <c r="W507" s="389"/>
      <c r="X507" s="389"/>
      <c r="Y507" s="389"/>
      <c r="Z507" s="67"/>
      <c r="AA507" s="67"/>
    </row>
    <row r="508" spans="1:54" ht="27" customHeight="1" x14ac:dyDescent="0.25">
      <c r="A508" s="64" t="s">
        <v>676</v>
      </c>
      <c r="B508" s="64" t="s">
        <v>677</v>
      </c>
      <c r="C508" s="37">
        <v>4301031280</v>
      </c>
      <c r="D508" s="385">
        <v>4640242180816</v>
      </c>
      <c r="E508" s="38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9"/>
      <c r="N508" s="38">
        <v>40</v>
      </c>
      <c r="O508" s="402" t="s">
        <v>678</v>
      </c>
      <c r="P508" s="387"/>
      <c r="Q508" s="387"/>
      <c r="R508" s="387"/>
      <c r="S508" s="38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IFERROR(IF(X508=0,"",ROUNDUP(X508/H508,0)*0.00753),"")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customHeight="1" x14ac:dyDescent="0.25">
      <c r="A509" s="64" t="s">
        <v>679</v>
      </c>
      <c r="B509" s="64" t="s">
        <v>680</v>
      </c>
      <c r="C509" s="37">
        <v>4301031194</v>
      </c>
      <c r="D509" s="385">
        <v>4680115880856</v>
      </c>
      <c r="E509" s="385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9"/>
      <c r="N509" s="38">
        <v>40</v>
      </c>
      <c r="O509" s="39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7"/>
      <c r="Q509" s="387"/>
      <c r="R509" s="387"/>
      <c r="S509" s="38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IFERROR(IF(X509=0,"",ROUNDUP(X509/H509,0)*0.00753),"")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t="27" customHeight="1" x14ac:dyDescent="0.25">
      <c r="A510" s="64" t="s">
        <v>681</v>
      </c>
      <c r="B510" s="64" t="s">
        <v>682</v>
      </c>
      <c r="C510" s="37">
        <v>4301031244</v>
      </c>
      <c r="D510" s="385">
        <v>4640242180595</v>
      </c>
      <c r="E510" s="385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80</v>
      </c>
      <c r="L510" s="39" t="s">
        <v>79</v>
      </c>
      <c r="M510" s="39"/>
      <c r="N510" s="38">
        <v>40</v>
      </c>
      <c r="O510" s="397" t="s">
        <v>683</v>
      </c>
      <c r="P510" s="387"/>
      <c r="Q510" s="387"/>
      <c r="R510" s="387"/>
      <c r="S510" s="388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62" t="s">
        <v>67</v>
      </c>
    </row>
    <row r="511" spans="1:54" ht="27" customHeight="1" x14ac:dyDescent="0.25">
      <c r="A511" s="64" t="s">
        <v>684</v>
      </c>
      <c r="B511" s="64" t="s">
        <v>685</v>
      </c>
      <c r="C511" s="37">
        <v>4301031203</v>
      </c>
      <c r="D511" s="385">
        <v>4640242180908</v>
      </c>
      <c r="E511" s="385"/>
      <c r="F511" s="63">
        <v>0.28000000000000003</v>
      </c>
      <c r="G511" s="38">
        <v>6</v>
      </c>
      <c r="H511" s="63">
        <v>1.68</v>
      </c>
      <c r="I511" s="63">
        <v>1.81</v>
      </c>
      <c r="J511" s="38">
        <v>234</v>
      </c>
      <c r="K511" s="38" t="s">
        <v>175</v>
      </c>
      <c r="L511" s="39" t="s">
        <v>79</v>
      </c>
      <c r="M511" s="39"/>
      <c r="N511" s="38">
        <v>40</v>
      </c>
      <c r="O511" s="398" t="s">
        <v>686</v>
      </c>
      <c r="P511" s="387"/>
      <c r="Q511" s="387"/>
      <c r="R511" s="387"/>
      <c r="S511" s="388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IFERROR(IF(X511=0,"",ROUNDUP(X511/H511,0)*0.00502),"")</f>
        <v/>
      </c>
      <c r="Z511" s="69" t="s">
        <v>48</v>
      </c>
      <c r="AA511" s="70" t="s">
        <v>48</v>
      </c>
      <c r="AE511" s="71"/>
      <c r="BB511" s="363" t="s">
        <v>67</v>
      </c>
    </row>
    <row r="512" spans="1:54" ht="27" customHeight="1" x14ac:dyDescent="0.25">
      <c r="A512" s="64" t="s">
        <v>687</v>
      </c>
      <c r="B512" s="64" t="s">
        <v>688</v>
      </c>
      <c r="C512" s="37">
        <v>4301031200</v>
      </c>
      <c r="D512" s="385">
        <v>4640242180489</v>
      </c>
      <c r="E512" s="385"/>
      <c r="F512" s="63">
        <v>0.28000000000000003</v>
      </c>
      <c r="G512" s="38">
        <v>6</v>
      </c>
      <c r="H512" s="63">
        <v>1.68</v>
      </c>
      <c r="I512" s="63">
        <v>1.84</v>
      </c>
      <c r="J512" s="38">
        <v>234</v>
      </c>
      <c r="K512" s="38" t="s">
        <v>175</v>
      </c>
      <c r="L512" s="39" t="s">
        <v>79</v>
      </c>
      <c r="M512" s="39"/>
      <c r="N512" s="38">
        <v>40</v>
      </c>
      <c r="O512" s="399" t="s">
        <v>689</v>
      </c>
      <c r="P512" s="387"/>
      <c r="Q512" s="387"/>
      <c r="R512" s="387"/>
      <c r="S512" s="388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IFERROR(IF(X512=0,"",ROUNDUP(X512/H512,0)*0.00502),"")</f>
        <v/>
      </c>
      <c r="Z512" s="69" t="s">
        <v>48</v>
      </c>
      <c r="AA512" s="70" t="s">
        <v>48</v>
      </c>
      <c r="AE512" s="71"/>
      <c r="BB512" s="364" t="s">
        <v>67</v>
      </c>
    </row>
    <row r="513" spans="1:54" x14ac:dyDescent="0.2">
      <c r="A513" s="379"/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80"/>
      <c r="O513" s="376" t="s">
        <v>43</v>
      </c>
      <c r="P513" s="377"/>
      <c r="Q513" s="377"/>
      <c r="R513" s="377"/>
      <c r="S513" s="377"/>
      <c r="T513" s="377"/>
      <c r="U513" s="378"/>
      <c r="V513" s="43" t="s">
        <v>42</v>
      </c>
      <c r="W513" s="44">
        <f>IFERROR(W508/H508,"0")+IFERROR(W509/H509,"0")+IFERROR(W510/H510,"0")+IFERROR(W511/H511,"0")+IFERROR(W512/H512,"0")</f>
        <v>0</v>
      </c>
      <c r="X513" s="44">
        <f>IFERROR(X508/H508,"0")+IFERROR(X509/H509,"0")+IFERROR(X510/H510,"0")+IFERROR(X511/H511,"0")+IFERROR(X512/H512,"0")</f>
        <v>0</v>
      </c>
      <c r="Y513" s="44">
        <f>IFERROR(IF(Y508="",0,Y508),"0")+IFERROR(IF(Y509="",0,Y509),"0")+IFERROR(IF(Y510="",0,Y510),"0")+IFERROR(IF(Y511="",0,Y511),"0")+IFERROR(IF(Y512="",0,Y512),"0")</f>
        <v>0</v>
      </c>
      <c r="Z513" s="68"/>
      <c r="AA513" s="68"/>
    </row>
    <row r="514" spans="1:54" x14ac:dyDescent="0.2">
      <c r="A514" s="379"/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80"/>
      <c r="O514" s="376" t="s">
        <v>43</v>
      </c>
      <c r="P514" s="377"/>
      <c r="Q514" s="377"/>
      <c r="R514" s="377"/>
      <c r="S514" s="377"/>
      <c r="T514" s="377"/>
      <c r="U514" s="378"/>
      <c r="V514" s="43" t="s">
        <v>0</v>
      </c>
      <c r="W514" s="44">
        <f>IFERROR(SUM(W508:W512),"0")</f>
        <v>0</v>
      </c>
      <c r="X514" s="44">
        <f>IFERROR(SUM(X508:X512),"0")</f>
        <v>0</v>
      </c>
      <c r="Y514" s="43"/>
      <c r="Z514" s="68"/>
      <c r="AA514" s="68"/>
    </row>
    <row r="515" spans="1:54" ht="14.25" customHeight="1" x14ac:dyDescent="0.25">
      <c r="A515" s="389" t="s">
        <v>81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67"/>
      <c r="AA515" s="67"/>
    </row>
    <row r="516" spans="1:54" ht="27" customHeight="1" x14ac:dyDescent="0.25">
      <c r="A516" s="64" t="s">
        <v>690</v>
      </c>
      <c r="B516" s="64" t="s">
        <v>691</v>
      </c>
      <c r="C516" s="37">
        <v>4301051310</v>
      </c>
      <c r="D516" s="385">
        <v>4680115880870</v>
      </c>
      <c r="E516" s="385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113</v>
      </c>
      <c r="L516" s="39" t="s">
        <v>132</v>
      </c>
      <c r="M516" s="39"/>
      <c r="N516" s="38">
        <v>40</v>
      </c>
      <c r="O516" s="39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7"/>
      <c r="Q516" s="387"/>
      <c r="R516" s="387"/>
      <c r="S516" s="388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customHeight="1" x14ac:dyDescent="0.25">
      <c r="A517" s="64" t="s">
        <v>692</v>
      </c>
      <c r="B517" s="64" t="s">
        <v>693</v>
      </c>
      <c r="C517" s="37">
        <v>4301051510</v>
      </c>
      <c r="D517" s="385">
        <v>4640242180540</v>
      </c>
      <c r="E517" s="385"/>
      <c r="F517" s="63">
        <v>1.3</v>
      </c>
      <c r="G517" s="38">
        <v>6</v>
      </c>
      <c r="H517" s="63">
        <v>7.8</v>
      </c>
      <c r="I517" s="63">
        <v>8.3640000000000008</v>
      </c>
      <c r="J517" s="38">
        <v>56</v>
      </c>
      <c r="K517" s="38" t="s">
        <v>113</v>
      </c>
      <c r="L517" s="39" t="s">
        <v>79</v>
      </c>
      <c r="M517" s="39"/>
      <c r="N517" s="38">
        <v>30</v>
      </c>
      <c r="O517" s="393" t="s">
        <v>694</v>
      </c>
      <c r="P517" s="387"/>
      <c r="Q517" s="387"/>
      <c r="R517" s="387"/>
      <c r="S517" s="388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t="27" customHeight="1" x14ac:dyDescent="0.25">
      <c r="A518" s="64" t="s">
        <v>695</v>
      </c>
      <c r="B518" s="64" t="s">
        <v>696</v>
      </c>
      <c r="C518" s="37">
        <v>4301051390</v>
      </c>
      <c r="D518" s="385">
        <v>4640242181233</v>
      </c>
      <c r="E518" s="385"/>
      <c r="F518" s="63">
        <v>0.3</v>
      </c>
      <c r="G518" s="38">
        <v>6</v>
      </c>
      <c r="H518" s="63">
        <v>1.8</v>
      </c>
      <c r="I518" s="63">
        <v>1.984</v>
      </c>
      <c r="J518" s="38">
        <v>234</v>
      </c>
      <c r="K518" s="38" t="s">
        <v>175</v>
      </c>
      <c r="L518" s="39" t="s">
        <v>79</v>
      </c>
      <c r="M518" s="39"/>
      <c r="N518" s="38">
        <v>40</v>
      </c>
      <c r="O518" s="394" t="s">
        <v>697</v>
      </c>
      <c r="P518" s="387"/>
      <c r="Q518" s="387"/>
      <c r="R518" s="387"/>
      <c r="S518" s="388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7" t="s">
        <v>67</v>
      </c>
    </row>
    <row r="519" spans="1:54" ht="27" customHeight="1" x14ac:dyDescent="0.25">
      <c r="A519" s="64" t="s">
        <v>698</v>
      </c>
      <c r="B519" s="64" t="s">
        <v>699</v>
      </c>
      <c r="C519" s="37">
        <v>4301051508</v>
      </c>
      <c r="D519" s="385">
        <v>4640242180557</v>
      </c>
      <c r="E519" s="385"/>
      <c r="F519" s="63">
        <v>0.5</v>
      </c>
      <c r="G519" s="38">
        <v>6</v>
      </c>
      <c r="H519" s="63">
        <v>3</v>
      </c>
      <c r="I519" s="63">
        <v>3.2839999999999998</v>
      </c>
      <c r="J519" s="38">
        <v>156</v>
      </c>
      <c r="K519" s="38" t="s">
        <v>80</v>
      </c>
      <c r="L519" s="39" t="s">
        <v>79</v>
      </c>
      <c r="M519" s="39"/>
      <c r="N519" s="38">
        <v>30</v>
      </c>
      <c r="O519" s="395" t="s">
        <v>700</v>
      </c>
      <c r="P519" s="387"/>
      <c r="Q519" s="387"/>
      <c r="R519" s="387"/>
      <c r="S519" s="388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71"/>
      <c r="BB519" s="368" t="s">
        <v>67</v>
      </c>
    </row>
    <row r="520" spans="1:54" ht="27" customHeight="1" x14ac:dyDescent="0.25">
      <c r="A520" s="64" t="s">
        <v>701</v>
      </c>
      <c r="B520" s="64" t="s">
        <v>702</v>
      </c>
      <c r="C520" s="37">
        <v>4301051448</v>
      </c>
      <c r="D520" s="385">
        <v>4640242181226</v>
      </c>
      <c r="E520" s="385"/>
      <c r="F520" s="63">
        <v>0.3</v>
      </c>
      <c r="G520" s="38">
        <v>6</v>
      </c>
      <c r="H520" s="63">
        <v>1.8</v>
      </c>
      <c r="I520" s="63">
        <v>1.972</v>
      </c>
      <c r="J520" s="38">
        <v>234</v>
      </c>
      <c r="K520" s="38" t="s">
        <v>175</v>
      </c>
      <c r="L520" s="39" t="s">
        <v>79</v>
      </c>
      <c r="M520" s="39"/>
      <c r="N520" s="38">
        <v>30</v>
      </c>
      <c r="O520" s="386" t="s">
        <v>703</v>
      </c>
      <c r="P520" s="387"/>
      <c r="Q520" s="387"/>
      <c r="R520" s="387"/>
      <c r="S520" s="388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IFERROR(IF(X520=0,"",ROUNDUP(X520/H520,0)*0.00502),"")</f>
        <v/>
      </c>
      <c r="Z520" s="69" t="s">
        <v>48</v>
      </c>
      <c r="AA520" s="70" t="s">
        <v>48</v>
      </c>
      <c r="AE520" s="71"/>
      <c r="BB520" s="369" t="s">
        <v>67</v>
      </c>
    </row>
    <row r="521" spans="1:54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0"/>
      <c r="O521" s="376" t="s">
        <v>43</v>
      </c>
      <c r="P521" s="377"/>
      <c r="Q521" s="377"/>
      <c r="R521" s="377"/>
      <c r="S521" s="377"/>
      <c r="T521" s="377"/>
      <c r="U521" s="378"/>
      <c r="V521" s="43" t="s">
        <v>42</v>
      </c>
      <c r="W521" s="44">
        <f>IFERROR(W516/H516,"0")+IFERROR(W517/H517,"0")+IFERROR(W518/H518,"0")+IFERROR(W519/H519,"0")+IFERROR(W520/H520,"0")</f>
        <v>0</v>
      </c>
      <c r="X521" s="44">
        <f>IFERROR(X516/H516,"0")+IFERROR(X517/H517,"0")+IFERROR(X518/H518,"0")+IFERROR(X519/H519,"0")+IFERROR(X520/H520,"0")</f>
        <v>0</v>
      </c>
      <c r="Y521" s="44">
        <f>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54" x14ac:dyDescent="0.2">
      <c r="A522" s="379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80"/>
      <c r="O522" s="376" t="s">
        <v>43</v>
      </c>
      <c r="P522" s="377"/>
      <c r="Q522" s="377"/>
      <c r="R522" s="377"/>
      <c r="S522" s="377"/>
      <c r="T522" s="377"/>
      <c r="U522" s="378"/>
      <c r="V522" s="43" t="s">
        <v>0</v>
      </c>
      <c r="W522" s="44">
        <f>IFERROR(SUM(W516:W520),"0")</f>
        <v>0</v>
      </c>
      <c r="X522" s="44">
        <f>IFERROR(SUM(X516:X520),"0")</f>
        <v>0</v>
      </c>
      <c r="Y522" s="43"/>
      <c r="Z522" s="68"/>
      <c r="AA522" s="68"/>
    </row>
    <row r="523" spans="1:54" ht="14.25" customHeight="1" x14ac:dyDescent="0.25">
      <c r="A523" s="389" t="s">
        <v>223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67"/>
      <c r="AA523" s="67"/>
    </row>
    <row r="524" spans="1:54" ht="27" customHeight="1" x14ac:dyDescent="0.25">
      <c r="A524" s="64" t="s">
        <v>704</v>
      </c>
      <c r="B524" s="64" t="s">
        <v>705</v>
      </c>
      <c r="C524" s="37">
        <v>4301060354</v>
      </c>
      <c r="D524" s="385">
        <v>4640242180120</v>
      </c>
      <c r="E524" s="385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113</v>
      </c>
      <c r="L524" s="39" t="s">
        <v>79</v>
      </c>
      <c r="M524" s="39"/>
      <c r="N524" s="38">
        <v>40</v>
      </c>
      <c r="O524" s="390" t="s">
        <v>706</v>
      </c>
      <c r="P524" s="387"/>
      <c r="Q524" s="387"/>
      <c r="R524" s="387"/>
      <c r="S524" s="38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70" t="s">
        <v>67</v>
      </c>
    </row>
    <row r="525" spans="1:54" ht="27" customHeight="1" x14ac:dyDescent="0.25">
      <c r="A525" s="64" t="s">
        <v>707</v>
      </c>
      <c r="B525" s="64" t="s">
        <v>708</v>
      </c>
      <c r="C525" s="37">
        <v>4301060355</v>
      </c>
      <c r="D525" s="385">
        <v>4640242180137</v>
      </c>
      <c r="E525" s="385"/>
      <c r="F525" s="63">
        <v>1.3</v>
      </c>
      <c r="G525" s="38">
        <v>6</v>
      </c>
      <c r="H525" s="63">
        <v>7.8</v>
      </c>
      <c r="I525" s="63">
        <v>8.2799999999999994</v>
      </c>
      <c r="J525" s="38">
        <v>56</v>
      </c>
      <c r="K525" s="38" t="s">
        <v>113</v>
      </c>
      <c r="L525" s="39" t="s">
        <v>79</v>
      </c>
      <c r="M525" s="39"/>
      <c r="N525" s="38">
        <v>40</v>
      </c>
      <c r="O525" s="391" t="s">
        <v>709</v>
      </c>
      <c r="P525" s="387"/>
      <c r="Q525" s="387"/>
      <c r="R525" s="387"/>
      <c r="S525" s="38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1" t="s">
        <v>67</v>
      </c>
    </row>
    <row r="526" spans="1:54" x14ac:dyDescent="0.2">
      <c r="A526" s="379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80"/>
      <c r="O526" s="376" t="s">
        <v>43</v>
      </c>
      <c r="P526" s="377"/>
      <c r="Q526" s="377"/>
      <c r="R526" s="377"/>
      <c r="S526" s="377"/>
      <c r="T526" s="377"/>
      <c r="U526" s="378"/>
      <c r="V526" s="43" t="s">
        <v>42</v>
      </c>
      <c r="W526" s="44">
        <f>IFERROR(W524/H524,"0")+IFERROR(W525/H525,"0")</f>
        <v>0</v>
      </c>
      <c r="X526" s="44">
        <f>IFERROR(X524/H524,"0")+IFERROR(X525/H525,"0")</f>
        <v>0</v>
      </c>
      <c r="Y526" s="44">
        <f>IFERROR(IF(Y524="",0,Y524),"0")+IFERROR(IF(Y525="",0,Y525),"0")</f>
        <v>0</v>
      </c>
      <c r="Z526" s="68"/>
      <c r="AA526" s="68"/>
    </row>
    <row r="527" spans="1:54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80"/>
      <c r="O527" s="376" t="s">
        <v>43</v>
      </c>
      <c r="P527" s="377"/>
      <c r="Q527" s="377"/>
      <c r="R527" s="377"/>
      <c r="S527" s="377"/>
      <c r="T527" s="377"/>
      <c r="U527" s="378"/>
      <c r="V527" s="43" t="s">
        <v>0</v>
      </c>
      <c r="W527" s="44">
        <f>IFERROR(SUM(W524:W525),"0")</f>
        <v>0</v>
      </c>
      <c r="X527" s="44">
        <f>IFERROR(SUM(X524:X525),"0")</f>
        <v>0</v>
      </c>
      <c r="Y527" s="43"/>
      <c r="Z527" s="68"/>
      <c r="AA527" s="68"/>
    </row>
    <row r="528" spans="1:54" ht="15" customHeight="1" x14ac:dyDescent="0.2">
      <c r="A528" s="379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381" t="s">
        <v>36</v>
      </c>
      <c r="P528" s="382"/>
      <c r="Q528" s="382"/>
      <c r="R528" s="382"/>
      <c r="S528" s="382"/>
      <c r="T528" s="382"/>
      <c r="U528" s="383"/>
      <c r="V528" s="43" t="s">
        <v>0</v>
      </c>
      <c r="W528" s="44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0</v>
      </c>
      <c r="X528" s="44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0</v>
      </c>
      <c r="Y528" s="43"/>
      <c r="Z528" s="68"/>
      <c r="AA528" s="68"/>
    </row>
    <row r="529" spans="1:30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381" t="s">
        <v>37</v>
      </c>
      <c r="P529" s="382"/>
      <c r="Q529" s="382"/>
      <c r="R529" s="382"/>
      <c r="S529" s="382"/>
      <c r="T529" s="382"/>
      <c r="U529" s="383"/>
      <c r="V529" s="43" t="s">
        <v>0</v>
      </c>
      <c r="W529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0</v>
      </c>
      <c r="X529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0</v>
      </c>
      <c r="Y529" s="43"/>
      <c r="Z529" s="68"/>
      <c r="AA529" s="68"/>
    </row>
    <row r="530" spans="1:30" x14ac:dyDescent="0.2">
      <c r="A530" s="379"/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84"/>
      <c r="O530" s="381" t="s">
        <v>38</v>
      </c>
      <c r="P530" s="382"/>
      <c r="Q530" s="382"/>
      <c r="R530" s="382"/>
      <c r="S530" s="382"/>
      <c r="T530" s="382"/>
      <c r="U530" s="383"/>
      <c r="V530" s="43" t="s">
        <v>23</v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0</v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0</v>
      </c>
      <c r="Y530" s="43"/>
      <c r="Z530" s="68"/>
      <c r="AA530" s="68"/>
    </row>
    <row r="531" spans="1:30" x14ac:dyDescent="0.2">
      <c r="A531" s="379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4"/>
      <c r="O531" s="381" t="s">
        <v>39</v>
      </c>
      <c r="P531" s="382"/>
      <c r="Q531" s="382"/>
      <c r="R531" s="382"/>
      <c r="S531" s="382"/>
      <c r="T531" s="382"/>
      <c r="U531" s="383"/>
      <c r="V531" s="43" t="s">
        <v>0</v>
      </c>
      <c r="W531" s="44">
        <f>GrossWeightTotal+PalletQtyTotal*25</f>
        <v>0</v>
      </c>
      <c r="X531" s="44">
        <f>GrossWeightTotalR+PalletQtyTotalR*25</f>
        <v>0</v>
      </c>
      <c r="Y531" s="43"/>
      <c r="Z531" s="68"/>
      <c r="AA531" s="68"/>
    </row>
    <row r="532" spans="1:30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4"/>
      <c r="O532" s="381" t="s">
        <v>40</v>
      </c>
      <c r="P532" s="382"/>
      <c r="Q532" s="382"/>
      <c r="R532" s="382"/>
      <c r="S532" s="382"/>
      <c r="T532" s="382"/>
      <c r="U532" s="383"/>
      <c r="V532" s="43" t="s">
        <v>23</v>
      </c>
      <c r="W532" s="44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0</v>
      </c>
      <c r="X532" s="44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0</v>
      </c>
      <c r="Y532" s="43"/>
      <c r="Z532" s="68"/>
      <c r="AA532" s="68"/>
    </row>
    <row r="533" spans="1:30" ht="14.25" x14ac:dyDescent="0.2">
      <c r="A533" s="379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384"/>
      <c r="O533" s="381" t="s">
        <v>41</v>
      </c>
      <c r="P533" s="382"/>
      <c r="Q533" s="382"/>
      <c r="R533" s="382"/>
      <c r="S533" s="382"/>
      <c r="T533" s="382"/>
      <c r="U533" s="383"/>
      <c r="V533" s="46" t="s">
        <v>54</v>
      </c>
      <c r="W533" s="43"/>
      <c r="X533" s="43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0</v>
      </c>
      <c r="Z533" s="68"/>
      <c r="AA533" s="68"/>
    </row>
    <row r="534" spans="1:30" ht="13.5" thickBot="1" x14ac:dyDescent="0.25"/>
    <row r="535" spans="1:30" ht="27" thickTop="1" thickBot="1" x14ac:dyDescent="0.25">
      <c r="A535" s="47" t="s">
        <v>9</v>
      </c>
      <c r="B535" s="80" t="s">
        <v>75</v>
      </c>
      <c r="C535" s="372" t="s">
        <v>107</v>
      </c>
      <c r="D535" s="372" t="s">
        <v>107</v>
      </c>
      <c r="E535" s="372" t="s">
        <v>107</v>
      </c>
      <c r="F535" s="372" t="s">
        <v>107</v>
      </c>
      <c r="G535" s="372" t="s">
        <v>246</v>
      </c>
      <c r="H535" s="372" t="s">
        <v>246</v>
      </c>
      <c r="I535" s="372" t="s">
        <v>246</v>
      </c>
      <c r="J535" s="372" t="s">
        <v>246</v>
      </c>
      <c r="K535" s="373"/>
      <c r="L535" s="372" t="s">
        <v>246</v>
      </c>
      <c r="M535" s="373"/>
      <c r="N535" s="372" t="s">
        <v>246</v>
      </c>
      <c r="O535" s="372" t="s">
        <v>246</v>
      </c>
      <c r="P535" s="372" t="s">
        <v>246</v>
      </c>
      <c r="Q535" s="372" t="s">
        <v>475</v>
      </c>
      <c r="R535" s="372" t="s">
        <v>475</v>
      </c>
      <c r="S535" s="372" t="s">
        <v>527</v>
      </c>
      <c r="T535" s="372" t="s">
        <v>527</v>
      </c>
      <c r="U535" s="80" t="s">
        <v>603</v>
      </c>
      <c r="V535" s="80" t="s">
        <v>650</v>
      </c>
      <c r="AA535" s="61"/>
      <c r="AD535" s="1"/>
    </row>
    <row r="536" spans="1:30" ht="14.25" customHeight="1" thickTop="1" x14ac:dyDescent="0.2">
      <c r="A536" s="374" t="s">
        <v>10</v>
      </c>
      <c r="B536" s="372" t="s">
        <v>75</v>
      </c>
      <c r="C536" s="372" t="s">
        <v>108</v>
      </c>
      <c r="D536" s="372" t="s">
        <v>116</v>
      </c>
      <c r="E536" s="372" t="s">
        <v>107</v>
      </c>
      <c r="F536" s="372" t="s">
        <v>236</v>
      </c>
      <c r="G536" s="372" t="s">
        <v>247</v>
      </c>
      <c r="H536" s="372" t="s">
        <v>254</v>
      </c>
      <c r="I536" s="372" t="s">
        <v>273</v>
      </c>
      <c r="J536" s="372" t="s">
        <v>332</v>
      </c>
      <c r="K536" s="1"/>
      <c r="L536" s="372" t="s">
        <v>362</v>
      </c>
      <c r="M536" s="1"/>
      <c r="N536" s="372" t="s">
        <v>362</v>
      </c>
      <c r="O536" s="372" t="s">
        <v>444</v>
      </c>
      <c r="P536" s="372" t="s">
        <v>462</v>
      </c>
      <c r="Q536" s="372" t="s">
        <v>476</v>
      </c>
      <c r="R536" s="372" t="s">
        <v>502</v>
      </c>
      <c r="S536" s="372" t="s">
        <v>528</v>
      </c>
      <c r="T536" s="372" t="s">
        <v>575</v>
      </c>
      <c r="U536" s="372" t="s">
        <v>603</v>
      </c>
      <c r="V536" s="372" t="s">
        <v>651</v>
      </c>
      <c r="AA536" s="61"/>
      <c r="AD536" s="1"/>
    </row>
    <row r="537" spans="1:30" ht="13.5" thickBot="1" x14ac:dyDescent="0.25">
      <c r="A537" s="375"/>
      <c r="B537" s="372"/>
      <c r="C537" s="372"/>
      <c r="D537" s="372"/>
      <c r="E537" s="372"/>
      <c r="F537" s="372"/>
      <c r="G537" s="372"/>
      <c r="H537" s="372"/>
      <c r="I537" s="372"/>
      <c r="J537" s="372"/>
      <c r="K537" s="1"/>
      <c r="L537" s="372"/>
      <c r="M537" s="1"/>
      <c r="N537" s="372"/>
      <c r="O537" s="372"/>
      <c r="P537" s="372"/>
      <c r="Q537" s="372"/>
      <c r="R537" s="372"/>
      <c r="S537" s="372"/>
      <c r="T537" s="372"/>
      <c r="U537" s="372"/>
      <c r="V537" s="372"/>
      <c r="AA537" s="61"/>
      <c r="AD537" s="1"/>
    </row>
    <row r="538" spans="1:30" ht="18" thickTop="1" thickBot="1" x14ac:dyDescent="0.25">
      <c r="A538" s="47" t="s">
        <v>13</v>
      </c>
      <c r="B538" s="53">
        <f>IFERROR(X22*1,"0")+IFERROR(X26*1,"0")+IFERROR(X27*1,"0")+IFERROR(X28*1,"0")+IFERROR(X29*1,"0")+IFERROR(X30*1,"0")+IFERROR(X31*1,"0")+IFERROR(X32*1,"0")+IFERROR(X36*1,"0")+IFERROR(X40*1,"0")+IFERROR(X44*1,"0")</f>
        <v>0</v>
      </c>
      <c r="C538" s="53">
        <f>IFERROR(X50*1,"0")+IFERROR(X51*1,"0")</f>
        <v>0</v>
      </c>
      <c r="D538" s="53">
        <f>IFERROR(X56*1,"0")+IFERROR(X57*1,"0")+IFERROR(X58*1,"0")+IFERROR(X59*1,"0")</f>
        <v>0</v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3">
        <f>IFERROR(X135*1,"0")+IFERROR(X136*1,"0")+IFERROR(X137*1,"0")+IFERROR(X138*1,"0")+IFERROR(X139*1,"0")</f>
        <v>0</v>
      </c>
      <c r="G538" s="53">
        <f>IFERROR(X145*1,"0")+IFERROR(X146*1,"0")+IFERROR(X147*1,"0")</f>
        <v>0</v>
      </c>
      <c r="H538" s="53">
        <f>IFERROR(X152*1,"0")+IFERROR(X153*1,"0")+IFERROR(X154*1,"0")+IFERROR(X155*1,"0")+IFERROR(X156*1,"0")+IFERROR(X157*1,"0")+IFERROR(X158*1,"0")+IFERROR(X159*1,"0")+IFERROR(X160*1,"0")</f>
        <v>0</v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3">
        <f>IFERROR(X210*1,"0")+IFERROR(X211*1,"0")+IFERROR(X212*1,"0")+IFERROR(X213*1,"0")+IFERROR(X214*1,"0")+IFERROR(X215*1,"0")+IFERROR(X219*1,"0")+IFERROR(X220*1,"0")</f>
        <v>0</v>
      </c>
      <c r="K538" s="1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1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53">
        <f>IFERROR(X296*1,"0")+IFERROR(X297*1,"0")+IFERROR(X298*1,"0")+IFERROR(X299*1,"0")+IFERROR(X300*1,"0")+IFERROR(X301*1,"0")+IFERROR(X302*1,"0")+IFERROR(X303*1,"0")+IFERROR(X307*1,"0")+IFERROR(X308*1,"0")</f>
        <v>0</v>
      </c>
      <c r="P538" s="53">
        <f>IFERROR(X313*1,"0")+IFERROR(X317*1,"0")+IFERROR(X318*1,"0")+IFERROR(X319*1,"0")+IFERROR(X323*1,"0")+IFERROR(X327*1,"0")</f>
        <v>0</v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61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3" spans="2:8" x14ac:dyDescent="0.2">
      <c r="B13" s="54" t="s">
        <v>731</v>
      </c>
      <c r="C13" s="54" t="s">
        <v>714</v>
      </c>
      <c r="D13" s="54" t="s">
        <v>48</v>
      </c>
      <c r="E13" s="54" t="s">
        <v>48</v>
      </c>
    </row>
    <row r="15" spans="2:8" x14ac:dyDescent="0.2">
      <c r="B15" s="54" t="s">
        <v>732</v>
      </c>
      <c r="C15" s="54" t="s">
        <v>717</v>
      </c>
      <c r="D15" s="54" t="s">
        <v>48</v>
      </c>
      <c r="E15" s="54" t="s">
        <v>48</v>
      </c>
    </row>
    <row r="17" spans="2:5" x14ac:dyDescent="0.2">
      <c r="B17" s="54" t="s">
        <v>733</v>
      </c>
      <c r="C17" s="54" t="s">
        <v>720</v>
      </c>
      <c r="D17" s="54" t="s">
        <v>48</v>
      </c>
      <c r="E17" s="54" t="s">
        <v>48</v>
      </c>
    </row>
    <row r="19" spans="2:5" x14ac:dyDescent="0.2">
      <c r="B19" s="54" t="s">
        <v>734</v>
      </c>
      <c r="C19" s="54" t="s">
        <v>723</v>
      </c>
      <c r="D19" s="54" t="s">
        <v>48</v>
      </c>
      <c r="E19" s="54" t="s">
        <v>48</v>
      </c>
    </row>
    <row r="21" spans="2:5" x14ac:dyDescent="0.2">
      <c r="B21" s="54" t="s">
        <v>735</v>
      </c>
      <c r="C21" s="54" t="s">
        <v>726</v>
      </c>
      <c r="D21" s="54" t="s">
        <v>48</v>
      </c>
      <c r="E21" s="54" t="s">
        <v>48</v>
      </c>
    </row>
    <row r="23" spans="2:5" x14ac:dyDescent="0.2">
      <c r="B23" s="54" t="s">
        <v>736</v>
      </c>
      <c r="C23" s="54" t="s">
        <v>729</v>
      </c>
      <c r="D23" s="54" t="s">
        <v>48</v>
      </c>
      <c r="E23" s="54" t="s">
        <v>48</v>
      </c>
    </row>
    <row r="25" spans="2:5" x14ac:dyDescent="0.2">
      <c r="B25" s="54" t="s">
        <v>737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747</v>
      </c>
      <c r="C35" s="54" t="s">
        <v>48</v>
      </c>
      <c r="D35" s="54" t="s">
        <v>48</v>
      </c>
      <c r="E35" s="54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2024-04-19T08:19:50Z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