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W527" i="2" l="1"/>
  <c r="W526" i="2"/>
  <c r="W528" i="2" s="1"/>
  <c r="W524" i="2"/>
  <c r="W523" i="2"/>
  <c r="X522" i="2"/>
  <c r="Y522" i="2" s="1"/>
  <c r="Y521" i="2"/>
  <c r="X521" i="2"/>
  <c r="X524" i="2" s="1"/>
  <c r="W519" i="2"/>
  <c r="W518" i="2"/>
  <c r="X517" i="2"/>
  <c r="Y517" i="2" s="1"/>
  <c r="Y516" i="2"/>
  <c r="X516" i="2"/>
  <c r="X515" i="2"/>
  <c r="Y515" i="2" s="1"/>
  <c r="X514" i="2"/>
  <c r="Y514" i="2" s="1"/>
  <c r="X513" i="2"/>
  <c r="Y513" i="2" s="1"/>
  <c r="O513" i="2"/>
  <c r="W511" i="2"/>
  <c r="W510" i="2"/>
  <c r="X509" i="2"/>
  <c r="Y509" i="2" s="1"/>
  <c r="X508" i="2"/>
  <c r="Y508" i="2" s="1"/>
  <c r="X507" i="2"/>
  <c r="Y507" i="2" s="1"/>
  <c r="Y506" i="2"/>
  <c r="X506" i="2"/>
  <c r="O506" i="2"/>
  <c r="X505" i="2"/>
  <c r="X511" i="2" s="1"/>
  <c r="W503" i="2"/>
  <c r="W502" i="2"/>
  <c r="X501" i="2"/>
  <c r="X502" i="2" s="1"/>
  <c r="Y500" i="2"/>
  <c r="X500" i="2"/>
  <c r="Y499" i="2"/>
  <c r="X499" i="2"/>
  <c r="X503" i="2" s="1"/>
  <c r="W497" i="2"/>
  <c r="X496" i="2"/>
  <c r="W496" i="2"/>
  <c r="Y495" i="2"/>
  <c r="X495" i="2"/>
  <c r="X494" i="2"/>
  <c r="Y494" i="2" s="1"/>
  <c r="X493" i="2"/>
  <c r="Y493" i="2" s="1"/>
  <c r="X492" i="2"/>
  <c r="Y492" i="2" s="1"/>
  <c r="X491" i="2"/>
  <c r="V535" i="2" s="1"/>
  <c r="X487" i="2"/>
  <c r="W487" i="2"/>
  <c r="Y486" i="2"/>
  <c r="X486" i="2"/>
  <c r="W486" i="2"/>
  <c r="Y485" i="2"/>
  <c r="X485" i="2"/>
  <c r="O485" i="2"/>
  <c r="W483" i="2"/>
  <c r="W482" i="2"/>
  <c r="X481" i="2"/>
  <c r="X482" i="2" s="1"/>
  <c r="O481" i="2"/>
  <c r="X480" i="2"/>
  <c r="Y480" i="2" s="1"/>
  <c r="O480" i="2"/>
  <c r="Y479" i="2"/>
  <c r="X479" i="2"/>
  <c r="X483" i="2" s="1"/>
  <c r="O479" i="2"/>
  <c r="W477" i="2"/>
  <c r="W476" i="2"/>
  <c r="X475" i="2"/>
  <c r="Y475" i="2" s="1"/>
  <c r="O475" i="2"/>
  <c r="X474" i="2"/>
  <c r="Y474" i="2" s="1"/>
  <c r="O474" i="2"/>
  <c r="Y473" i="2"/>
  <c r="X473" i="2"/>
  <c r="O473" i="2"/>
  <c r="Y472" i="2"/>
  <c r="X472" i="2"/>
  <c r="O472" i="2"/>
  <c r="X471" i="2"/>
  <c r="Y471" i="2" s="1"/>
  <c r="O471" i="2"/>
  <c r="X470" i="2"/>
  <c r="X476" i="2" s="1"/>
  <c r="O470" i="2"/>
  <c r="X468" i="2"/>
  <c r="W468" i="2"/>
  <c r="X467" i="2"/>
  <c r="W467" i="2"/>
  <c r="Y466" i="2"/>
  <c r="X466" i="2"/>
  <c r="O466" i="2"/>
  <c r="Y465" i="2"/>
  <c r="Y467" i="2" s="1"/>
  <c r="X465" i="2"/>
  <c r="O465" i="2"/>
  <c r="W463" i="2"/>
  <c r="W462" i="2"/>
  <c r="X461" i="2"/>
  <c r="Y461" i="2" s="1"/>
  <c r="O461" i="2"/>
  <c r="X460" i="2"/>
  <c r="Y460" i="2" s="1"/>
  <c r="O460" i="2"/>
  <c r="Y459" i="2"/>
  <c r="X459" i="2"/>
  <c r="O459" i="2"/>
  <c r="X458" i="2"/>
  <c r="Y458" i="2" s="1"/>
  <c r="O458" i="2"/>
  <c r="X457" i="2"/>
  <c r="Y457" i="2" s="1"/>
  <c r="O457" i="2"/>
  <c r="X456" i="2"/>
  <c r="Y456" i="2" s="1"/>
  <c r="O456" i="2"/>
  <c r="Y455" i="2"/>
  <c r="X455" i="2"/>
  <c r="O455" i="2"/>
  <c r="X454" i="2"/>
  <c r="Y454" i="2" s="1"/>
  <c r="O454" i="2"/>
  <c r="X453" i="2"/>
  <c r="Y453" i="2" s="1"/>
  <c r="O453" i="2"/>
  <c r="X452" i="2"/>
  <c r="X462" i="2" s="1"/>
  <c r="O452" i="2"/>
  <c r="Y451" i="2"/>
  <c r="X451" i="2"/>
  <c r="U535" i="2" s="1"/>
  <c r="O451" i="2"/>
  <c r="W447" i="2"/>
  <c r="W446" i="2"/>
  <c r="X445" i="2"/>
  <c r="X446" i="2" s="1"/>
  <c r="O445" i="2"/>
  <c r="W443" i="2"/>
  <c r="W442" i="2"/>
  <c r="X441" i="2"/>
  <c r="Y441" i="2" s="1"/>
  <c r="Y442" i="2" s="1"/>
  <c r="O441" i="2"/>
  <c r="X439" i="2"/>
  <c r="W439" i="2"/>
  <c r="X438" i="2"/>
  <c r="W438" i="2"/>
  <c r="Y437" i="2"/>
  <c r="X437" i="2"/>
  <c r="O437" i="2"/>
  <c r="X436" i="2"/>
  <c r="Y436" i="2" s="1"/>
  <c r="Y438" i="2" s="1"/>
  <c r="O436" i="2"/>
  <c r="W434" i="2"/>
  <c r="W433" i="2"/>
  <c r="X432" i="2"/>
  <c r="Y432" i="2" s="1"/>
  <c r="O432" i="2"/>
  <c r="Y431" i="2"/>
  <c r="X431" i="2"/>
  <c r="O431" i="2"/>
  <c r="Y430" i="2"/>
  <c r="X430" i="2"/>
  <c r="O430" i="2"/>
  <c r="X429" i="2"/>
  <c r="Y429" i="2" s="1"/>
  <c r="O429" i="2"/>
  <c r="X428" i="2"/>
  <c r="Y428" i="2" s="1"/>
  <c r="O428" i="2"/>
  <c r="Y427" i="2"/>
  <c r="X427" i="2"/>
  <c r="O427" i="2"/>
  <c r="Y426" i="2"/>
  <c r="X426" i="2"/>
  <c r="X434" i="2" s="1"/>
  <c r="O426" i="2"/>
  <c r="W424" i="2"/>
  <c r="W423" i="2"/>
  <c r="X422" i="2"/>
  <c r="Y422" i="2" s="1"/>
  <c r="O422" i="2"/>
  <c r="X421" i="2"/>
  <c r="Y421" i="2" s="1"/>
  <c r="O421" i="2"/>
  <c r="W418" i="2"/>
  <c r="W417" i="2"/>
  <c r="Y416" i="2"/>
  <c r="X416" i="2"/>
  <c r="O416" i="2"/>
  <c r="X415" i="2"/>
  <c r="Y415" i="2" s="1"/>
  <c r="O415" i="2"/>
  <c r="X414" i="2"/>
  <c r="Y414" i="2" s="1"/>
  <c r="Y417" i="2" s="1"/>
  <c r="O414" i="2"/>
  <c r="X412" i="2"/>
  <c r="W412" i="2"/>
  <c r="X411" i="2"/>
  <c r="W411" i="2"/>
  <c r="Y410" i="2"/>
  <c r="Y411" i="2" s="1"/>
  <c r="X410" i="2"/>
  <c r="O410" i="2"/>
  <c r="W408" i="2"/>
  <c r="W407" i="2"/>
  <c r="Y406" i="2"/>
  <c r="X406" i="2"/>
  <c r="O406" i="2"/>
  <c r="X405" i="2"/>
  <c r="Y405" i="2" s="1"/>
  <c r="O405" i="2"/>
  <c r="X404" i="2"/>
  <c r="Y404" i="2" s="1"/>
  <c r="Y407" i="2" s="1"/>
  <c r="O404" i="2"/>
  <c r="W402" i="2"/>
  <c r="W401" i="2"/>
  <c r="Y400" i="2"/>
  <c r="X400" i="2"/>
  <c r="O400" i="2"/>
  <c r="X399" i="2"/>
  <c r="Y399" i="2" s="1"/>
  <c r="O399" i="2"/>
  <c r="X398" i="2"/>
  <c r="Y398" i="2" s="1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Y392" i="2"/>
  <c r="X392" i="2"/>
  <c r="O392" i="2"/>
  <c r="X391" i="2"/>
  <c r="Y391" i="2" s="1"/>
  <c r="O391" i="2"/>
  <c r="X390" i="2"/>
  <c r="Y390" i="2" s="1"/>
  <c r="O390" i="2"/>
  <c r="X389" i="2"/>
  <c r="Y389" i="2" s="1"/>
  <c r="O389" i="2"/>
  <c r="Y388" i="2"/>
  <c r="X388" i="2"/>
  <c r="O388" i="2"/>
  <c r="W386" i="2"/>
  <c r="W385" i="2"/>
  <c r="X384" i="2"/>
  <c r="Y384" i="2" s="1"/>
  <c r="O384" i="2"/>
  <c r="X383" i="2"/>
  <c r="X385" i="2" s="1"/>
  <c r="O383" i="2"/>
  <c r="X379" i="2"/>
  <c r="W379" i="2"/>
  <c r="X378" i="2"/>
  <c r="W378" i="2"/>
  <c r="Y377" i="2"/>
  <c r="Y378" i="2" s="1"/>
  <c r="X377" i="2"/>
  <c r="O377" i="2"/>
  <c r="W375" i="2"/>
  <c r="W374" i="2"/>
  <c r="X373" i="2"/>
  <c r="Y373" i="2" s="1"/>
  <c r="O373" i="2"/>
  <c r="X372" i="2"/>
  <c r="Y372" i="2" s="1"/>
  <c r="O372" i="2"/>
  <c r="X371" i="2"/>
  <c r="Y371" i="2" s="1"/>
  <c r="O371" i="2"/>
  <c r="Y370" i="2"/>
  <c r="X370" i="2"/>
  <c r="X374" i="2" s="1"/>
  <c r="O370" i="2"/>
  <c r="W368" i="2"/>
  <c r="W367" i="2"/>
  <c r="X366" i="2"/>
  <c r="Y366" i="2" s="1"/>
  <c r="O366" i="2"/>
  <c r="X365" i="2"/>
  <c r="X367" i="2" s="1"/>
  <c r="O365" i="2"/>
  <c r="W363" i="2"/>
  <c r="W362" i="2"/>
  <c r="Y361" i="2"/>
  <c r="X361" i="2"/>
  <c r="O361" i="2"/>
  <c r="Y360" i="2"/>
  <c r="X360" i="2"/>
  <c r="O360" i="2"/>
  <c r="X359" i="2"/>
  <c r="Y359" i="2" s="1"/>
  <c r="O359" i="2"/>
  <c r="X358" i="2"/>
  <c r="Y358" i="2" s="1"/>
  <c r="O358" i="2"/>
  <c r="Y357" i="2"/>
  <c r="X357" i="2"/>
  <c r="R535" i="2" s="1"/>
  <c r="O357" i="2"/>
  <c r="X354" i="2"/>
  <c r="W354" i="2"/>
  <c r="W353" i="2"/>
  <c r="X352" i="2"/>
  <c r="X353" i="2" s="1"/>
  <c r="O352" i="2"/>
  <c r="W350" i="2"/>
  <c r="W349" i="2"/>
  <c r="X348" i="2"/>
  <c r="X350" i="2" s="1"/>
  <c r="O348" i="2"/>
  <c r="Y347" i="2"/>
  <c r="X347" i="2"/>
  <c r="O347" i="2"/>
  <c r="W345" i="2"/>
  <c r="W344" i="2"/>
  <c r="Y343" i="2"/>
  <c r="X343" i="2"/>
  <c r="O343" i="2"/>
  <c r="X342" i="2"/>
  <c r="Y342" i="2" s="1"/>
  <c r="O342" i="2"/>
  <c r="X341" i="2"/>
  <c r="Y341" i="2" s="1"/>
  <c r="O341" i="2"/>
  <c r="W339" i="2"/>
  <c r="W338" i="2"/>
  <c r="Y337" i="2"/>
  <c r="X337" i="2"/>
  <c r="O337" i="2"/>
  <c r="X336" i="2"/>
  <c r="Y336" i="2" s="1"/>
  <c r="O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Q535" i="2" s="1"/>
  <c r="O330" i="2"/>
  <c r="X326" i="2"/>
  <c r="W326" i="2"/>
  <c r="W325" i="2"/>
  <c r="Y324" i="2"/>
  <c r="Y325" i="2" s="1"/>
  <c r="X324" i="2"/>
  <c r="X325" i="2" s="1"/>
  <c r="O324" i="2"/>
  <c r="W322" i="2"/>
  <c r="W321" i="2"/>
  <c r="X320" i="2"/>
  <c r="X322" i="2" s="1"/>
  <c r="O320" i="2"/>
  <c r="W318" i="2"/>
  <c r="X317" i="2"/>
  <c r="W317" i="2"/>
  <c r="X316" i="2"/>
  <c r="Y316" i="2" s="1"/>
  <c r="O316" i="2"/>
  <c r="Y315" i="2"/>
  <c r="X315" i="2"/>
  <c r="O315" i="2"/>
  <c r="X314" i="2"/>
  <c r="Y314" i="2" s="1"/>
  <c r="O314" i="2"/>
  <c r="W312" i="2"/>
  <c r="W311" i="2"/>
  <c r="X310" i="2"/>
  <c r="X312" i="2" s="1"/>
  <c r="O310" i="2"/>
  <c r="X307" i="2"/>
  <c r="W307" i="2"/>
  <c r="X306" i="2"/>
  <c r="W306" i="2"/>
  <c r="Y305" i="2"/>
  <c r="X305" i="2"/>
  <c r="O305" i="2"/>
  <c r="Y304" i="2"/>
  <c r="Y306" i="2" s="1"/>
  <c r="X304" i="2"/>
  <c r="O304" i="2"/>
  <c r="W302" i="2"/>
  <c r="W301" i="2"/>
  <c r="X300" i="2"/>
  <c r="Y300" i="2" s="1"/>
  <c r="O300" i="2"/>
  <c r="X299" i="2"/>
  <c r="Y299" i="2" s="1"/>
  <c r="O299" i="2"/>
  <c r="Y298" i="2"/>
  <c r="X298" i="2"/>
  <c r="O298" i="2"/>
  <c r="X297" i="2"/>
  <c r="Y297" i="2" s="1"/>
  <c r="O297" i="2"/>
  <c r="X296" i="2"/>
  <c r="Y296" i="2" s="1"/>
  <c r="O296" i="2"/>
  <c r="X295" i="2"/>
  <c r="Y295" i="2" s="1"/>
  <c r="O295" i="2"/>
  <c r="Y294" i="2"/>
  <c r="X294" i="2"/>
  <c r="O294" i="2"/>
  <c r="X293" i="2"/>
  <c r="X301" i="2" s="1"/>
  <c r="O293" i="2"/>
  <c r="W290" i="2"/>
  <c r="W289" i="2"/>
  <c r="X288" i="2"/>
  <c r="X289" i="2" s="1"/>
  <c r="O288" i="2"/>
  <c r="Y287" i="2"/>
  <c r="X287" i="2"/>
  <c r="O287" i="2"/>
  <c r="Y286" i="2"/>
  <c r="X286" i="2"/>
  <c r="X290" i="2" s="1"/>
  <c r="O286" i="2"/>
  <c r="W284" i="2"/>
  <c r="W283" i="2"/>
  <c r="X282" i="2"/>
  <c r="Y282" i="2" s="1"/>
  <c r="O282" i="2"/>
  <c r="X281" i="2"/>
  <c r="Y281" i="2" s="1"/>
  <c r="X280" i="2"/>
  <c r="Y280" i="2" s="1"/>
  <c r="Y283" i="2" s="1"/>
  <c r="W278" i="2"/>
  <c r="W277" i="2"/>
  <c r="X276" i="2"/>
  <c r="Y276" i="2" s="1"/>
  <c r="O276" i="2"/>
  <c r="X275" i="2"/>
  <c r="Y275" i="2" s="1"/>
  <c r="O275" i="2"/>
  <c r="Y274" i="2"/>
  <c r="X274" i="2"/>
  <c r="X278" i="2" s="1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Y267" i="2"/>
  <c r="X267" i="2"/>
  <c r="O267" i="2"/>
  <c r="X266" i="2"/>
  <c r="Y266" i="2" s="1"/>
  <c r="O266" i="2"/>
  <c r="X265" i="2"/>
  <c r="Y265" i="2" s="1"/>
  <c r="O265" i="2"/>
  <c r="X264" i="2"/>
  <c r="Y264" i="2" s="1"/>
  <c r="O264" i="2"/>
  <c r="Y263" i="2"/>
  <c r="X263" i="2"/>
  <c r="O263" i="2"/>
  <c r="X262" i="2"/>
  <c r="X271" i="2" s="1"/>
  <c r="O262" i="2"/>
  <c r="W260" i="2"/>
  <c r="W259" i="2"/>
  <c r="X258" i="2"/>
  <c r="Y258" i="2" s="1"/>
  <c r="O258" i="2"/>
  <c r="Y257" i="2"/>
  <c r="X257" i="2"/>
  <c r="O257" i="2"/>
  <c r="Y256" i="2"/>
  <c r="X256" i="2"/>
  <c r="O256" i="2"/>
  <c r="Y255" i="2"/>
  <c r="X255" i="2"/>
  <c r="X260" i="2" s="1"/>
  <c r="O255" i="2"/>
  <c r="W253" i="2"/>
  <c r="W252" i="2"/>
  <c r="X251" i="2"/>
  <c r="X253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Y243" i="2"/>
  <c r="X243" i="2"/>
  <c r="O243" i="2"/>
  <c r="X242" i="2"/>
  <c r="Y242" i="2" s="1"/>
  <c r="O242" i="2"/>
  <c r="X241" i="2"/>
  <c r="Y241" i="2" s="1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X234" i="2"/>
  <c r="Y234" i="2" s="1"/>
  <c r="O234" i="2"/>
  <c r="X233" i="2"/>
  <c r="Y233" i="2" s="1"/>
  <c r="O233" i="2"/>
  <c r="X232" i="2"/>
  <c r="Y232" i="2" s="1"/>
  <c r="O232" i="2"/>
  <c r="W229" i="2"/>
  <c r="W228" i="2"/>
  <c r="Y227" i="2"/>
  <c r="X227" i="2"/>
  <c r="O227" i="2"/>
  <c r="Y226" i="2"/>
  <c r="X226" i="2"/>
  <c r="O226" i="2"/>
  <c r="X225" i="2"/>
  <c r="Y225" i="2" s="1"/>
  <c r="O225" i="2"/>
  <c r="Y224" i="2"/>
  <c r="X224" i="2"/>
  <c r="O224" i="2"/>
  <c r="Y223" i="2"/>
  <c r="Y228" i="2" s="1"/>
  <c r="X223" i="2"/>
  <c r="O223" i="2"/>
  <c r="Y222" i="2"/>
  <c r="X222" i="2"/>
  <c r="X228" i="2" s="1"/>
  <c r="O222" i="2"/>
  <c r="W219" i="2"/>
  <c r="W218" i="2"/>
  <c r="X217" i="2"/>
  <c r="X218" i="2" s="1"/>
  <c r="O217" i="2"/>
  <c r="Y216" i="2"/>
  <c r="X216" i="2"/>
  <c r="X219" i="2" s="1"/>
  <c r="O216" i="2"/>
  <c r="W214" i="2"/>
  <c r="W213" i="2"/>
  <c r="X212" i="2"/>
  <c r="Y212" i="2" s="1"/>
  <c r="O212" i="2"/>
  <c r="X211" i="2"/>
  <c r="Y211" i="2" s="1"/>
  <c r="O211" i="2"/>
  <c r="X210" i="2"/>
  <c r="Y210" i="2" s="1"/>
  <c r="O210" i="2"/>
  <c r="Y209" i="2"/>
  <c r="X209" i="2"/>
  <c r="O209" i="2"/>
  <c r="X208" i="2"/>
  <c r="Y208" i="2" s="1"/>
  <c r="O208" i="2"/>
  <c r="X207" i="2"/>
  <c r="Y207" i="2" s="1"/>
  <c r="O207" i="2"/>
  <c r="W204" i="2"/>
  <c r="W203" i="2"/>
  <c r="Y202" i="2"/>
  <c r="X202" i="2"/>
  <c r="O202" i="2"/>
  <c r="Y201" i="2"/>
  <c r="X201" i="2"/>
  <c r="O201" i="2"/>
  <c r="Y200" i="2"/>
  <c r="X200" i="2"/>
  <c r="O200" i="2"/>
  <c r="X199" i="2"/>
  <c r="X204" i="2" s="1"/>
  <c r="O199" i="2"/>
  <c r="W197" i="2"/>
  <c r="W196" i="2"/>
  <c r="Y195" i="2"/>
  <c r="X195" i="2"/>
  <c r="O195" i="2"/>
  <c r="Y194" i="2"/>
  <c r="X194" i="2"/>
  <c r="O194" i="2"/>
  <c r="X193" i="2"/>
  <c r="Y193" i="2" s="1"/>
  <c r="O193" i="2"/>
  <c r="X192" i="2"/>
  <c r="Y192" i="2" s="1"/>
  <c r="O192" i="2"/>
  <c r="Y191" i="2"/>
  <c r="X191" i="2"/>
  <c r="O191" i="2"/>
  <c r="Y190" i="2"/>
  <c r="X190" i="2"/>
  <c r="O190" i="2"/>
  <c r="X189" i="2"/>
  <c r="Y189" i="2" s="1"/>
  <c r="O189" i="2"/>
  <c r="X188" i="2"/>
  <c r="Y188" i="2" s="1"/>
  <c r="O188" i="2"/>
  <c r="Y187" i="2"/>
  <c r="X187" i="2"/>
  <c r="O187" i="2"/>
  <c r="Y186" i="2"/>
  <c r="X186" i="2"/>
  <c r="O186" i="2"/>
  <c r="X185" i="2"/>
  <c r="Y185" i="2" s="1"/>
  <c r="O185" i="2"/>
  <c r="X184" i="2"/>
  <c r="Y184" i="2" s="1"/>
  <c r="O184" i="2"/>
  <c r="Y183" i="2"/>
  <c r="X183" i="2"/>
  <c r="O183" i="2"/>
  <c r="Y182" i="2"/>
  <c r="X182" i="2"/>
  <c r="O182" i="2"/>
  <c r="X181" i="2"/>
  <c r="Y181" i="2" s="1"/>
  <c r="O181" i="2"/>
  <c r="X180" i="2"/>
  <c r="X196" i="2" s="1"/>
  <c r="O180" i="2"/>
  <c r="Y179" i="2"/>
  <c r="X179" i="2"/>
  <c r="O179" i="2"/>
  <c r="W177" i="2"/>
  <c r="W176" i="2"/>
  <c r="X175" i="2"/>
  <c r="Y175" i="2" s="1"/>
  <c r="O175" i="2"/>
  <c r="X174" i="2"/>
  <c r="Y174" i="2" s="1"/>
  <c r="O174" i="2"/>
  <c r="X173" i="2"/>
  <c r="Y173" i="2" s="1"/>
  <c r="O173" i="2"/>
  <c r="Y172" i="2"/>
  <c r="X172" i="2"/>
  <c r="X176" i="2" s="1"/>
  <c r="O172" i="2"/>
  <c r="W170" i="2"/>
  <c r="W169" i="2"/>
  <c r="Y168" i="2"/>
  <c r="X168" i="2"/>
  <c r="O168" i="2"/>
  <c r="X167" i="2"/>
  <c r="X169" i="2" s="1"/>
  <c r="O167" i="2"/>
  <c r="X165" i="2"/>
  <c r="W165" i="2"/>
  <c r="X164" i="2"/>
  <c r="W164" i="2"/>
  <c r="Y163" i="2"/>
  <c r="X163" i="2"/>
  <c r="O163" i="2"/>
  <c r="Y162" i="2"/>
  <c r="Y164" i="2" s="1"/>
  <c r="X162" i="2"/>
  <c r="I535" i="2" s="1"/>
  <c r="O162" i="2"/>
  <c r="W159" i="2"/>
  <c r="W158" i="2"/>
  <c r="X157" i="2"/>
  <c r="Y157" i="2" s="1"/>
  <c r="O157" i="2"/>
  <c r="X156" i="2"/>
  <c r="Y156" i="2" s="1"/>
  <c r="O156" i="2"/>
  <c r="Y155" i="2"/>
  <c r="X155" i="2"/>
  <c r="O155" i="2"/>
  <c r="X154" i="2"/>
  <c r="Y154" i="2" s="1"/>
  <c r="O154" i="2"/>
  <c r="X153" i="2"/>
  <c r="Y153" i="2" s="1"/>
  <c r="O153" i="2"/>
  <c r="X152" i="2"/>
  <c r="Y152" i="2" s="1"/>
  <c r="O152" i="2"/>
  <c r="Y151" i="2"/>
  <c r="X151" i="2"/>
  <c r="O151" i="2"/>
  <c r="X150" i="2"/>
  <c r="Y150" i="2" s="1"/>
  <c r="O150" i="2"/>
  <c r="X149" i="2"/>
  <c r="H535" i="2" s="1"/>
  <c r="O149" i="2"/>
  <c r="W146" i="2"/>
  <c r="X145" i="2"/>
  <c r="W145" i="2"/>
  <c r="Y144" i="2"/>
  <c r="X144" i="2"/>
  <c r="O144" i="2"/>
  <c r="Y143" i="2"/>
  <c r="X143" i="2"/>
  <c r="O143" i="2"/>
  <c r="Y142" i="2"/>
  <c r="Y145" i="2" s="1"/>
  <c r="X142" i="2"/>
  <c r="G535" i="2" s="1"/>
  <c r="O142" i="2"/>
  <c r="W138" i="2"/>
  <c r="W137" i="2"/>
  <c r="X136" i="2"/>
  <c r="Y136" i="2" s="1"/>
  <c r="O136" i="2"/>
  <c r="Y135" i="2"/>
  <c r="X135" i="2"/>
  <c r="O135" i="2"/>
  <c r="Y134" i="2"/>
  <c r="X134" i="2"/>
  <c r="O134" i="2"/>
  <c r="X133" i="2"/>
  <c r="Y133" i="2" s="1"/>
  <c r="O133" i="2"/>
  <c r="X132" i="2"/>
  <c r="F535" i="2" s="1"/>
  <c r="O132" i="2"/>
  <c r="W129" i="2"/>
  <c r="W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Y123" i="2"/>
  <c r="X123" i="2"/>
  <c r="O123" i="2"/>
  <c r="X122" i="2"/>
  <c r="Y122" i="2" s="1"/>
  <c r="O122" i="2"/>
  <c r="X121" i="2"/>
  <c r="Y121" i="2" s="1"/>
  <c r="O121" i="2"/>
  <c r="W119" i="2"/>
  <c r="W118" i="2"/>
  <c r="Y117" i="2"/>
  <c r="X117" i="2"/>
  <c r="O117" i="2"/>
  <c r="Y116" i="2"/>
  <c r="X116" i="2"/>
  <c r="O116" i="2"/>
  <c r="Y115" i="2"/>
  <c r="X115" i="2"/>
  <c r="O115" i="2"/>
  <c r="X114" i="2"/>
  <c r="Y114" i="2" s="1"/>
  <c r="O114" i="2"/>
  <c r="Y113" i="2"/>
  <c r="X113" i="2"/>
  <c r="O113" i="2"/>
  <c r="Y112" i="2"/>
  <c r="X112" i="2"/>
  <c r="O112" i="2"/>
  <c r="Y111" i="2"/>
  <c r="X111" i="2"/>
  <c r="O111" i="2"/>
  <c r="X110" i="2"/>
  <c r="Y110" i="2" s="1"/>
  <c r="O110" i="2"/>
  <c r="Y109" i="2"/>
  <c r="X109" i="2"/>
  <c r="O109" i="2"/>
  <c r="Y108" i="2"/>
  <c r="X108" i="2"/>
  <c r="O108" i="2"/>
  <c r="Y107" i="2"/>
  <c r="X107" i="2"/>
  <c r="X119" i="2" s="1"/>
  <c r="Y106" i="2"/>
  <c r="X106" i="2"/>
  <c r="W104" i="2"/>
  <c r="W103" i="2"/>
  <c r="Y102" i="2"/>
  <c r="X102" i="2"/>
  <c r="O102" i="2"/>
  <c r="Y101" i="2"/>
  <c r="X101" i="2"/>
  <c r="O101" i="2"/>
  <c r="X100" i="2"/>
  <c r="Y100" i="2" s="1"/>
  <c r="O100" i="2"/>
  <c r="Y99" i="2"/>
  <c r="X99" i="2"/>
  <c r="O99" i="2"/>
  <c r="Y98" i="2"/>
  <c r="X98" i="2"/>
  <c r="O98" i="2"/>
  <c r="Y97" i="2"/>
  <c r="X97" i="2"/>
  <c r="O97" i="2"/>
  <c r="X96" i="2"/>
  <c r="Y96" i="2" s="1"/>
  <c r="O96" i="2"/>
  <c r="Y95" i="2"/>
  <c r="Y103" i="2" s="1"/>
  <c r="X95" i="2"/>
  <c r="X103" i="2" s="1"/>
  <c r="O95" i="2"/>
  <c r="W93" i="2"/>
  <c r="W92" i="2"/>
  <c r="Y91" i="2"/>
  <c r="X91" i="2"/>
  <c r="O91" i="2"/>
  <c r="X90" i="2"/>
  <c r="Y90" i="2" s="1"/>
  <c r="O90" i="2"/>
  <c r="X89" i="2"/>
  <c r="X93" i="2" s="1"/>
  <c r="O89" i="2"/>
  <c r="Y88" i="2"/>
  <c r="X88" i="2"/>
  <c r="X92" i="2" s="1"/>
  <c r="O88" i="2"/>
  <c r="W86" i="2"/>
  <c r="W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Y73" i="2"/>
  <c r="X73" i="2"/>
  <c r="O73" i="2"/>
  <c r="X72" i="2"/>
  <c r="Y72" i="2" s="1"/>
  <c r="O72" i="2"/>
  <c r="X71" i="2"/>
  <c r="Y71" i="2" s="1"/>
  <c r="O71" i="2"/>
  <c r="X70" i="2"/>
  <c r="Y70" i="2" s="1"/>
  <c r="O70" i="2"/>
  <c r="Y69" i="2"/>
  <c r="X69" i="2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O65" i="2"/>
  <c r="X64" i="2"/>
  <c r="E535" i="2" s="1"/>
  <c r="O64" i="2"/>
  <c r="W61" i="2"/>
  <c r="W60" i="2"/>
  <c r="X59" i="2"/>
  <c r="Y59" i="2" s="1"/>
  <c r="X58" i="2"/>
  <c r="Y58" i="2" s="1"/>
  <c r="O58" i="2"/>
  <c r="X57" i="2"/>
  <c r="Y57" i="2" s="1"/>
  <c r="O57" i="2"/>
  <c r="Y56" i="2"/>
  <c r="X56" i="2"/>
  <c r="X61" i="2" s="1"/>
  <c r="O56" i="2"/>
  <c r="W53" i="2"/>
  <c r="W52" i="2"/>
  <c r="X51" i="2"/>
  <c r="Y51" i="2" s="1"/>
  <c r="O51" i="2"/>
  <c r="X50" i="2"/>
  <c r="Y50" i="2" s="1"/>
  <c r="O50" i="2"/>
  <c r="X46" i="2"/>
  <c r="W46" i="2"/>
  <c r="X45" i="2"/>
  <c r="W45" i="2"/>
  <c r="Y44" i="2"/>
  <c r="Y45" i="2" s="1"/>
  <c r="X44" i="2"/>
  <c r="O44" i="2"/>
  <c r="X42" i="2"/>
  <c r="W42" i="2"/>
  <c r="Y41" i="2"/>
  <c r="X41" i="2"/>
  <c r="W41" i="2"/>
  <c r="Y40" i="2"/>
  <c r="X40" i="2"/>
  <c r="O40" i="2"/>
  <c r="W38" i="2"/>
  <c r="W37" i="2"/>
  <c r="X36" i="2"/>
  <c r="X37" i="2" s="1"/>
  <c r="O36" i="2"/>
  <c r="W34" i="2"/>
  <c r="W33" i="2"/>
  <c r="Y32" i="2"/>
  <c r="X32" i="2"/>
  <c r="O32" i="2"/>
  <c r="Y31" i="2"/>
  <c r="X31" i="2"/>
  <c r="O31" i="2"/>
  <c r="Y30" i="2"/>
  <c r="X30" i="2"/>
  <c r="O30" i="2"/>
  <c r="X29" i="2"/>
  <c r="Y29" i="2" s="1"/>
  <c r="O29" i="2"/>
  <c r="Y28" i="2"/>
  <c r="X28" i="2"/>
  <c r="O28" i="2"/>
  <c r="Y27" i="2"/>
  <c r="X27" i="2"/>
  <c r="O27" i="2"/>
  <c r="Y26" i="2"/>
  <c r="X26" i="2"/>
  <c r="X34" i="2" s="1"/>
  <c r="O26" i="2"/>
  <c r="W24" i="2"/>
  <c r="W525" i="2" s="1"/>
  <c r="W23" i="2"/>
  <c r="W529" i="2" s="1"/>
  <c r="X22" i="2"/>
  <c r="X527" i="2" s="1"/>
  <c r="O22" i="2"/>
  <c r="H10" i="2"/>
  <c r="A9" i="2"/>
  <c r="A10" i="2" s="1"/>
  <c r="D7" i="2"/>
  <c r="P6" i="2"/>
  <c r="O2" i="2"/>
  <c r="F10" i="2" l="1"/>
  <c r="J9" i="2"/>
  <c r="Y52" i="2"/>
  <c r="Y344" i="2"/>
  <c r="Y128" i="2"/>
  <c r="Y176" i="2"/>
  <c r="Y423" i="2"/>
  <c r="Y248" i="2"/>
  <c r="Y118" i="2"/>
  <c r="Y523" i="2"/>
  <c r="Y374" i="2"/>
  <c r="Y401" i="2"/>
  <c r="Y33" i="2"/>
  <c r="Y317" i="2"/>
  <c r="Y60" i="2"/>
  <c r="Y518" i="2"/>
  <c r="Y277" i="2"/>
  <c r="Y349" i="2"/>
  <c r="Y362" i="2"/>
  <c r="Y433" i="2"/>
  <c r="Y213" i="2"/>
  <c r="Y259" i="2"/>
  <c r="X345" i="2"/>
  <c r="X362" i="2"/>
  <c r="X408" i="2"/>
  <c r="Y22" i="2"/>
  <c r="Y23" i="2" s="1"/>
  <c r="Y89" i="2"/>
  <c r="Y92" i="2" s="1"/>
  <c r="Y132" i="2"/>
  <c r="Y137" i="2" s="1"/>
  <c r="X158" i="2"/>
  <c r="Y180" i="2"/>
  <c r="Y196" i="2" s="1"/>
  <c r="Y217" i="2"/>
  <c r="Y218" i="2" s="1"/>
  <c r="Y251" i="2"/>
  <c r="Y252" i="2" s="1"/>
  <c r="X318" i="2"/>
  <c r="Y64" i="2"/>
  <c r="Y85" i="2" s="1"/>
  <c r="X170" i="2"/>
  <c r="Y262" i="2"/>
  <c r="Y271" i="2" s="1"/>
  <c r="Y293" i="2"/>
  <c r="Y301" i="2" s="1"/>
  <c r="Y352" i="2"/>
  <c r="Y353" i="2" s="1"/>
  <c r="X368" i="2"/>
  <c r="X386" i="2"/>
  <c r="X447" i="2"/>
  <c r="X477" i="2"/>
  <c r="Y491" i="2"/>
  <c r="Y496" i="2" s="1"/>
  <c r="X197" i="2"/>
  <c r="X252" i="2"/>
  <c r="X363" i="2"/>
  <c r="X442" i="2"/>
  <c r="X497" i="2"/>
  <c r="X510" i="2"/>
  <c r="J535" i="2"/>
  <c r="X137" i="2"/>
  <c r="X38" i="2"/>
  <c r="X52" i="2"/>
  <c r="X85" i="2"/>
  <c r="X159" i="2"/>
  <c r="X213" i="2"/>
  <c r="X302" i="2"/>
  <c r="Y320" i="2"/>
  <c r="Y321" i="2" s="1"/>
  <c r="X463" i="2"/>
  <c r="Y505" i="2"/>
  <c r="Y510" i="2" s="1"/>
  <c r="X523" i="2"/>
  <c r="L535" i="2"/>
  <c r="X33" i="2"/>
  <c r="X203" i="2"/>
  <c r="N535" i="2"/>
  <c r="X23" i="2"/>
  <c r="F9" i="2"/>
  <c r="X104" i="2"/>
  <c r="X118" i="2"/>
  <c r="X229" i="2"/>
  <c r="H9" i="2"/>
  <c r="X24" i="2"/>
  <c r="X138" i="2"/>
  <c r="Y167" i="2"/>
  <c r="Y169" i="2" s="1"/>
  <c r="Y199" i="2"/>
  <c r="Y203" i="2" s="1"/>
  <c r="X277" i="2"/>
  <c r="X283" i="2"/>
  <c r="Y288" i="2"/>
  <c r="Y289" i="2" s="1"/>
  <c r="Y310" i="2"/>
  <c r="Y311" i="2" s="1"/>
  <c r="X321" i="2"/>
  <c r="Y348" i="2"/>
  <c r="Y365" i="2"/>
  <c r="Y367" i="2" s="1"/>
  <c r="Y383" i="2"/>
  <c r="Y385" i="2" s="1"/>
  <c r="X423" i="2"/>
  <c r="X443" i="2"/>
  <c r="Y470" i="2"/>
  <c r="Y476" i="2" s="1"/>
  <c r="O535" i="2"/>
  <c r="X86" i="2"/>
  <c r="X128" i="2"/>
  <c r="X177" i="2"/>
  <c r="X214" i="2"/>
  <c r="X248" i="2"/>
  <c r="X272" i="2"/>
  <c r="X338" i="2"/>
  <c r="X375" i="2"/>
  <c r="X401" i="2"/>
  <c r="X417" i="2"/>
  <c r="X518" i="2"/>
  <c r="B535" i="2"/>
  <c r="P535" i="2"/>
  <c r="X53" i="2"/>
  <c r="X60" i="2"/>
  <c r="X146" i="2"/>
  <c r="X259" i="2"/>
  <c r="X311" i="2"/>
  <c r="Y330" i="2"/>
  <c r="Y338" i="2" s="1"/>
  <c r="X349" i="2"/>
  <c r="X433" i="2"/>
  <c r="Y452" i="2"/>
  <c r="Y462" i="2" s="1"/>
  <c r="C535" i="2"/>
  <c r="X284" i="2"/>
  <c r="X344" i="2"/>
  <c r="X407" i="2"/>
  <c r="X424" i="2"/>
  <c r="Y445" i="2"/>
  <c r="Y446" i="2" s="1"/>
  <c r="Y501" i="2"/>
  <c r="Y502" i="2" s="1"/>
  <c r="D535" i="2"/>
  <c r="X249" i="2"/>
  <c r="X339" i="2"/>
  <c r="X402" i="2"/>
  <c r="X418" i="2"/>
  <c r="X519" i="2"/>
  <c r="S535" i="2"/>
  <c r="X129" i="2"/>
  <c r="Y36" i="2"/>
  <c r="Y37" i="2" s="1"/>
  <c r="Y149" i="2"/>
  <c r="Y158" i="2" s="1"/>
  <c r="Y481" i="2"/>
  <c r="Y482" i="2" s="1"/>
  <c r="X526" i="2"/>
  <c r="X528" i="2" s="1"/>
  <c r="T535" i="2"/>
  <c r="Y530" i="2" l="1"/>
  <c r="X525" i="2"/>
  <c r="X529" i="2"/>
</calcChain>
</file>

<file path=xl/sharedStrings.xml><?xml version="1.0" encoding="utf-8"?>
<sst xmlns="http://schemas.openxmlformats.org/spreadsheetml/2006/main" count="3461" uniqueCount="739">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</sst>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35"/>
  <sheetViews>
    <sheetView showGridLines="0" tabSelected="1" topLeftCell="F1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25" t="s">
        <v>29</v>
      </c>
      <c r="E1" s="725"/>
      <c r="F1" s="725"/>
      <c r="G1" s="14" t="s">
        <v>67</v>
      </c>
      <c r="H1" s="725" t="s">
        <v>49</v>
      </c>
      <c r="I1" s="725"/>
      <c r="J1" s="725"/>
      <c r="K1" s="725"/>
      <c r="L1" s="725"/>
      <c r="M1" s="725"/>
      <c r="N1" s="725"/>
      <c r="O1" s="725"/>
      <c r="P1" s="725"/>
      <c r="Q1" s="726" t="s">
        <v>68</v>
      </c>
      <c r="R1" s="727"/>
      <c r="S1" s="72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28"/>
      <c r="Q2" s="728"/>
      <c r="R2" s="728"/>
      <c r="S2" s="728"/>
      <c r="T2" s="728"/>
      <c r="U2" s="728"/>
      <c r="V2" s="72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28"/>
      <c r="P3" s="728"/>
      <c r="Q3" s="728"/>
      <c r="R3" s="728"/>
      <c r="S3" s="728"/>
      <c r="T3" s="728"/>
      <c r="U3" s="728"/>
      <c r="V3" s="72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07" t="s">
        <v>8</v>
      </c>
      <c r="B5" s="707"/>
      <c r="C5" s="707"/>
      <c r="D5" s="729"/>
      <c r="E5" s="729"/>
      <c r="F5" s="730" t="s">
        <v>14</v>
      </c>
      <c r="G5" s="730"/>
      <c r="H5" s="729"/>
      <c r="I5" s="729"/>
      <c r="J5" s="729"/>
      <c r="K5" s="729"/>
      <c r="L5" s="729"/>
      <c r="M5" s="74"/>
      <c r="O5" s="27" t="s">
        <v>4</v>
      </c>
      <c r="P5" s="731">
        <v>45404</v>
      </c>
      <c r="Q5" s="731"/>
      <c r="S5" s="732" t="s">
        <v>3</v>
      </c>
      <c r="T5" s="733"/>
      <c r="U5" s="734" t="s">
        <v>707</v>
      </c>
      <c r="V5" s="735"/>
      <c r="AA5" s="60"/>
      <c r="AB5" s="60"/>
      <c r="AC5" s="60"/>
    </row>
    <row r="6" spans="1:30" s="17" customFormat="1" ht="24" customHeight="1" x14ac:dyDescent="0.2">
      <c r="A6" s="707" t="s">
        <v>1</v>
      </c>
      <c r="B6" s="707"/>
      <c r="C6" s="707"/>
      <c r="D6" s="708" t="s">
        <v>708</v>
      </c>
      <c r="E6" s="708"/>
      <c r="F6" s="708"/>
      <c r="G6" s="708"/>
      <c r="H6" s="708"/>
      <c r="I6" s="708"/>
      <c r="J6" s="708"/>
      <c r="K6" s="708"/>
      <c r="L6" s="708"/>
      <c r="M6" s="75"/>
      <c r="O6" s="27" t="s">
        <v>30</v>
      </c>
      <c r="P6" s="709" t="str">
        <f>IF(P5=0," ",CHOOSE(WEEKDAY(P5,2),"Понедельник","Вторник","Среда","Четверг","Пятница","Суббота","Воскресенье"))</f>
        <v>Понедельник</v>
      </c>
      <c r="Q6" s="709"/>
      <c r="S6" s="710" t="s">
        <v>5</v>
      </c>
      <c r="T6" s="711"/>
      <c r="U6" s="712" t="s">
        <v>69</v>
      </c>
      <c r="V6" s="71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20"/>
      <c r="M7" s="76"/>
      <c r="O7" s="29"/>
      <c r="P7" s="49"/>
      <c r="Q7" s="49"/>
      <c r="S7" s="710"/>
      <c r="T7" s="711"/>
      <c r="U7" s="714"/>
      <c r="V7" s="715"/>
      <c r="AA7" s="60"/>
      <c r="AB7" s="60"/>
      <c r="AC7" s="60"/>
    </row>
    <row r="8" spans="1:30" s="17" customFormat="1" ht="25.5" customHeight="1" x14ac:dyDescent="0.2">
      <c r="A8" s="721" t="s">
        <v>60</v>
      </c>
      <c r="B8" s="721"/>
      <c r="C8" s="721"/>
      <c r="D8" s="722"/>
      <c r="E8" s="722"/>
      <c r="F8" s="722"/>
      <c r="G8" s="722"/>
      <c r="H8" s="722"/>
      <c r="I8" s="722"/>
      <c r="J8" s="722"/>
      <c r="K8" s="722"/>
      <c r="L8" s="722"/>
      <c r="M8" s="77"/>
      <c r="O8" s="27" t="s">
        <v>11</v>
      </c>
      <c r="P8" s="705">
        <v>0.41666666666666669</v>
      </c>
      <c r="Q8" s="705"/>
      <c r="S8" s="710"/>
      <c r="T8" s="711"/>
      <c r="U8" s="714"/>
      <c r="V8" s="715"/>
      <c r="AA8" s="60"/>
      <c r="AB8" s="60"/>
      <c r="AC8" s="60"/>
    </row>
    <row r="9" spans="1:30" s="17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7"/>
      <c r="C9" s="697"/>
      <c r="D9" s="698" t="s">
        <v>48</v>
      </c>
      <c r="E9" s="699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7"/>
      <c r="H9" s="723" t="str">
        <f>IF(AND($A$9="Тип доверенности/получателя при получении в адресе перегруза:",$D$9="Разовая доверенность"),"Введите ФИО","")</f>
        <v/>
      </c>
      <c r="I9" s="723"/>
      <c r="J9" s="7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3"/>
      <c r="L9" s="723"/>
      <c r="M9" s="72"/>
      <c r="O9" s="31" t="s">
        <v>15</v>
      </c>
      <c r="P9" s="724"/>
      <c r="Q9" s="724"/>
      <c r="S9" s="710"/>
      <c r="T9" s="711"/>
      <c r="U9" s="716"/>
      <c r="V9" s="71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7"/>
      <c r="C10" s="697"/>
      <c r="D10" s="698"/>
      <c r="E10" s="699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7"/>
      <c r="H10" s="700" t="str">
        <f>IFERROR(VLOOKUP($D$10,Proxy,2,FALSE),"")</f>
        <v/>
      </c>
      <c r="I10" s="700"/>
      <c r="J10" s="700"/>
      <c r="K10" s="700"/>
      <c r="L10" s="700"/>
      <c r="M10" s="73"/>
      <c r="O10" s="31" t="s">
        <v>35</v>
      </c>
      <c r="P10" s="701"/>
      <c r="Q10" s="701"/>
      <c r="T10" s="29" t="s">
        <v>12</v>
      </c>
      <c r="U10" s="702" t="s">
        <v>70</v>
      </c>
      <c r="V10" s="70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04"/>
      <c r="Q11" s="704"/>
      <c r="T11" s="29" t="s">
        <v>31</v>
      </c>
      <c r="U11" s="689" t="s">
        <v>57</v>
      </c>
      <c r="V11" s="68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88" t="s">
        <v>71</v>
      </c>
      <c r="B12" s="688"/>
      <c r="C12" s="688"/>
      <c r="D12" s="688"/>
      <c r="E12" s="688"/>
      <c r="F12" s="688"/>
      <c r="G12" s="688"/>
      <c r="H12" s="688"/>
      <c r="I12" s="688"/>
      <c r="J12" s="688"/>
      <c r="K12" s="688"/>
      <c r="L12" s="688"/>
      <c r="M12" s="78"/>
      <c r="O12" s="27" t="s">
        <v>33</v>
      </c>
      <c r="P12" s="705"/>
      <c r="Q12" s="705"/>
      <c r="R12" s="28"/>
      <c r="S12"/>
      <c r="T12" s="29" t="s">
        <v>48</v>
      </c>
      <c r="U12" s="706"/>
      <c r="V12" s="706"/>
      <c r="W12"/>
      <c r="AA12" s="60"/>
      <c r="AB12" s="60"/>
      <c r="AC12" s="60"/>
    </row>
    <row r="13" spans="1:30" s="17" customFormat="1" ht="23.25" customHeight="1" x14ac:dyDescent="0.2">
      <c r="A13" s="688" t="s">
        <v>72</v>
      </c>
      <c r="B13" s="688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78"/>
      <c r="N13" s="31"/>
      <c r="O13" s="31" t="s">
        <v>34</v>
      </c>
      <c r="P13" s="689"/>
      <c r="Q13" s="68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88" t="s">
        <v>73</v>
      </c>
      <c r="B14" s="688"/>
      <c r="C14" s="688"/>
      <c r="D14" s="688"/>
      <c r="E14" s="688"/>
      <c r="F14" s="688"/>
      <c r="G14" s="688"/>
      <c r="H14" s="688"/>
      <c r="I14" s="688"/>
      <c r="J14" s="688"/>
      <c r="K14" s="688"/>
      <c r="L14" s="688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0" t="s">
        <v>74</v>
      </c>
      <c r="B15" s="690"/>
      <c r="C15" s="690"/>
      <c r="D15" s="690"/>
      <c r="E15" s="690"/>
      <c r="F15" s="690"/>
      <c r="G15" s="690"/>
      <c r="H15" s="690"/>
      <c r="I15" s="690"/>
      <c r="J15" s="690"/>
      <c r="K15" s="690"/>
      <c r="L15" s="690"/>
      <c r="M15" s="79"/>
      <c r="N15"/>
      <c r="O15" s="691" t="s">
        <v>63</v>
      </c>
      <c r="P15" s="691"/>
      <c r="Q15" s="691"/>
      <c r="R15" s="691"/>
      <c r="S15" s="69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2"/>
      <c r="P16" s="692"/>
      <c r="Q16" s="692"/>
      <c r="R16" s="692"/>
      <c r="S16" s="69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6" t="s">
        <v>61</v>
      </c>
      <c r="B17" s="676" t="s">
        <v>51</v>
      </c>
      <c r="C17" s="694" t="s">
        <v>50</v>
      </c>
      <c r="D17" s="676" t="s">
        <v>52</v>
      </c>
      <c r="E17" s="676"/>
      <c r="F17" s="676" t="s">
        <v>24</v>
      </c>
      <c r="G17" s="676" t="s">
        <v>27</v>
      </c>
      <c r="H17" s="676" t="s">
        <v>25</v>
      </c>
      <c r="I17" s="676" t="s">
        <v>26</v>
      </c>
      <c r="J17" s="695" t="s">
        <v>16</v>
      </c>
      <c r="K17" s="695" t="s">
        <v>65</v>
      </c>
      <c r="L17" s="695" t="s">
        <v>2</v>
      </c>
      <c r="M17" s="695" t="s">
        <v>66</v>
      </c>
      <c r="N17" s="676" t="s">
        <v>28</v>
      </c>
      <c r="O17" s="676" t="s">
        <v>17</v>
      </c>
      <c r="P17" s="676"/>
      <c r="Q17" s="676"/>
      <c r="R17" s="676"/>
      <c r="S17" s="676"/>
      <c r="T17" s="693" t="s">
        <v>58</v>
      </c>
      <c r="U17" s="676"/>
      <c r="V17" s="676" t="s">
        <v>6</v>
      </c>
      <c r="W17" s="676" t="s">
        <v>44</v>
      </c>
      <c r="X17" s="677" t="s">
        <v>56</v>
      </c>
      <c r="Y17" s="676" t="s">
        <v>18</v>
      </c>
      <c r="Z17" s="679" t="s">
        <v>62</v>
      </c>
      <c r="AA17" s="679" t="s">
        <v>19</v>
      </c>
      <c r="AB17" s="680" t="s">
        <v>59</v>
      </c>
      <c r="AC17" s="681"/>
      <c r="AD17" s="682"/>
      <c r="AE17" s="686"/>
      <c r="BB17" s="687" t="s">
        <v>64</v>
      </c>
    </row>
    <row r="18" spans="1:54" ht="14.25" customHeight="1" x14ac:dyDescent="0.2">
      <c r="A18" s="676"/>
      <c r="B18" s="676"/>
      <c r="C18" s="694"/>
      <c r="D18" s="676"/>
      <c r="E18" s="676"/>
      <c r="F18" s="676" t="s">
        <v>20</v>
      </c>
      <c r="G18" s="676" t="s">
        <v>21</v>
      </c>
      <c r="H18" s="676" t="s">
        <v>22</v>
      </c>
      <c r="I18" s="676" t="s">
        <v>22</v>
      </c>
      <c r="J18" s="696"/>
      <c r="K18" s="696"/>
      <c r="L18" s="696"/>
      <c r="M18" s="696"/>
      <c r="N18" s="676"/>
      <c r="O18" s="676"/>
      <c r="P18" s="676"/>
      <c r="Q18" s="676"/>
      <c r="R18" s="676"/>
      <c r="S18" s="676"/>
      <c r="T18" s="36" t="s">
        <v>47</v>
      </c>
      <c r="U18" s="36" t="s">
        <v>46</v>
      </c>
      <c r="V18" s="676"/>
      <c r="W18" s="676"/>
      <c r="X18" s="678"/>
      <c r="Y18" s="676"/>
      <c r="Z18" s="679"/>
      <c r="AA18" s="679"/>
      <c r="AB18" s="683"/>
      <c r="AC18" s="684"/>
      <c r="AD18" s="685"/>
      <c r="AE18" s="686"/>
      <c r="BB18" s="687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5"/>
      <c r="AA19" s="55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6"/>
      <c r="AA20" s="66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382">
        <v>4607091383935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382">
        <v>4680115881853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382">
        <v>4607091383911</v>
      </c>
      <c r="E31" s="38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2">
        <v>4607091388244</v>
      </c>
      <c r="E32" s="38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382">
        <v>4607091388503</v>
      </c>
      <c r="E36" s="38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382">
        <v>4607091388282</v>
      </c>
      <c r="E40" s="38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382">
        <v>4607091389111</v>
      </c>
      <c r="E44" s="38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5"/>
      <c r="AA47" s="55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6"/>
      <c r="AA48" s="66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382">
        <v>4680115881440</v>
      </c>
      <c r="E50" s="38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382">
        <v>4680115881433</v>
      </c>
      <c r="E51" s="38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6"/>
      <c r="AA54" s="66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382">
        <v>4680115881426</v>
      </c>
      <c r="E57" s="38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382">
        <v>4680115881419</v>
      </c>
      <c r="E58" s="38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382">
        <v>4680115881525</v>
      </c>
      <c r="E59" s="38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2" t="s">
        <v>126</v>
      </c>
      <c r="P59" s="384"/>
      <c r="Q59" s="384"/>
      <c r="R59" s="384"/>
      <c r="S59" s="385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6"/>
      <c r="AA62" s="66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382">
        <v>4607091382945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4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4301011540</v>
      </c>
      <c r="D65" s="382">
        <v>4607091385670</v>
      </c>
      <c r="E65" s="38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131</v>
      </c>
      <c r="M65" s="39"/>
      <c r="N65" s="38">
        <v>50</v>
      </c>
      <c r="O65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84"/>
      <c r="Q65" s="384"/>
      <c r="R65" s="384"/>
      <c r="S65" s="38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132</v>
      </c>
      <c r="C66" s="37">
        <v>4301011380</v>
      </c>
      <c r="D66" s="382">
        <v>4607091385670</v>
      </c>
      <c r="E66" s="38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382">
        <v>4680115883956</v>
      </c>
      <c r="E67" s="38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382">
        <v>4680115881327</v>
      </c>
      <c r="E68" s="38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4301011514</v>
      </c>
      <c r="D69" s="382">
        <v>4680115882133</v>
      </c>
      <c r="E69" s="38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4301011703</v>
      </c>
      <c r="D70" s="382">
        <v>4680115882133</v>
      </c>
      <c r="E70" s="38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382">
        <v>4607091382952</v>
      </c>
      <c r="E71" s="38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4301011565</v>
      </c>
      <c r="D72" s="382">
        <v>4680115882539</v>
      </c>
      <c r="E72" s="382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131</v>
      </c>
      <c r="M72" s="39"/>
      <c r="N72" s="38">
        <v>50</v>
      </c>
      <c r="O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84"/>
      <c r="Q72" s="384"/>
      <c r="R72" s="384"/>
      <c r="S72" s="38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8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4301011382</v>
      </c>
      <c r="D73" s="382">
        <v>4607091385687</v>
      </c>
      <c r="E73" s="38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131</v>
      </c>
      <c r="M73" s="39"/>
      <c r="N73" s="38">
        <v>50</v>
      </c>
      <c r="O73" s="6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4"/>
      <c r="Q73" s="384"/>
      <c r="R73" s="384"/>
      <c r="S73" s="38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382">
        <v>4607091384604</v>
      </c>
      <c r="E74" s="38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382">
        <v>4607091384604</v>
      </c>
      <c r="E75" s="382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382">
        <v>4680115880283</v>
      </c>
      <c r="E76" s="382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382">
        <v>4680115883949</v>
      </c>
      <c r="E77" s="382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154</v>
      </c>
      <c r="B78" s="64" t="s">
        <v>155</v>
      </c>
      <c r="C78" s="37">
        <v>4301011443</v>
      </c>
      <c r="D78" s="382">
        <v>4680115881303</v>
      </c>
      <c r="E78" s="38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137</v>
      </c>
      <c r="M78" s="39"/>
      <c r="N78" s="38">
        <v>50</v>
      </c>
      <c r="O78" s="6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4"/>
      <c r="Q78" s="384"/>
      <c r="R78" s="384"/>
      <c r="S78" s="38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4301011562</v>
      </c>
      <c r="D79" s="382">
        <v>4680115882577</v>
      </c>
      <c r="E79" s="38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99</v>
      </c>
      <c r="M79" s="39"/>
      <c r="N79" s="38">
        <v>90</v>
      </c>
      <c r="O79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4"/>
      <c r="Q79" s="384"/>
      <c r="R79" s="384"/>
      <c r="S79" s="38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156</v>
      </c>
      <c r="B80" s="64" t="s">
        <v>158</v>
      </c>
      <c r="C80" s="37">
        <v>4301011564</v>
      </c>
      <c r="D80" s="382">
        <v>4680115882577</v>
      </c>
      <c r="E80" s="38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4"/>
      <c r="Q80" s="384"/>
      <c r="R80" s="384"/>
      <c r="S80" s="38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159</v>
      </c>
      <c r="B81" s="64" t="s">
        <v>160</v>
      </c>
      <c r="C81" s="37">
        <v>4301011432</v>
      </c>
      <c r="D81" s="382">
        <v>4680115882720</v>
      </c>
      <c r="E81" s="38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112</v>
      </c>
      <c r="M81" s="39"/>
      <c r="N81" s="38">
        <v>90</v>
      </c>
      <c r="O81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4"/>
      <c r="Q81" s="384"/>
      <c r="R81" s="384"/>
      <c r="S81" s="38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4301011417</v>
      </c>
      <c r="D82" s="382">
        <v>4680115880269</v>
      </c>
      <c r="E82" s="38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131</v>
      </c>
      <c r="M82" s="39"/>
      <c r="N82" s="38">
        <v>50</v>
      </c>
      <c r="O82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4"/>
      <c r="Q82" s="384"/>
      <c r="R82" s="384"/>
      <c r="S82" s="385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163</v>
      </c>
      <c r="B83" s="64" t="s">
        <v>164</v>
      </c>
      <c r="C83" s="37">
        <v>4301011415</v>
      </c>
      <c r="D83" s="382">
        <v>4680115880429</v>
      </c>
      <c r="E83" s="38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131</v>
      </c>
      <c r="M83" s="39"/>
      <c r="N83" s="38">
        <v>50</v>
      </c>
      <c r="O83" s="6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4"/>
      <c r="Q83" s="384"/>
      <c r="R83" s="384"/>
      <c r="S83" s="385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4301011462</v>
      </c>
      <c r="D84" s="382">
        <v>4680115881457</v>
      </c>
      <c r="E84" s="38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131</v>
      </c>
      <c r="M84" s="39"/>
      <c r="N84" s="38">
        <v>50</v>
      </c>
      <c r="O84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4"/>
      <c r="Q84" s="384"/>
      <c r="R84" s="384"/>
      <c r="S84" s="385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7"/>
      <c r="O85" s="373" t="s">
        <v>43</v>
      </c>
      <c r="P85" s="374"/>
      <c r="Q85" s="374"/>
      <c r="R85" s="374"/>
      <c r="S85" s="374"/>
      <c r="T85" s="374"/>
      <c r="U85" s="375"/>
      <c r="V85" s="43" t="s">
        <v>42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3" t="s">
        <v>0</v>
      </c>
      <c r="W86" s="44">
        <f>IFERROR(SUM(W64:W84),"0")</f>
        <v>0</v>
      </c>
      <c r="X86" s="44">
        <f>IFERROR(SUM(X64:X84),"0")</f>
        <v>0</v>
      </c>
      <c r="Y86" s="43"/>
      <c r="Z86" s="68"/>
      <c r="AA86" s="68"/>
    </row>
    <row r="87" spans="1:54" ht="14.25" customHeight="1" x14ac:dyDescent="0.25">
      <c r="A87" s="386" t="s">
        <v>109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67"/>
      <c r="AA87" s="67"/>
    </row>
    <row r="88" spans="1:54" ht="16.5" customHeight="1" x14ac:dyDescent="0.25">
      <c r="A88" s="64" t="s">
        <v>167</v>
      </c>
      <c r="B88" s="64" t="s">
        <v>168</v>
      </c>
      <c r="C88" s="37">
        <v>4301020235</v>
      </c>
      <c r="D88" s="382">
        <v>4680115881488</v>
      </c>
      <c r="E88" s="38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113</v>
      </c>
      <c r="L88" s="39" t="s">
        <v>112</v>
      </c>
      <c r="M88" s="39"/>
      <c r="N88" s="38">
        <v>50</v>
      </c>
      <c r="O88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4"/>
      <c r="Q88" s="384"/>
      <c r="R88" s="384"/>
      <c r="S88" s="38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169</v>
      </c>
      <c r="B89" s="64" t="s">
        <v>170</v>
      </c>
      <c r="C89" s="37">
        <v>4301020228</v>
      </c>
      <c r="D89" s="382">
        <v>4680115882751</v>
      </c>
      <c r="E89" s="38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112</v>
      </c>
      <c r="M89" s="39"/>
      <c r="N89" s="38">
        <v>90</v>
      </c>
      <c r="O89" s="6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4"/>
      <c r="Q89" s="384"/>
      <c r="R89" s="384"/>
      <c r="S89" s="385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4301020258</v>
      </c>
      <c r="D90" s="382">
        <v>4680115882775</v>
      </c>
      <c r="E90" s="38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173</v>
      </c>
      <c r="L90" s="39" t="s">
        <v>131</v>
      </c>
      <c r="M90" s="39"/>
      <c r="N90" s="38">
        <v>50</v>
      </c>
      <c r="O90" s="6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4"/>
      <c r="Q90" s="384"/>
      <c r="R90" s="384"/>
      <c r="S90" s="385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174</v>
      </c>
      <c r="B91" s="64" t="s">
        <v>175</v>
      </c>
      <c r="C91" s="37">
        <v>4301020217</v>
      </c>
      <c r="D91" s="382">
        <v>4680115880658</v>
      </c>
      <c r="E91" s="38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112</v>
      </c>
      <c r="M91" s="39"/>
      <c r="N91" s="38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4"/>
      <c r="Q91" s="384"/>
      <c r="R91" s="384"/>
      <c r="S91" s="385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7"/>
      <c r="O92" s="373" t="s">
        <v>43</v>
      </c>
      <c r="P92" s="374"/>
      <c r="Q92" s="374"/>
      <c r="R92" s="374"/>
      <c r="S92" s="374"/>
      <c r="T92" s="374"/>
      <c r="U92" s="375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386" t="s">
        <v>76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67"/>
      <c r="AA94" s="67"/>
    </row>
    <row r="95" spans="1:54" ht="16.5" customHeight="1" x14ac:dyDescent="0.25">
      <c r="A95" s="64" t="s">
        <v>176</v>
      </c>
      <c r="B95" s="64" t="s">
        <v>177</v>
      </c>
      <c r="C95" s="37">
        <v>4301030895</v>
      </c>
      <c r="D95" s="382">
        <v>4607091387667</v>
      </c>
      <c r="E95" s="38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112</v>
      </c>
      <c r="M95" s="39"/>
      <c r="N95" s="38">
        <v>40</v>
      </c>
      <c r="O95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4"/>
      <c r="Q95" s="384"/>
      <c r="R95" s="384"/>
      <c r="S95" s="38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2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178</v>
      </c>
      <c r="B96" s="64" t="s">
        <v>179</v>
      </c>
      <c r="C96" s="37">
        <v>4301030961</v>
      </c>
      <c r="D96" s="382">
        <v>4607091387636</v>
      </c>
      <c r="E96" s="38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9"/>
      <c r="N96" s="38">
        <v>40</v>
      </c>
      <c r="O96" s="6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4"/>
      <c r="Q96" s="384"/>
      <c r="R96" s="384"/>
      <c r="S96" s="38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180</v>
      </c>
      <c r="B97" s="64" t="s">
        <v>181</v>
      </c>
      <c r="C97" s="37">
        <v>4301030963</v>
      </c>
      <c r="D97" s="382">
        <v>4607091382426</v>
      </c>
      <c r="E97" s="38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113</v>
      </c>
      <c r="L97" s="39" t="s">
        <v>79</v>
      </c>
      <c r="M97" s="39"/>
      <c r="N97" s="38">
        <v>40</v>
      </c>
      <c r="O97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4"/>
      <c r="Q97" s="384"/>
      <c r="R97" s="384"/>
      <c r="S97" s="38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182</v>
      </c>
      <c r="B98" s="64" t="s">
        <v>183</v>
      </c>
      <c r="C98" s="37">
        <v>4301030962</v>
      </c>
      <c r="D98" s="382">
        <v>4607091386547</v>
      </c>
      <c r="E98" s="38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173</v>
      </c>
      <c r="L98" s="39" t="s">
        <v>79</v>
      </c>
      <c r="M98" s="39"/>
      <c r="N98" s="38">
        <v>40</v>
      </c>
      <c r="O98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4"/>
      <c r="Q98" s="384"/>
      <c r="R98" s="384"/>
      <c r="S98" s="38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4301031079</v>
      </c>
      <c r="D99" s="382">
        <v>4607091384734</v>
      </c>
      <c r="E99" s="38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173</v>
      </c>
      <c r="L99" s="39" t="s">
        <v>79</v>
      </c>
      <c r="M99" s="39"/>
      <c r="N99" s="38">
        <v>45</v>
      </c>
      <c r="O99" s="6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84"/>
      <c r="Q99" s="384"/>
      <c r="R99" s="384"/>
      <c r="S99" s="385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4301030964</v>
      </c>
      <c r="D100" s="382">
        <v>4607091382464</v>
      </c>
      <c r="E100" s="38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173</v>
      </c>
      <c r="L100" s="39" t="s">
        <v>79</v>
      </c>
      <c r="M100" s="39"/>
      <c r="N100" s="38">
        <v>40</v>
      </c>
      <c r="O100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5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4301031235</v>
      </c>
      <c r="D101" s="382">
        <v>4680115883444</v>
      </c>
      <c r="E101" s="38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99</v>
      </c>
      <c r="M101" s="39"/>
      <c r="N101" s="38">
        <v>90</v>
      </c>
      <c r="O101" s="6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188</v>
      </c>
      <c r="B102" s="64" t="s">
        <v>190</v>
      </c>
      <c r="C102" s="37">
        <v>4301031234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x14ac:dyDescent="0.2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7"/>
      <c r="O103" s="373" t="s">
        <v>43</v>
      </c>
      <c r="P103" s="374"/>
      <c r="Q103" s="374"/>
      <c r="R103" s="374"/>
      <c r="S103" s="374"/>
      <c r="T103" s="374"/>
      <c r="U103" s="375"/>
      <c r="V103" s="43" t="s">
        <v>42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IFERROR(X95/H95,"0")+IFERROR(X96/H96,"0")+IFERROR(X97/H97,"0")+IFERROR(X98/H98,"0")+IFERROR(X99/H99,"0")+IFERROR(X100/H100,"0")+IFERROR(X101/H101,"0")+IFERROR(X102/H102,"0")</f>
        <v>0</v>
      </c>
      <c r="Y103" s="4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3" t="s">
        <v>0</v>
      </c>
      <c r="W104" s="44">
        <f>IFERROR(SUM(W95:W102),"0")</f>
        <v>0</v>
      </c>
      <c r="X104" s="44">
        <f>IFERROR(SUM(X95:X102),"0")</f>
        <v>0</v>
      </c>
      <c r="Y104" s="43"/>
      <c r="Z104" s="68"/>
      <c r="AA104" s="68"/>
    </row>
    <row r="105" spans="1:54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67"/>
      <c r="AA105" s="67"/>
    </row>
    <row r="106" spans="1:54" ht="16.5" customHeight="1" x14ac:dyDescent="0.25">
      <c r="A106" s="64" t="s">
        <v>192</v>
      </c>
      <c r="B106" s="64" t="s">
        <v>193</v>
      </c>
      <c r="C106" s="37">
        <v>4301051693</v>
      </c>
      <c r="D106" s="382">
        <v>4680115884915</v>
      </c>
      <c r="E106" s="382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9"/>
      <c r="N106" s="38">
        <v>30</v>
      </c>
      <c r="O106" s="622" t="s">
        <v>194</v>
      </c>
      <c r="P106" s="384"/>
      <c r="Q106" s="384"/>
      <c r="R106" s="384"/>
      <c r="S106" s="385"/>
      <c r="T106" s="40" t="s">
        <v>191</v>
      </c>
      <c r="U106" s="40" t="s">
        <v>48</v>
      </c>
      <c r="V106" s="41" t="s">
        <v>0</v>
      </c>
      <c r="W106" s="59">
        <v>0</v>
      </c>
      <c r="X106" s="56">
        <f t="shared" ref="X106:X117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195</v>
      </c>
      <c r="AE106" s="71"/>
      <c r="BB106" s="131" t="s">
        <v>67</v>
      </c>
    </row>
    <row r="107" spans="1:54" ht="16.5" customHeight="1" x14ac:dyDescent="0.25">
      <c r="A107" s="64" t="s">
        <v>196</v>
      </c>
      <c r="B107" s="64" t="s">
        <v>197</v>
      </c>
      <c r="C107" s="37">
        <v>4301051395</v>
      </c>
      <c r="D107" s="382">
        <v>4680115884311</v>
      </c>
      <c r="E107" s="382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3" t="s">
        <v>198</v>
      </c>
      <c r="P107" s="384"/>
      <c r="Q107" s="384"/>
      <c r="R107" s="384"/>
      <c r="S107" s="385"/>
      <c r="T107" s="40" t="s">
        <v>191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195</v>
      </c>
      <c r="AE107" s="71"/>
      <c r="BB107" s="132" t="s">
        <v>67</v>
      </c>
    </row>
    <row r="108" spans="1:54" ht="16.5" customHeight="1" x14ac:dyDescent="0.25">
      <c r="A108" s="64" t="s">
        <v>199</v>
      </c>
      <c r="B108" s="64" t="s">
        <v>200</v>
      </c>
      <c r="C108" s="37">
        <v>4301051641</v>
      </c>
      <c r="D108" s="382">
        <v>4680115884403</v>
      </c>
      <c r="E108" s="382"/>
      <c r="F108" s="63">
        <v>0.3</v>
      </c>
      <c r="G108" s="38">
        <v>6</v>
      </c>
      <c r="H108" s="63">
        <v>1.8</v>
      </c>
      <c r="I108" s="63">
        <v>2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84"/>
      <c r="Q108" s="384"/>
      <c r="R108" s="384"/>
      <c r="S108" s="38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195</v>
      </c>
      <c r="AE108" s="71"/>
      <c r="BB108" s="133" t="s">
        <v>67</v>
      </c>
    </row>
    <row r="109" spans="1:54" ht="27" customHeight="1" x14ac:dyDescent="0.25">
      <c r="A109" s="64" t="s">
        <v>201</v>
      </c>
      <c r="B109" s="64" t="s">
        <v>202</v>
      </c>
      <c r="C109" s="37">
        <v>4301051437</v>
      </c>
      <c r="D109" s="382">
        <v>4607091386967</v>
      </c>
      <c r="E109" s="382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113</v>
      </c>
      <c r="L109" s="39" t="s">
        <v>131</v>
      </c>
      <c r="M109" s="39"/>
      <c r="N109" s="38">
        <v>45</v>
      </c>
      <c r="O109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4"/>
      <c r="Q109" s="384"/>
      <c r="R109" s="384"/>
      <c r="S109" s="38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27" customHeight="1" x14ac:dyDescent="0.25">
      <c r="A110" s="64" t="s">
        <v>201</v>
      </c>
      <c r="B110" s="64" t="s">
        <v>203</v>
      </c>
      <c r="C110" s="37">
        <v>4301051543</v>
      </c>
      <c r="D110" s="382">
        <v>4607091386967</v>
      </c>
      <c r="E110" s="382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6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customHeight="1" x14ac:dyDescent="0.25">
      <c r="A111" s="64" t="s">
        <v>204</v>
      </c>
      <c r="B111" s="64" t="s">
        <v>205</v>
      </c>
      <c r="C111" s="37">
        <v>4301051611</v>
      </c>
      <c r="D111" s="382">
        <v>4607091385304</v>
      </c>
      <c r="E111" s="38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40</v>
      </c>
      <c r="O111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84"/>
      <c r="Q111" s="384"/>
      <c r="R111" s="384"/>
      <c r="S111" s="38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4301051648</v>
      </c>
      <c r="D112" s="382">
        <v>4607091386264</v>
      </c>
      <c r="E112" s="382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9"/>
      <c r="N112" s="38">
        <v>31</v>
      </c>
      <c r="O112" s="6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84"/>
      <c r="Q112" s="384"/>
      <c r="R112" s="384"/>
      <c r="S112" s="38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208</v>
      </c>
      <c r="B113" s="64" t="s">
        <v>209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131</v>
      </c>
      <c r="M113" s="39"/>
      <c r="N113" s="38">
        <v>45</v>
      </c>
      <c r="O113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4"/>
      <c r="Q113" s="384"/>
      <c r="R113" s="384"/>
      <c r="S113" s="38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210</v>
      </c>
      <c r="B114" s="64" t="s">
        <v>211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131</v>
      </c>
      <c r="M114" s="39"/>
      <c r="N114" s="38">
        <v>45</v>
      </c>
      <c r="O114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4"/>
      <c r="Q114" s="384"/>
      <c r="R114" s="384"/>
      <c r="S114" s="38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27" customHeight="1" x14ac:dyDescent="0.25">
      <c r="A115" s="64" t="s">
        <v>212</v>
      </c>
      <c r="B115" s="64" t="s">
        <v>213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131</v>
      </c>
      <c r="M115" s="39"/>
      <c r="N115" s="38">
        <v>45</v>
      </c>
      <c r="O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84"/>
      <c r="Q115" s="384"/>
      <c r="R115" s="384"/>
      <c r="S115" s="38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214</v>
      </c>
      <c r="B116" s="64" t="s">
        <v>215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9"/>
      <c r="N116" s="38">
        <v>40</v>
      </c>
      <c r="O11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customHeight="1" x14ac:dyDescent="0.25">
      <c r="A117" s="64" t="s">
        <v>216</v>
      </c>
      <c r="B117" s="64" t="s">
        <v>217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9"/>
      <c r="N117" s="38">
        <v>40</v>
      </c>
      <c r="O117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5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x14ac:dyDescent="0.2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7"/>
      <c r="O118" s="373" t="s">
        <v>43</v>
      </c>
      <c r="P118" s="374"/>
      <c r="Q118" s="374"/>
      <c r="R118" s="374"/>
      <c r="S118" s="374"/>
      <c r="T118" s="374"/>
      <c r="U118" s="375"/>
      <c r="V118" s="43" t="s">
        <v>42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68"/>
      <c r="AA118" s="68"/>
    </row>
    <row r="119" spans="1:54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7"/>
      <c r="O119" s="373" t="s">
        <v>43</v>
      </c>
      <c r="P119" s="374"/>
      <c r="Q119" s="374"/>
      <c r="R119" s="374"/>
      <c r="S119" s="374"/>
      <c r="T119" s="374"/>
      <c r="U119" s="375"/>
      <c r="V119" s="43" t="s">
        <v>0</v>
      </c>
      <c r="W119" s="44">
        <f>IFERROR(SUM(W106:W117),"0")</f>
        <v>0</v>
      </c>
      <c r="X119" s="44">
        <f>IFERROR(SUM(X106:X117),"0")</f>
        <v>0</v>
      </c>
      <c r="Y119" s="43"/>
      <c r="Z119" s="68"/>
      <c r="AA119" s="68"/>
    </row>
    <row r="120" spans="1:54" ht="14.25" customHeight="1" x14ac:dyDescent="0.25">
      <c r="A120" s="386" t="s">
        <v>218</v>
      </c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67"/>
      <c r="AA120" s="67"/>
    </row>
    <row r="121" spans="1:54" ht="27" customHeight="1" x14ac:dyDescent="0.25">
      <c r="A121" s="64" t="s">
        <v>219</v>
      </c>
      <c r="B121" s="64" t="s">
        <v>220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9"/>
      <c r="N121" s="38">
        <v>30</v>
      </c>
      <c r="O121" s="6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84"/>
      <c r="Q121" s="384"/>
      <c r="R121" s="384"/>
      <c r="S121" s="38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ref="X121:X127" si="7">IFERROR(IF(W121="",0,CEILING((W121/$H121),1)*$H121),"")</f>
        <v>0</v>
      </c>
      <c r="Y121" s="42" t="str">
        <f>IFERROR(IF(X121=0,"",ROUNDUP(X121/H121,0)*0.00937),"")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221</v>
      </c>
      <c r="B122" s="64" t="s">
        <v>222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131</v>
      </c>
      <c r="M122" s="39"/>
      <c r="N122" s="38">
        <v>30</v>
      </c>
      <c r="O122" s="6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84"/>
      <c r="Q122" s="384"/>
      <c r="R122" s="384"/>
      <c r="S122" s="38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221</v>
      </c>
      <c r="B123" s="64" t="s">
        <v>223</v>
      </c>
      <c r="C123" s="37">
        <v>4301060371</v>
      </c>
      <c r="D123" s="382">
        <v>4680115881532</v>
      </c>
      <c r="E123" s="382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113</v>
      </c>
      <c r="L123" s="39" t="s">
        <v>79</v>
      </c>
      <c r="M123" s="39"/>
      <c r="N123" s="38">
        <v>30</v>
      </c>
      <c r="O123" s="6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84"/>
      <c r="Q123" s="384"/>
      <c r="R123" s="384"/>
      <c r="S123" s="38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221</v>
      </c>
      <c r="B124" s="64" t="s">
        <v>224</v>
      </c>
      <c r="C124" s="37">
        <v>4301060366</v>
      </c>
      <c r="D124" s="382">
        <v>4680115881532</v>
      </c>
      <c r="E124" s="382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113</v>
      </c>
      <c r="L124" s="39" t="s">
        <v>79</v>
      </c>
      <c r="M124" s="39"/>
      <c r="N124" s="38">
        <v>30</v>
      </c>
      <c r="O124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4"/>
      <c r="Q124" s="384"/>
      <c r="R124" s="384"/>
      <c r="S124" s="38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225</v>
      </c>
      <c r="B125" s="64" t="s">
        <v>226</v>
      </c>
      <c r="C125" s="37">
        <v>4301060356</v>
      </c>
      <c r="D125" s="382">
        <v>4680115882652</v>
      </c>
      <c r="E125" s="38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9"/>
      <c r="N125" s="38">
        <v>40</v>
      </c>
      <c r="O125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84"/>
      <c r="Q125" s="384"/>
      <c r="R125" s="384"/>
      <c r="S125" s="38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16.5" customHeight="1" x14ac:dyDescent="0.25">
      <c r="A126" s="64" t="s">
        <v>227</v>
      </c>
      <c r="B126" s="64" t="s">
        <v>228</v>
      </c>
      <c r="C126" s="37">
        <v>4301060309</v>
      </c>
      <c r="D126" s="382">
        <v>4680115880238</v>
      </c>
      <c r="E126" s="38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9"/>
      <c r="N126" s="38">
        <v>40</v>
      </c>
      <c r="O126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84"/>
      <c r="Q126" s="384"/>
      <c r="R126" s="384"/>
      <c r="S126" s="38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229</v>
      </c>
      <c r="B127" s="64" t="s">
        <v>230</v>
      </c>
      <c r="C127" s="37">
        <v>4301060351</v>
      </c>
      <c r="D127" s="382">
        <v>4680115881464</v>
      </c>
      <c r="E127" s="38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131</v>
      </c>
      <c r="M127" s="39"/>
      <c r="N127" s="38">
        <v>30</v>
      </c>
      <c r="O127" s="6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84"/>
      <c r="Q127" s="384"/>
      <c r="R127" s="384"/>
      <c r="S127" s="385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x14ac:dyDescent="0.2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7"/>
      <c r="O128" s="373" t="s">
        <v>43</v>
      </c>
      <c r="P128" s="374"/>
      <c r="Q128" s="374"/>
      <c r="R128" s="374"/>
      <c r="S128" s="374"/>
      <c r="T128" s="374"/>
      <c r="U128" s="375"/>
      <c r="V128" s="43" t="s">
        <v>42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IFERROR(X121/H121,"0")+IFERROR(X122/H122,"0")+IFERROR(X123/H123,"0")+IFERROR(X124/H124,"0")+IFERROR(X125/H125,"0")+IFERROR(X126/H126,"0")+IFERROR(X127/H127,"0")</f>
        <v>0</v>
      </c>
      <c r="Y128" s="4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68"/>
      <c r="AA128" s="68"/>
    </row>
    <row r="129" spans="1:54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7"/>
      <c r="O129" s="373" t="s">
        <v>43</v>
      </c>
      <c r="P129" s="374"/>
      <c r="Q129" s="374"/>
      <c r="R129" s="374"/>
      <c r="S129" s="374"/>
      <c r="T129" s="374"/>
      <c r="U129" s="375"/>
      <c r="V129" s="43" t="s">
        <v>0</v>
      </c>
      <c r="W129" s="44">
        <f>IFERROR(SUM(W121:W127),"0")</f>
        <v>0</v>
      </c>
      <c r="X129" s="44">
        <f>IFERROR(SUM(X121:X127),"0")</f>
        <v>0</v>
      </c>
      <c r="Y129" s="43"/>
      <c r="Z129" s="68"/>
      <c r="AA129" s="68"/>
    </row>
    <row r="130" spans="1:54" ht="16.5" customHeight="1" x14ac:dyDescent="0.25">
      <c r="A130" s="404" t="s">
        <v>231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66"/>
      <c r="AA130" s="66"/>
    </row>
    <row r="131" spans="1:54" ht="14.25" customHeight="1" x14ac:dyDescent="0.25">
      <c r="A131" s="386" t="s">
        <v>81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67"/>
      <c r="AA131" s="67"/>
    </row>
    <row r="132" spans="1:54" ht="27" customHeight="1" x14ac:dyDescent="0.25">
      <c r="A132" s="64" t="s">
        <v>232</v>
      </c>
      <c r="B132" s="64" t="s">
        <v>233</v>
      </c>
      <c r="C132" s="37">
        <v>4301051360</v>
      </c>
      <c r="D132" s="382">
        <v>4607091385168</v>
      </c>
      <c r="E132" s="38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113</v>
      </c>
      <c r="L132" s="39" t="s">
        <v>131</v>
      </c>
      <c r="M132" s="39"/>
      <c r="N132" s="38">
        <v>45</v>
      </c>
      <c r="O132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4"/>
      <c r="Q132" s="384"/>
      <c r="R132" s="384"/>
      <c r="S132" s="38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27" customHeight="1" x14ac:dyDescent="0.25">
      <c r="A133" s="64" t="s">
        <v>232</v>
      </c>
      <c r="B133" s="64" t="s">
        <v>234</v>
      </c>
      <c r="C133" s="37">
        <v>4301051612</v>
      </c>
      <c r="D133" s="382">
        <v>4607091385168</v>
      </c>
      <c r="E133" s="38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113</v>
      </c>
      <c r="L133" s="39" t="s">
        <v>79</v>
      </c>
      <c r="M133" s="39"/>
      <c r="N133" s="38">
        <v>45</v>
      </c>
      <c r="O133" s="6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4"/>
      <c r="Q133" s="384"/>
      <c r="R133" s="384"/>
      <c r="S133" s="38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235</v>
      </c>
      <c r="B134" s="64" t="s">
        <v>236</v>
      </c>
      <c r="C134" s="37">
        <v>4301051362</v>
      </c>
      <c r="D134" s="382">
        <v>4607091383256</v>
      </c>
      <c r="E134" s="38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131</v>
      </c>
      <c r="M134" s="39"/>
      <c r="N134" s="38">
        <v>45</v>
      </c>
      <c r="O134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84"/>
      <c r="Q134" s="384"/>
      <c r="R134" s="384"/>
      <c r="S134" s="38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237</v>
      </c>
      <c r="B135" s="64" t="s">
        <v>238</v>
      </c>
      <c r="C135" s="37">
        <v>4301051358</v>
      </c>
      <c r="D135" s="382">
        <v>4607091385748</v>
      </c>
      <c r="E135" s="38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131</v>
      </c>
      <c r="M135" s="39"/>
      <c r="N135" s="38">
        <v>45</v>
      </c>
      <c r="O135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84"/>
      <c r="Q135" s="384"/>
      <c r="R135" s="384"/>
      <c r="S135" s="38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customHeight="1" x14ac:dyDescent="0.25">
      <c r="A136" s="64" t="s">
        <v>239</v>
      </c>
      <c r="B136" s="64" t="s">
        <v>240</v>
      </c>
      <c r="C136" s="37">
        <v>4301051738</v>
      </c>
      <c r="D136" s="382">
        <v>4680115884533</v>
      </c>
      <c r="E136" s="382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80</v>
      </c>
      <c r="L136" s="39" t="s">
        <v>79</v>
      </c>
      <c r="M136" s="39"/>
      <c r="N136" s="38">
        <v>45</v>
      </c>
      <c r="O136" s="6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84"/>
      <c r="Q136" s="384"/>
      <c r="R136" s="384"/>
      <c r="S136" s="385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x14ac:dyDescent="0.2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7"/>
      <c r="O137" s="373" t="s">
        <v>43</v>
      </c>
      <c r="P137" s="374"/>
      <c r="Q137" s="374"/>
      <c r="R137" s="374"/>
      <c r="S137" s="374"/>
      <c r="T137" s="374"/>
      <c r="U137" s="375"/>
      <c r="V137" s="43" t="s">
        <v>42</v>
      </c>
      <c r="W137" s="44">
        <f>IFERROR(W132/H132,"0")+IFERROR(W133/H133,"0")+IFERROR(W134/H134,"0")+IFERROR(W135/H135,"0")+IFERROR(W136/H136,"0")</f>
        <v>0</v>
      </c>
      <c r="X137" s="44">
        <f>IFERROR(X132/H132,"0")+IFERROR(X133/H133,"0")+IFERROR(X134/H134,"0")+IFERROR(X135/H135,"0")+IFERROR(X136/H136,"0")</f>
        <v>0</v>
      </c>
      <c r="Y137" s="44">
        <f>IFERROR(IF(Y132="",0,Y132),"0")+IFERROR(IF(Y133="",0,Y133),"0")+IFERROR(IF(Y134="",0,Y134),"0")+IFERROR(IF(Y135="",0,Y135),"0")+IFERROR(IF(Y136="",0,Y136),"0")</f>
        <v>0</v>
      </c>
      <c r="Z137" s="68"/>
      <c r="AA137" s="68"/>
    </row>
    <row r="138" spans="1:54" x14ac:dyDescent="0.2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7"/>
      <c r="O138" s="373" t="s">
        <v>43</v>
      </c>
      <c r="P138" s="374"/>
      <c r="Q138" s="374"/>
      <c r="R138" s="374"/>
      <c r="S138" s="374"/>
      <c r="T138" s="374"/>
      <c r="U138" s="375"/>
      <c r="V138" s="43" t="s">
        <v>0</v>
      </c>
      <c r="W138" s="44">
        <f>IFERROR(SUM(W132:W136),"0")</f>
        <v>0</v>
      </c>
      <c r="X138" s="44">
        <f>IFERROR(SUM(X132:X136),"0")</f>
        <v>0</v>
      </c>
      <c r="Y138" s="43"/>
      <c r="Z138" s="68"/>
      <c r="AA138" s="68"/>
    </row>
    <row r="139" spans="1:54" ht="27.75" customHeight="1" x14ac:dyDescent="0.2">
      <c r="A139" s="403" t="s">
        <v>241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55"/>
      <c r="AA139" s="55"/>
    </row>
    <row r="140" spans="1:54" ht="16.5" customHeight="1" x14ac:dyDescent="0.25">
      <c r="A140" s="404" t="s">
        <v>242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66"/>
      <c r="AA140" s="66"/>
    </row>
    <row r="141" spans="1:54" ht="14.25" customHeight="1" x14ac:dyDescent="0.25">
      <c r="A141" s="386" t="s">
        <v>117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67"/>
      <c r="AA141" s="67"/>
    </row>
    <row r="142" spans="1:54" ht="27" customHeight="1" x14ac:dyDescent="0.25">
      <c r="A142" s="64" t="s">
        <v>243</v>
      </c>
      <c r="B142" s="64" t="s">
        <v>244</v>
      </c>
      <c r="C142" s="37">
        <v>4301011223</v>
      </c>
      <c r="D142" s="382">
        <v>4607091383423</v>
      </c>
      <c r="E142" s="38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131</v>
      </c>
      <c r="M142" s="39"/>
      <c r="N142" s="38">
        <v>35</v>
      </c>
      <c r="O142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84"/>
      <c r="Q142" s="384"/>
      <c r="R142" s="384"/>
      <c r="S142" s="38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27" customHeight="1" x14ac:dyDescent="0.25">
      <c r="A143" s="64" t="s">
        <v>245</v>
      </c>
      <c r="B143" s="64" t="s">
        <v>246</v>
      </c>
      <c r="C143" s="37">
        <v>4301011338</v>
      </c>
      <c r="D143" s="382">
        <v>4607091381405</v>
      </c>
      <c r="E143" s="38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113</v>
      </c>
      <c r="L143" s="39" t="s">
        <v>79</v>
      </c>
      <c r="M143" s="39"/>
      <c r="N143" s="38">
        <v>35</v>
      </c>
      <c r="O143" s="5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84"/>
      <c r="Q143" s="384"/>
      <c r="R143" s="384"/>
      <c r="S143" s="38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ht="37.5" customHeight="1" x14ac:dyDescent="0.25">
      <c r="A144" s="64" t="s">
        <v>247</v>
      </c>
      <c r="B144" s="64" t="s">
        <v>248</v>
      </c>
      <c r="C144" s="37">
        <v>4301011333</v>
      </c>
      <c r="D144" s="382">
        <v>4607091386516</v>
      </c>
      <c r="E144" s="38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84"/>
      <c r="Q144" s="384"/>
      <c r="R144" s="384"/>
      <c r="S144" s="38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7"/>
      <c r="O145" s="373" t="s">
        <v>43</v>
      </c>
      <c r="P145" s="374"/>
      <c r="Q145" s="374"/>
      <c r="R145" s="374"/>
      <c r="S145" s="374"/>
      <c r="T145" s="374"/>
      <c r="U145" s="375"/>
      <c r="V145" s="43" t="s">
        <v>42</v>
      </c>
      <c r="W145" s="44">
        <f>IFERROR(W142/H142,"0")+IFERROR(W143/H143,"0")+IFERROR(W144/H144,"0")</f>
        <v>0</v>
      </c>
      <c r="X145" s="44">
        <f>IFERROR(X142/H142,"0")+IFERROR(X143/H143,"0")+IFERROR(X144/H144,"0")</f>
        <v>0</v>
      </c>
      <c r="Y145" s="44">
        <f>IFERROR(IF(Y142="",0,Y142),"0")+IFERROR(IF(Y143="",0,Y143),"0")+IFERROR(IF(Y144="",0,Y144),"0")</f>
        <v>0</v>
      </c>
      <c r="Z145" s="68"/>
      <c r="AA145" s="68"/>
    </row>
    <row r="146" spans="1:54" x14ac:dyDescent="0.2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7"/>
      <c r="O146" s="373" t="s">
        <v>43</v>
      </c>
      <c r="P146" s="374"/>
      <c r="Q146" s="374"/>
      <c r="R146" s="374"/>
      <c r="S146" s="374"/>
      <c r="T146" s="374"/>
      <c r="U146" s="375"/>
      <c r="V146" s="43" t="s">
        <v>0</v>
      </c>
      <c r="W146" s="44">
        <f>IFERROR(SUM(W142:W144),"0")</f>
        <v>0</v>
      </c>
      <c r="X146" s="44">
        <f>IFERROR(SUM(X142:X144),"0")</f>
        <v>0</v>
      </c>
      <c r="Y146" s="43"/>
      <c r="Z146" s="68"/>
      <c r="AA146" s="68"/>
    </row>
    <row r="147" spans="1:54" ht="16.5" customHeight="1" x14ac:dyDescent="0.25">
      <c r="A147" s="404" t="s">
        <v>249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66"/>
      <c r="AA147" s="66"/>
    </row>
    <row r="148" spans="1:54" ht="14.25" customHeight="1" x14ac:dyDescent="0.25">
      <c r="A148" s="386" t="s">
        <v>76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67"/>
      <c r="AA148" s="67"/>
    </row>
    <row r="149" spans="1:54" ht="27" customHeight="1" x14ac:dyDescent="0.25">
      <c r="A149" s="64" t="s">
        <v>250</v>
      </c>
      <c r="B149" s="64" t="s">
        <v>251</v>
      </c>
      <c r="C149" s="37">
        <v>4301031191</v>
      </c>
      <c r="D149" s="382">
        <v>4680115880993</v>
      </c>
      <c r="E149" s="38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5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84"/>
      <c r="Q149" s="384"/>
      <c r="R149" s="384"/>
      <c r="S149" s="38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8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252</v>
      </c>
      <c r="B150" s="64" t="s">
        <v>253</v>
      </c>
      <c r="C150" s="37">
        <v>4301031204</v>
      </c>
      <c r="D150" s="382">
        <v>4680115881761</v>
      </c>
      <c r="E150" s="38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84"/>
      <c r="Q150" s="384"/>
      <c r="R150" s="384"/>
      <c r="S150" s="38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254</v>
      </c>
      <c r="B151" s="64" t="s">
        <v>255</v>
      </c>
      <c r="C151" s="37">
        <v>4301031201</v>
      </c>
      <c r="D151" s="382">
        <v>4680115881563</v>
      </c>
      <c r="E151" s="38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84"/>
      <c r="Q151" s="384"/>
      <c r="R151" s="384"/>
      <c r="S151" s="38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256</v>
      </c>
      <c r="B152" s="64" t="s">
        <v>257</v>
      </c>
      <c r="C152" s="37">
        <v>4301031199</v>
      </c>
      <c r="D152" s="382">
        <v>4680115880986</v>
      </c>
      <c r="E152" s="38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173</v>
      </c>
      <c r="L152" s="39" t="s">
        <v>79</v>
      </c>
      <c r="M152" s="39"/>
      <c r="N152" s="38">
        <v>40</v>
      </c>
      <c r="O152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84"/>
      <c r="Q152" s="384"/>
      <c r="R152" s="384"/>
      <c r="S152" s="38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258</v>
      </c>
      <c r="B153" s="64" t="s">
        <v>259</v>
      </c>
      <c r="C153" s="37">
        <v>4301031190</v>
      </c>
      <c r="D153" s="382">
        <v>4680115880207</v>
      </c>
      <c r="E153" s="38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84"/>
      <c r="Q153" s="384"/>
      <c r="R153" s="384"/>
      <c r="S153" s="38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260</v>
      </c>
      <c r="B154" s="64" t="s">
        <v>261</v>
      </c>
      <c r="C154" s="37">
        <v>4301031205</v>
      </c>
      <c r="D154" s="382">
        <v>4680115881785</v>
      </c>
      <c r="E154" s="38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173</v>
      </c>
      <c r="L154" s="39" t="s">
        <v>79</v>
      </c>
      <c r="M154" s="39"/>
      <c r="N154" s="38">
        <v>40</v>
      </c>
      <c r="O154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84"/>
      <c r="Q154" s="384"/>
      <c r="R154" s="384"/>
      <c r="S154" s="38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262</v>
      </c>
      <c r="B155" s="64" t="s">
        <v>263</v>
      </c>
      <c r="C155" s="37">
        <v>4301031202</v>
      </c>
      <c r="D155" s="382">
        <v>4680115881679</v>
      </c>
      <c r="E155" s="38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173</v>
      </c>
      <c r="L155" s="39" t="s">
        <v>79</v>
      </c>
      <c r="M155" s="39"/>
      <c r="N155" s="38">
        <v>40</v>
      </c>
      <c r="O155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84"/>
      <c r="Q155" s="384"/>
      <c r="R155" s="384"/>
      <c r="S155" s="38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264</v>
      </c>
      <c r="B156" s="64" t="s">
        <v>265</v>
      </c>
      <c r="C156" s="37">
        <v>4301031158</v>
      </c>
      <c r="D156" s="382">
        <v>4680115880191</v>
      </c>
      <c r="E156" s="38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84"/>
      <c r="Q156" s="384"/>
      <c r="R156" s="384"/>
      <c r="S156" s="38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16.5" customHeight="1" x14ac:dyDescent="0.25">
      <c r="A157" s="64" t="s">
        <v>266</v>
      </c>
      <c r="B157" s="64" t="s">
        <v>267</v>
      </c>
      <c r="C157" s="37">
        <v>4301031245</v>
      </c>
      <c r="D157" s="382">
        <v>4680115883963</v>
      </c>
      <c r="E157" s="38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173</v>
      </c>
      <c r="L157" s="39" t="s">
        <v>79</v>
      </c>
      <c r="M157" s="39"/>
      <c r="N157" s="38">
        <v>40</v>
      </c>
      <c r="O157" s="5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84"/>
      <c r="Q157" s="384"/>
      <c r="R157" s="384"/>
      <c r="S157" s="38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x14ac:dyDescent="0.2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7"/>
      <c r="O158" s="373" t="s">
        <v>43</v>
      </c>
      <c r="P158" s="374"/>
      <c r="Q158" s="374"/>
      <c r="R158" s="374"/>
      <c r="S158" s="374"/>
      <c r="T158" s="374"/>
      <c r="U158" s="37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54" x14ac:dyDescent="0.2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7"/>
      <c r="O159" s="373" t="s">
        <v>43</v>
      </c>
      <c r="P159" s="374"/>
      <c r="Q159" s="374"/>
      <c r="R159" s="374"/>
      <c r="S159" s="374"/>
      <c r="T159" s="374"/>
      <c r="U159" s="37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54" ht="16.5" customHeight="1" x14ac:dyDescent="0.25">
      <c r="A160" s="404" t="s">
        <v>268</v>
      </c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66"/>
      <c r="AA160" s="66"/>
    </row>
    <row r="161" spans="1:54" ht="14.25" customHeight="1" x14ac:dyDescent="0.25">
      <c r="A161" s="386" t="s">
        <v>117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67"/>
      <c r="AA161" s="67"/>
    </row>
    <row r="162" spans="1:54" ht="16.5" customHeight="1" x14ac:dyDescent="0.25">
      <c r="A162" s="64" t="s">
        <v>269</v>
      </c>
      <c r="B162" s="64" t="s">
        <v>270</v>
      </c>
      <c r="C162" s="37">
        <v>4301011450</v>
      </c>
      <c r="D162" s="382">
        <v>4680115881402</v>
      </c>
      <c r="E162" s="38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84"/>
      <c r="Q162" s="384"/>
      <c r="R162" s="384"/>
      <c r="S162" s="38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ht="27" customHeight="1" x14ac:dyDescent="0.25">
      <c r="A163" s="64" t="s">
        <v>271</v>
      </c>
      <c r="B163" s="64" t="s">
        <v>272</v>
      </c>
      <c r="C163" s="37">
        <v>4301011454</v>
      </c>
      <c r="D163" s="382">
        <v>4680115881396</v>
      </c>
      <c r="E163" s="38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84"/>
      <c r="Q163" s="384"/>
      <c r="R163" s="384"/>
      <c r="S163" s="38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71"/>
      <c r="BB163" s="168" t="s">
        <v>67</v>
      </c>
    </row>
    <row r="164" spans="1:54" x14ac:dyDescent="0.2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7"/>
      <c r="O164" s="373" t="s">
        <v>43</v>
      </c>
      <c r="P164" s="374"/>
      <c r="Q164" s="374"/>
      <c r="R164" s="374"/>
      <c r="S164" s="374"/>
      <c r="T164" s="374"/>
      <c r="U164" s="37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54" x14ac:dyDescent="0.2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7"/>
      <c r="O165" s="373" t="s">
        <v>43</v>
      </c>
      <c r="P165" s="374"/>
      <c r="Q165" s="374"/>
      <c r="R165" s="374"/>
      <c r="S165" s="374"/>
      <c r="T165" s="374"/>
      <c r="U165" s="37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54" ht="14.25" customHeight="1" x14ac:dyDescent="0.25">
      <c r="A166" s="386" t="s">
        <v>109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386"/>
      <c r="Z166" s="67"/>
      <c r="AA166" s="67"/>
    </row>
    <row r="167" spans="1:54" ht="16.5" customHeight="1" x14ac:dyDescent="0.25">
      <c r="A167" s="64" t="s">
        <v>273</v>
      </c>
      <c r="B167" s="64" t="s">
        <v>274</v>
      </c>
      <c r="C167" s="37">
        <v>4301020262</v>
      </c>
      <c r="D167" s="382">
        <v>4680115882935</v>
      </c>
      <c r="E167" s="38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131</v>
      </c>
      <c r="M167" s="39"/>
      <c r="N167" s="38">
        <v>50</v>
      </c>
      <c r="O167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84"/>
      <c r="Q167" s="384"/>
      <c r="R167" s="384"/>
      <c r="S167" s="38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ht="16.5" customHeight="1" x14ac:dyDescent="0.25">
      <c r="A168" s="64" t="s">
        <v>275</v>
      </c>
      <c r="B168" s="64" t="s">
        <v>276</v>
      </c>
      <c r="C168" s="37">
        <v>4301020220</v>
      </c>
      <c r="D168" s="382">
        <v>4680115880764</v>
      </c>
      <c r="E168" s="38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84"/>
      <c r="Q168" s="384"/>
      <c r="R168" s="384"/>
      <c r="S168" s="38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71"/>
      <c r="BB168" s="170" t="s">
        <v>67</v>
      </c>
    </row>
    <row r="169" spans="1:54" x14ac:dyDescent="0.2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7"/>
      <c r="O169" s="373" t="s">
        <v>43</v>
      </c>
      <c r="P169" s="374"/>
      <c r="Q169" s="374"/>
      <c r="R169" s="374"/>
      <c r="S169" s="374"/>
      <c r="T169" s="374"/>
      <c r="U169" s="37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54" x14ac:dyDescent="0.2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7"/>
      <c r="O170" s="373" t="s">
        <v>43</v>
      </c>
      <c r="P170" s="374"/>
      <c r="Q170" s="374"/>
      <c r="R170" s="374"/>
      <c r="S170" s="374"/>
      <c r="T170" s="374"/>
      <c r="U170" s="37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54" ht="14.25" customHeight="1" x14ac:dyDescent="0.25">
      <c r="A171" s="386" t="s">
        <v>76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67"/>
      <c r="AA171" s="67"/>
    </row>
    <row r="172" spans="1:54" ht="27" customHeight="1" x14ac:dyDescent="0.25">
      <c r="A172" s="64" t="s">
        <v>277</v>
      </c>
      <c r="B172" s="64" t="s">
        <v>278</v>
      </c>
      <c r="C172" s="37">
        <v>4301031224</v>
      </c>
      <c r="D172" s="382">
        <v>4680115882683</v>
      </c>
      <c r="E172" s="38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84"/>
      <c r="Q172" s="384"/>
      <c r="R172" s="384"/>
      <c r="S172" s="385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279</v>
      </c>
      <c r="B173" s="64" t="s">
        <v>280</v>
      </c>
      <c r="C173" s="37">
        <v>4301031230</v>
      </c>
      <c r="D173" s="382">
        <v>4680115882690</v>
      </c>
      <c r="E173" s="38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5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84"/>
      <c r="Q173" s="384"/>
      <c r="R173" s="384"/>
      <c r="S173" s="385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281</v>
      </c>
      <c r="B174" s="64" t="s">
        <v>282</v>
      </c>
      <c r="C174" s="37">
        <v>4301031220</v>
      </c>
      <c r="D174" s="382">
        <v>4680115882669</v>
      </c>
      <c r="E174" s="38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84"/>
      <c r="Q174" s="384"/>
      <c r="R174" s="384"/>
      <c r="S174" s="385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customHeight="1" x14ac:dyDescent="0.25">
      <c r="A175" s="64" t="s">
        <v>283</v>
      </c>
      <c r="B175" s="64" t="s">
        <v>284</v>
      </c>
      <c r="C175" s="37">
        <v>4301031221</v>
      </c>
      <c r="D175" s="382">
        <v>4680115882676</v>
      </c>
      <c r="E175" s="38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84"/>
      <c r="Q175" s="384"/>
      <c r="R175" s="384"/>
      <c r="S175" s="385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x14ac:dyDescent="0.2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7"/>
      <c r="O176" s="373" t="s">
        <v>43</v>
      </c>
      <c r="P176" s="374"/>
      <c r="Q176" s="374"/>
      <c r="R176" s="374"/>
      <c r="S176" s="374"/>
      <c r="T176" s="374"/>
      <c r="U176" s="375"/>
      <c r="V176" s="43" t="s">
        <v>42</v>
      </c>
      <c r="W176" s="44">
        <f>IFERROR(W172/H172,"0")+IFERROR(W173/H173,"0")+IFERROR(W174/H174,"0")+IFERROR(W175/H175,"0")</f>
        <v>0</v>
      </c>
      <c r="X176" s="44">
        <f>IFERROR(X172/H172,"0")+IFERROR(X173/H173,"0")+IFERROR(X174/H174,"0")+IFERROR(X175/H175,"0")</f>
        <v>0</v>
      </c>
      <c r="Y176" s="44">
        <f>IFERROR(IF(Y172="",0,Y172),"0")+IFERROR(IF(Y173="",0,Y173),"0")+IFERROR(IF(Y174="",0,Y174),"0")+IFERROR(IF(Y175="",0,Y175),"0")</f>
        <v>0</v>
      </c>
      <c r="Z176" s="68"/>
      <c r="AA176" s="68"/>
    </row>
    <row r="177" spans="1:54" x14ac:dyDescent="0.2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7"/>
      <c r="O177" s="373" t="s">
        <v>43</v>
      </c>
      <c r="P177" s="374"/>
      <c r="Q177" s="374"/>
      <c r="R177" s="374"/>
      <c r="S177" s="374"/>
      <c r="T177" s="374"/>
      <c r="U177" s="375"/>
      <c r="V177" s="43" t="s">
        <v>0</v>
      </c>
      <c r="W177" s="44">
        <f>IFERROR(SUM(W172:W175),"0")</f>
        <v>0</v>
      </c>
      <c r="X177" s="44">
        <f>IFERROR(SUM(X172:X175),"0")</f>
        <v>0</v>
      </c>
      <c r="Y177" s="43"/>
      <c r="Z177" s="68"/>
      <c r="AA177" s="68"/>
    </row>
    <row r="178" spans="1:54" ht="14.25" customHeight="1" x14ac:dyDescent="0.25">
      <c r="A178" s="386" t="s">
        <v>81</v>
      </c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6"/>
      <c r="O178" s="386"/>
      <c r="P178" s="386"/>
      <c r="Q178" s="386"/>
      <c r="R178" s="386"/>
      <c r="S178" s="386"/>
      <c r="T178" s="386"/>
      <c r="U178" s="386"/>
      <c r="V178" s="386"/>
      <c r="W178" s="386"/>
      <c r="X178" s="386"/>
      <c r="Y178" s="386"/>
      <c r="Z178" s="67"/>
      <c r="AA178" s="67"/>
    </row>
    <row r="179" spans="1:54" ht="27" customHeight="1" x14ac:dyDescent="0.25">
      <c r="A179" s="64" t="s">
        <v>285</v>
      </c>
      <c r="B179" s="64" t="s">
        <v>286</v>
      </c>
      <c r="C179" s="37">
        <v>4301051409</v>
      </c>
      <c r="D179" s="382">
        <v>4680115881556</v>
      </c>
      <c r="E179" s="382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131</v>
      </c>
      <c r="M179" s="39"/>
      <c r="N179" s="38">
        <v>45</v>
      </c>
      <c r="O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84"/>
      <c r="Q179" s="384"/>
      <c r="R179" s="384"/>
      <c r="S179" s="38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ref="X179:X195" si="9">IFERROR(IF(W179="",0,CEILING((W179/$H179),1)*$H179),"")</f>
        <v>0</v>
      </c>
      <c r="Y179" s="42" t="str">
        <f>IFERROR(IF(X179=0,"",ROUNDUP(X179/H179,0)*0.01196),"")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16.5" customHeight="1" x14ac:dyDescent="0.25">
      <c r="A180" s="64" t="s">
        <v>287</v>
      </c>
      <c r="B180" s="64" t="s">
        <v>288</v>
      </c>
      <c r="C180" s="37">
        <v>4301051538</v>
      </c>
      <c r="D180" s="382">
        <v>4680115880573</v>
      </c>
      <c r="E180" s="382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113</v>
      </c>
      <c r="L180" s="39" t="s">
        <v>79</v>
      </c>
      <c r="M180" s="39"/>
      <c r="N180" s="38">
        <v>45</v>
      </c>
      <c r="O180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84"/>
      <c r="Q180" s="384"/>
      <c r="R180" s="384"/>
      <c r="S180" s="38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IFERROR(IF(X180=0,"",ROUNDUP(X180/H180,0)*0.02175),"")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27" customHeight="1" x14ac:dyDescent="0.25">
      <c r="A181" s="64" t="s">
        <v>289</v>
      </c>
      <c r="B181" s="64" t="s">
        <v>290</v>
      </c>
      <c r="C181" s="37">
        <v>4301051408</v>
      </c>
      <c r="D181" s="382">
        <v>4680115881594</v>
      </c>
      <c r="E181" s="382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113</v>
      </c>
      <c r="L181" s="39" t="s">
        <v>131</v>
      </c>
      <c r="M181" s="39"/>
      <c r="N181" s="38">
        <v>40</v>
      </c>
      <c r="O181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4"/>
      <c r="Q181" s="384"/>
      <c r="R181" s="384"/>
      <c r="S181" s="385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291</v>
      </c>
      <c r="B182" s="64" t="s">
        <v>292</v>
      </c>
      <c r="C182" s="37">
        <v>4301051505</v>
      </c>
      <c r="D182" s="382">
        <v>4680115881587</v>
      </c>
      <c r="E182" s="382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79</v>
      </c>
      <c r="M182" s="39"/>
      <c r="N182" s="38">
        <v>40</v>
      </c>
      <c r="O182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4"/>
      <c r="Q182" s="384"/>
      <c r="R182" s="384"/>
      <c r="S182" s="38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293</v>
      </c>
      <c r="B183" s="64" t="s">
        <v>294</v>
      </c>
      <c r="C183" s="37">
        <v>4301051380</v>
      </c>
      <c r="D183" s="382">
        <v>4680115880962</v>
      </c>
      <c r="E183" s="382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113</v>
      </c>
      <c r="L183" s="39" t="s">
        <v>79</v>
      </c>
      <c r="M183" s="39"/>
      <c r="N183" s="38">
        <v>40</v>
      </c>
      <c r="O183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4"/>
      <c r="Q183" s="384"/>
      <c r="R183" s="384"/>
      <c r="S183" s="38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295</v>
      </c>
      <c r="B184" s="64" t="s">
        <v>296</v>
      </c>
      <c r="C184" s="37">
        <v>4301051411</v>
      </c>
      <c r="D184" s="382">
        <v>4680115881617</v>
      </c>
      <c r="E184" s="382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113</v>
      </c>
      <c r="L184" s="39" t="s">
        <v>131</v>
      </c>
      <c r="M184" s="39"/>
      <c r="N184" s="38">
        <v>40</v>
      </c>
      <c r="O184" s="5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84"/>
      <c r="Q184" s="384"/>
      <c r="R184" s="384"/>
      <c r="S184" s="38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297</v>
      </c>
      <c r="B185" s="64" t="s">
        <v>298</v>
      </c>
      <c r="C185" s="37">
        <v>4301051487</v>
      </c>
      <c r="D185" s="382">
        <v>4680115881228</v>
      </c>
      <c r="E185" s="38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9"/>
      <c r="N185" s="38">
        <v>40</v>
      </c>
      <c r="O185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84"/>
      <c r="Q185" s="384"/>
      <c r="R185" s="384"/>
      <c r="S185" s="38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IFERROR(IF(X185=0,"",ROUNDUP(X185/H185,0)*0.00753),"")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299</v>
      </c>
      <c r="B186" s="64" t="s">
        <v>300</v>
      </c>
      <c r="C186" s="37">
        <v>4301051506</v>
      </c>
      <c r="D186" s="382">
        <v>4680115881037</v>
      </c>
      <c r="E186" s="382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9"/>
      <c r="N186" s="38">
        <v>40</v>
      </c>
      <c r="O186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84"/>
      <c r="Q186" s="384"/>
      <c r="R186" s="384"/>
      <c r="S186" s="38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IFERROR(IF(X186=0,"",ROUNDUP(X186/H186,0)*0.00937),"")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301</v>
      </c>
      <c r="B187" s="64" t="s">
        <v>302</v>
      </c>
      <c r="C187" s="37">
        <v>4301051384</v>
      </c>
      <c r="D187" s="382">
        <v>4680115881211</v>
      </c>
      <c r="E187" s="382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9"/>
      <c r="N187" s="38">
        <v>45</v>
      </c>
      <c r="O187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84"/>
      <c r="Q187" s="384"/>
      <c r="R187" s="384"/>
      <c r="S187" s="38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303</v>
      </c>
      <c r="B188" s="64" t="s">
        <v>304</v>
      </c>
      <c r="C188" s="37">
        <v>4301051378</v>
      </c>
      <c r="D188" s="382">
        <v>4680115881020</v>
      </c>
      <c r="E188" s="382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9"/>
      <c r="N188" s="38">
        <v>45</v>
      </c>
      <c r="O188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84"/>
      <c r="Q188" s="384"/>
      <c r="R188" s="384"/>
      <c r="S188" s="38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305</v>
      </c>
      <c r="B189" s="64" t="s">
        <v>306</v>
      </c>
      <c r="C189" s="37">
        <v>4301051407</v>
      </c>
      <c r="D189" s="382">
        <v>4680115882195</v>
      </c>
      <c r="E189" s="382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131</v>
      </c>
      <c r="M189" s="39"/>
      <c r="N189" s="38">
        <v>40</v>
      </c>
      <c r="O189" s="5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84"/>
      <c r="Q189" s="384"/>
      <c r="R189" s="384"/>
      <c r="S189" s="38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ref="Y189:Y195" si="10"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307</v>
      </c>
      <c r="B190" s="64" t="s">
        <v>308</v>
      </c>
      <c r="C190" s="37">
        <v>4301051479</v>
      </c>
      <c r="D190" s="382">
        <v>4680115882607</v>
      </c>
      <c r="E190" s="382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131</v>
      </c>
      <c r="M190" s="39"/>
      <c r="N190" s="38">
        <v>45</v>
      </c>
      <c r="O190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84"/>
      <c r="Q190" s="384"/>
      <c r="R190" s="384"/>
      <c r="S190" s="38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309</v>
      </c>
      <c r="B191" s="64" t="s">
        <v>310</v>
      </c>
      <c r="C191" s="37">
        <v>4301051468</v>
      </c>
      <c r="D191" s="382">
        <v>4680115880092</v>
      </c>
      <c r="E191" s="38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131</v>
      </c>
      <c r="M191" s="39"/>
      <c r="N191" s="38">
        <v>45</v>
      </c>
      <c r="O191" s="5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84"/>
      <c r="Q191" s="384"/>
      <c r="R191" s="384"/>
      <c r="S191" s="38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311</v>
      </c>
      <c r="B192" s="64" t="s">
        <v>312</v>
      </c>
      <c r="C192" s="37">
        <v>4301051469</v>
      </c>
      <c r="D192" s="382">
        <v>4680115880221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131</v>
      </c>
      <c r="M192" s="39"/>
      <c r="N192" s="38">
        <v>45</v>
      </c>
      <c r="O192" s="5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84"/>
      <c r="Q192" s="384"/>
      <c r="R192" s="384"/>
      <c r="S192" s="38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313</v>
      </c>
      <c r="B193" s="64" t="s">
        <v>314</v>
      </c>
      <c r="C193" s="37">
        <v>4301051523</v>
      </c>
      <c r="D193" s="382">
        <v>4680115882942</v>
      </c>
      <c r="E193" s="382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9"/>
      <c r="N193" s="38">
        <v>40</v>
      </c>
      <c r="O193" s="56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84"/>
      <c r="Q193" s="384"/>
      <c r="R193" s="384"/>
      <c r="S193" s="38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16.5" customHeight="1" x14ac:dyDescent="0.25">
      <c r="A194" s="64" t="s">
        <v>315</v>
      </c>
      <c r="B194" s="64" t="s">
        <v>316</v>
      </c>
      <c r="C194" s="37">
        <v>4301051326</v>
      </c>
      <c r="D194" s="382">
        <v>4680115880504</v>
      </c>
      <c r="E194" s="38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40</v>
      </c>
      <c r="O194" s="56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84"/>
      <c r="Q194" s="384"/>
      <c r="R194" s="384"/>
      <c r="S194" s="38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317</v>
      </c>
      <c r="B195" s="64" t="s">
        <v>318</v>
      </c>
      <c r="C195" s="37">
        <v>4301051410</v>
      </c>
      <c r="D195" s="382">
        <v>4680115882164</v>
      </c>
      <c r="E195" s="382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131</v>
      </c>
      <c r="M195" s="39"/>
      <c r="N195" s="38">
        <v>40</v>
      </c>
      <c r="O195" s="5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84"/>
      <c r="Q195" s="384"/>
      <c r="R195" s="384"/>
      <c r="S195" s="38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x14ac:dyDescent="0.2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7"/>
      <c r="O196" s="373" t="s">
        <v>43</v>
      </c>
      <c r="P196" s="374"/>
      <c r="Q196" s="374"/>
      <c r="R196" s="374"/>
      <c r="S196" s="374"/>
      <c r="T196" s="374"/>
      <c r="U196" s="375"/>
      <c r="V196" s="43" t="s">
        <v>42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4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68"/>
      <c r="AA196" s="68"/>
    </row>
    <row r="197" spans="1:54" x14ac:dyDescent="0.2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7"/>
      <c r="O197" s="373" t="s">
        <v>43</v>
      </c>
      <c r="P197" s="374"/>
      <c r="Q197" s="374"/>
      <c r="R197" s="374"/>
      <c r="S197" s="374"/>
      <c r="T197" s="374"/>
      <c r="U197" s="375"/>
      <c r="V197" s="43" t="s">
        <v>0</v>
      </c>
      <c r="W197" s="44">
        <f>IFERROR(SUM(W179:W195),"0")</f>
        <v>0</v>
      </c>
      <c r="X197" s="44">
        <f>IFERROR(SUM(X179:X195),"0")</f>
        <v>0</v>
      </c>
      <c r="Y197" s="43"/>
      <c r="Z197" s="68"/>
      <c r="AA197" s="68"/>
    </row>
    <row r="198" spans="1:54" ht="14.25" customHeight="1" x14ac:dyDescent="0.25">
      <c r="A198" s="386" t="s">
        <v>218</v>
      </c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6"/>
      <c r="O198" s="386"/>
      <c r="P198" s="386"/>
      <c r="Q198" s="386"/>
      <c r="R198" s="386"/>
      <c r="S198" s="386"/>
      <c r="T198" s="386"/>
      <c r="U198" s="386"/>
      <c r="V198" s="386"/>
      <c r="W198" s="386"/>
      <c r="X198" s="386"/>
      <c r="Y198" s="386"/>
      <c r="Z198" s="67"/>
      <c r="AA198" s="67"/>
    </row>
    <row r="199" spans="1:54" ht="16.5" customHeight="1" x14ac:dyDescent="0.25">
      <c r="A199" s="64" t="s">
        <v>319</v>
      </c>
      <c r="B199" s="64" t="s">
        <v>320</v>
      </c>
      <c r="C199" s="37">
        <v>4301060360</v>
      </c>
      <c r="D199" s="382">
        <v>4680115882874</v>
      </c>
      <c r="E199" s="38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9"/>
      <c r="N199" s="38">
        <v>30</v>
      </c>
      <c r="O199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84"/>
      <c r="Q199" s="384"/>
      <c r="R199" s="384"/>
      <c r="S199" s="385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16.5" customHeight="1" x14ac:dyDescent="0.25">
      <c r="A200" s="64" t="s">
        <v>321</v>
      </c>
      <c r="B200" s="64" t="s">
        <v>322</v>
      </c>
      <c r="C200" s="37">
        <v>4301060359</v>
      </c>
      <c r="D200" s="382">
        <v>4680115884434</v>
      </c>
      <c r="E200" s="382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9"/>
      <c r="N200" s="38">
        <v>30</v>
      </c>
      <c r="O200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84"/>
      <c r="Q200" s="384"/>
      <c r="R200" s="384"/>
      <c r="S200" s="385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323</v>
      </c>
      <c r="B201" s="64" t="s">
        <v>324</v>
      </c>
      <c r="C201" s="37">
        <v>4301060338</v>
      </c>
      <c r="D201" s="382">
        <v>4680115880801</v>
      </c>
      <c r="E201" s="38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9"/>
      <c r="N201" s="38">
        <v>40</v>
      </c>
      <c r="O201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4"/>
      <c r="Q201" s="384"/>
      <c r="R201" s="384"/>
      <c r="S201" s="385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325</v>
      </c>
      <c r="B202" s="64" t="s">
        <v>326</v>
      </c>
      <c r="C202" s="37">
        <v>4301060339</v>
      </c>
      <c r="D202" s="382">
        <v>4680115880818</v>
      </c>
      <c r="E202" s="38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9"/>
      <c r="N202" s="38">
        <v>40</v>
      </c>
      <c r="O202" s="5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84"/>
      <c r="Q202" s="384"/>
      <c r="R202" s="384"/>
      <c r="S202" s="385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7"/>
      <c r="O203" s="373" t="s">
        <v>43</v>
      </c>
      <c r="P203" s="374"/>
      <c r="Q203" s="374"/>
      <c r="R203" s="374"/>
      <c r="S203" s="374"/>
      <c r="T203" s="374"/>
      <c r="U203" s="375"/>
      <c r="V203" s="43" t="s">
        <v>42</v>
      </c>
      <c r="W203" s="44">
        <f>IFERROR(W199/H199,"0")+IFERROR(W200/H200,"0")+IFERROR(W201/H201,"0")+IFERROR(W202/H202,"0")</f>
        <v>0</v>
      </c>
      <c r="X203" s="44">
        <f>IFERROR(X199/H199,"0")+IFERROR(X200/H200,"0")+IFERROR(X201/H201,"0")+IFERROR(X202/H202,"0")</f>
        <v>0</v>
      </c>
      <c r="Y203" s="44">
        <f>IFERROR(IF(Y199="",0,Y199),"0")+IFERROR(IF(Y200="",0,Y200),"0")+IFERROR(IF(Y201="",0,Y201),"0")+IFERROR(IF(Y202="",0,Y202),"0")</f>
        <v>0</v>
      </c>
      <c r="Z203" s="68"/>
      <c r="AA203" s="68"/>
    </row>
    <row r="204" spans="1:54" x14ac:dyDescent="0.2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7"/>
      <c r="O204" s="373" t="s">
        <v>43</v>
      </c>
      <c r="P204" s="374"/>
      <c r="Q204" s="374"/>
      <c r="R204" s="374"/>
      <c r="S204" s="374"/>
      <c r="T204" s="374"/>
      <c r="U204" s="375"/>
      <c r="V204" s="43" t="s">
        <v>0</v>
      </c>
      <c r="W204" s="44">
        <f>IFERROR(SUM(W199:W202),"0")</f>
        <v>0</v>
      </c>
      <c r="X204" s="44">
        <f>IFERROR(SUM(X199:X202),"0")</f>
        <v>0</v>
      </c>
      <c r="Y204" s="43"/>
      <c r="Z204" s="68"/>
      <c r="AA204" s="68"/>
    </row>
    <row r="205" spans="1:54" ht="16.5" customHeight="1" x14ac:dyDescent="0.25">
      <c r="A205" s="404" t="s">
        <v>327</v>
      </c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66"/>
      <c r="AA205" s="66"/>
    </row>
    <row r="206" spans="1:54" ht="14.25" customHeight="1" x14ac:dyDescent="0.25">
      <c r="A206" s="386" t="s">
        <v>117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67"/>
      <c r="AA206" s="67"/>
    </row>
    <row r="207" spans="1:54" ht="27" customHeight="1" x14ac:dyDescent="0.25">
      <c r="A207" s="64" t="s">
        <v>328</v>
      </c>
      <c r="B207" s="64" t="s">
        <v>329</v>
      </c>
      <c r="C207" s="37">
        <v>4301011717</v>
      </c>
      <c r="D207" s="382">
        <v>4680115884274</v>
      </c>
      <c r="E207" s="382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113</v>
      </c>
      <c r="L207" s="39" t="s">
        <v>112</v>
      </c>
      <c r="M207" s="39"/>
      <c r="N207" s="38">
        <v>55</v>
      </c>
      <c r="O207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84"/>
      <c r="Q207" s="384"/>
      <c r="R207" s="384"/>
      <c r="S207" s="385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ref="X207:X212" si="11">IFERROR(IF(W207="",0,CEILING((W207/$H207),1)*$H207),"")</f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330</v>
      </c>
      <c r="B208" s="64" t="s">
        <v>331</v>
      </c>
      <c r="C208" s="37">
        <v>4301011719</v>
      </c>
      <c r="D208" s="382">
        <v>4680115884298</v>
      </c>
      <c r="E208" s="38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113</v>
      </c>
      <c r="L208" s="39" t="s">
        <v>112</v>
      </c>
      <c r="M208" s="39"/>
      <c r="N208" s="38">
        <v>55</v>
      </c>
      <c r="O208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84"/>
      <c r="Q208" s="384"/>
      <c r="R208" s="384"/>
      <c r="S208" s="385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332</v>
      </c>
      <c r="B209" s="64" t="s">
        <v>333</v>
      </c>
      <c r="C209" s="37">
        <v>4301011733</v>
      </c>
      <c r="D209" s="382">
        <v>4680115884250</v>
      </c>
      <c r="E209" s="382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131</v>
      </c>
      <c r="M209" s="39"/>
      <c r="N209" s="38">
        <v>55</v>
      </c>
      <c r="O209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84"/>
      <c r="Q209" s="384"/>
      <c r="R209" s="384"/>
      <c r="S209" s="385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334</v>
      </c>
      <c r="B210" s="64" t="s">
        <v>335</v>
      </c>
      <c r="C210" s="37">
        <v>4301011718</v>
      </c>
      <c r="D210" s="382">
        <v>4680115884281</v>
      </c>
      <c r="E210" s="38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112</v>
      </c>
      <c r="M210" s="39"/>
      <c r="N210" s="38">
        <v>55</v>
      </c>
      <c r="O210" s="5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84"/>
      <c r="Q210" s="384"/>
      <c r="R210" s="384"/>
      <c r="S210" s="38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336</v>
      </c>
      <c r="B211" s="64" t="s">
        <v>337</v>
      </c>
      <c r="C211" s="37">
        <v>4301011720</v>
      </c>
      <c r="D211" s="382">
        <v>4680115884199</v>
      </c>
      <c r="E211" s="382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112</v>
      </c>
      <c r="M211" s="39"/>
      <c r="N211" s="38">
        <v>55</v>
      </c>
      <c r="O211" s="5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84"/>
      <c r="Q211" s="384"/>
      <c r="R211" s="384"/>
      <c r="S211" s="38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338</v>
      </c>
      <c r="B212" s="64" t="s">
        <v>339</v>
      </c>
      <c r="C212" s="37">
        <v>4301011716</v>
      </c>
      <c r="D212" s="382">
        <v>4680115884267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5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84"/>
      <c r="Q212" s="384"/>
      <c r="R212" s="384"/>
      <c r="S212" s="38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7"/>
      <c r="O213" s="373" t="s">
        <v>43</v>
      </c>
      <c r="P213" s="374"/>
      <c r="Q213" s="374"/>
      <c r="R213" s="374"/>
      <c r="S213" s="374"/>
      <c r="T213" s="374"/>
      <c r="U213" s="375"/>
      <c r="V213" s="43" t="s">
        <v>42</v>
      </c>
      <c r="W213" s="44">
        <f>IFERROR(W207/H207,"0")+IFERROR(W208/H208,"0")+IFERROR(W209/H209,"0")+IFERROR(W210/H210,"0")+IFERROR(W211/H211,"0")+IFERROR(W212/H212,"0")</f>
        <v>0</v>
      </c>
      <c r="X213" s="44">
        <f>IFERROR(X207/H207,"0")+IFERROR(X208/H208,"0")+IFERROR(X209/H209,"0")+IFERROR(X210/H210,"0")+IFERROR(X211/H211,"0")+IFERROR(X212/H212,"0")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54" x14ac:dyDescent="0.2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7"/>
      <c r="O214" s="373" t="s">
        <v>43</v>
      </c>
      <c r="P214" s="374"/>
      <c r="Q214" s="374"/>
      <c r="R214" s="374"/>
      <c r="S214" s="374"/>
      <c r="T214" s="374"/>
      <c r="U214" s="375"/>
      <c r="V214" s="43" t="s">
        <v>0</v>
      </c>
      <c r="W214" s="44">
        <f>IFERROR(SUM(W207:W212),"0")</f>
        <v>0</v>
      </c>
      <c r="X214" s="44">
        <f>IFERROR(SUM(X207:X212),"0")</f>
        <v>0</v>
      </c>
      <c r="Y214" s="43"/>
      <c r="Z214" s="68"/>
      <c r="AA214" s="68"/>
    </row>
    <row r="215" spans="1:54" ht="14.25" customHeight="1" x14ac:dyDescent="0.25">
      <c r="A215" s="386" t="s">
        <v>76</v>
      </c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6"/>
      <c r="P215" s="386"/>
      <c r="Q215" s="386"/>
      <c r="R215" s="386"/>
      <c r="S215" s="386"/>
      <c r="T215" s="386"/>
      <c r="U215" s="386"/>
      <c r="V215" s="386"/>
      <c r="W215" s="386"/>
      <c r="X215" s="386"/>
      <c r="Y215" s="386"/>
      <c r="Z215" s="67"/>
      <c r="AA215" s="67"/>
    </row>
    <row r="216" spans="1:54" ht="27" customHeight="1" x14ac:dyDescent="0.25">
      <c r="A216" s="64" t="s">
        <v>340</v>
      </c>
      <c r="B216" s="64" t="s">
        <v>341</v>
      </c>
      <c r="C216" s="37">
        <v>4301031151</v>
      </c>
      <c r="D216" s="382">
        <v>4607091389845</v>
      </c>
      <c r="E216" s="382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173</v>
      </c>
      <c r="L216" s="39" t="s">
        <v>79</v>
      </c>
      <c r="M216" s="39"/>
      <c r="N216" s="38">
        <v>40</v>
      </c>
      <c r="O216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84"/>
      <c r="Q216" s="384"/>
      <c r="R216" s="384"/>
      <c r="S216" s="385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ht="27" customHeight="1" x14ac:dyDescent="0.25">
      <c r="A217" s="64" t="s">
        <v>342</v>
      </c>
      <c r="B217" s="64" t="s">
        <v>343</v>
      </c>
      <c r="C217" s="37">
        <v>4301031259</v>
      </c>
      <c r="D217" s="382">
        <v>4680115882881</v>
      </c>
      <c r="E217" s="382"/>
      <c r="F217" s="63">
        <v>0.28000000000000003</v>
      </c>
      <c r="G217" s="38">
        <v>6</v>
      </c>
      <c r="H217" s="63">
        <v>1.68</v>
      </c>
      <c r="I217" s="63">
        <v>1.81</v>
      </c>
      <c r="J217" s="38">
        <v>234</v>
      </c>
      <c r="K217" s="38" t="s">
        <v>173</v>
      </c>
      <c r="L217" s="39" t="s">
        <v>79</v>
      </c>
      <c r="M217" s="39"/>
      <c r="N217" s="38">
        <v>40</v>
      </c>
      <c r="O217" s="55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84"/>
      <c r="Q217" s="384"/>
      <c r="R217" s="384"/>
      <c r="S217" s="385"/>
      <c r="T217" s="40" t="s">
        <v>48</v>
      </c>
      <c r="U217" s="40" t="s">
        <v>48</v>
      </c>
      <c r="V217" s="41" t="s">
        <v>0</v>
      </c>
      <c r="W217" s="59">
        <v>0</v>
      </c>
      <c r="X217" s="56">
        <f>IFERROR(IF(W217="",0,CEILING((W217/$H217),1)*$H217),"")</f>
        <v>0</v>
      </c>
      <c r="Y217" s="42" t="str">
        <f>IFERROR(IF(X217=0,"",ROUNDUP(X217/H217,0)*0.00502),"")</f>
        <v/>
      </c>
      <c r="Z217" s="69" t="s">
        <v>48</v>
      </c>
      <c r="AA217" s="70" t="s">
        <v>48</v>
      </c>
      <c r="AE217" s="71"/>
      <c r="BB217" s="203" t="s">
        <v>67</v>
      </c>
    </row>
    <row r="218" spans="1:54" x14ac:dyDescent="0.2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7"/>
      <c r="O218" s="373" t="s">
        <v>43</v>
      </c>
      <c r="P218" s="374"/>
      <c r="Q218" s="374"/>
      <c r="R218" s="374"/>
      <c r="S218" s="374"/>
      <c r="T218" s="374"/>
      <c r="U218" s="375"/>
      <c r="V218" s="43" t="s">
        <v>42</v>
      </c>
      <c r="W218" s="44">
        <f>IFERROR(W216/H216,"0")+IFERROR(W217/H217,"0")</f>
        <v>0</v>
      </c>
      <c r="X218" s="44">
        <f>IFERROR(X216/H216,"0")+IFERROR(X217/H217,"0")</f>
        <v>0</v>
      </c>
      <c r="Y218" s="44">
        <f>IFERROR(IF(Y216="",0,Y216),"0")+IFERROR(IF(Y217="",0,Y217),"0")</f>
        <v>0</v>
      </c>
      <c r="Z218" s="68"/>
      <c r="AA218" s="68"/>
    </row>
    <row r="219" spans="1:54" x14ac:dyDescent="0.2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7"/>
      <c r="O219" s="373" t="s">
        <v>43</v>
      </c>
      <c r="P219" s="374"/>
      <c r="Q219" s="374"/>
      <c r="R219" s="374"/>
      <c r="S219" s="374"/>
      <c r="T219" s="374"/>
      <c r="U219" s="375"/>
      <c r="V219" s="43" t="s">
        <v>0</v>
      </c>
      <c r="W219" s="44">
        <f>IFERROR(SUM(W216:W217),"0")</f>
        <v>0</v>
      </c>
      <c r="X219" s="44">
        <f>IFERROR(SUM(X216:X217),"0")</f>
        <v>0</v>
      </c>
      <c r="Y219" s="43"/>
      <c r="Z219" s="68"/>
      <c r="AA219" s="68"/>
    </row>
    <row r="220" spans="1:54" ht="16.5" customHeight="1" x14ac:dyDescent="0.25">
      <c r="A220" s="404" t="s">
        <v>344</v>
      </c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4"/>
      <c r="P220" s="404"/>
      <c r="Q220" s="404"/>
      <c r="R220" s="404"/>
      <c r="S220" s="404"/>
      <c r="T220" s="404"/>
      <c r="U220" s="404"/>
      <c r="V220" s="404"/>
      <c r="W220" s="404"/>
      <c r="X220" s="404"/>
      <c r="Y220" s="404"/>
      <c r="Z220" s="66"/>
      <c r="AA220" s="66"/>
    </row>
    <row r="221" spans="1:54" ht="14.25" customHeight="1" x14ac:dyDescent="0.25">
      <c r="A221" s="386" t="s">
        <v>117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67"/>
      <c r="AA221" s="67"/>
    </row>
    <row r="222" spans="1:54" ht="27" customHeight="1" x14ac:dyDescent="0.25">
      <c r="A222" s="64" t="s">
        <v>345</v>
      </c>
      <c r="B222" s="64" t="s">
        <v>346</v>
      </c>
      <c r="C222" s="37">
        <v>4301011826</v>
      </c>
      <c r="D222" s="382">
        <v>4680115884137</v>
      </c>
      <c r="E222" s="38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113</v>
      </c>
      <c r="L222" s="39" t="s">
        <v>112</v>
      </c>
      <c r="M222" s="39"/>
      <c r="N222" s="38">
        <v>55</v>
      </c>
      <c r="O222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84"/>
      <c r="Q222" s="384"/>
      <c r="R222" s="384"/>
      <c r="S222" s="385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ref="X222:X227" si="12">IFERROR(IF(W222="",0,CEILING((W222/$H222),1)*$H222),"")</f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347</v>
      </c>
      <c r="B223" s="64" t="s">
        <v>348</v>
      </c>
      <c r="C223" s="37">
        <v>4301011724</v>
      </c>
      <c r="D223" s="382">
        <v>4680115884236</v>
      </c>
      <c r="E223" s="382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113</v>
      </c>
      <c r="L223" s="39" t="s">
        <v>112</v>
      </c>
      <c r="M223" s="39"/>
      <c r="N223" s="38">
        <v>55</v>
      </c>
      <c r="O223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84"/>
      <c r="Q223" s="384"/>
      <c r="R223" s="384"/>
      <c r="S223" s="385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349</v>
      </c>
      <c r="B224" s="64" t="s">
        <v>350</v>
      </c>
      <c r="C224" s="37">
        <v>4301011721</v>
      </c>
      <c r="D224" s="382">
        <v>4680115884175</v>
      </c>
      <c r="E224" s="382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113</v>
      </c>
      <c r="L224" s="39" t="s">
        <v>112</v>
      </c>
      <c r="M224" s="39"/>
      <c r="N224" s="38">
        <v>55</v>
      </c>
      <c r="O224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84"/>
      <c r="Q224" s="384"/>
      <c r="R224" s="384"/>
      <c r="S224" s="385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351</v>
      </c>
      <c r="B225" s="64" t="s">
        <v>352</v>
      </c>
      <c r="C225" s="37">
        <v>4301011824</v>
      </c>
      <c r="D225" s="382">
        <v>4680115884144</v>
      </c>
      <c r="E225" s="38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112</v>
      </c>
      <c r="M225" s="39"/>
      <c r="N225" s="38">
        <v>55</v>
      </c>
      <c r="O225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84"/>
      <c r="Q225" s="384"/>
      <c r="R225" s="384"/>
      <c r="S225" s="385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353</v>
      </c>
      <c r="B226" s="64" t="s">
        <v>354</v>
      </c>
      <c r="C226" s="37">
        <v>4301011726</v>
      </c>
      <c r="D226" s="382">
        <v>4680115884182</v>
      </c>
      <c r="E226" s="382"/>
      <c r="F226" s="63">
        <v>0.37</v>
      </c>
      <c r="G226" s="38">
        <v>10</v>
      </c>
      <c r="H226" s="63">
        <v>3.7</v>
      </c>
      <c r="I226" s="63">
        <v>3.94</v>
      </c>
      <c r="J226" s="38">
        <v>120</v>
      </c>
      <c r="K226" s="38" t="s">
        <v>80</v>
      </c>
      <c r="L226" s="39" t="s">
        <v>112</v>
      </c>
      <c r="M226" s="39"/>
      <c r="N226" s="38">
        <v>55</v>
      </c>
      <c r="O226" s="5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84"/>
      <c r="Q226" s="384"/>
      <c r="R226" s="384"/>
      <c r="S226" s="385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355</v>
      </c>
      <c r="B227" s="64" t="s">
        <v>356</v>
      </c>
      <c r="C227" s="37">
        <v>4301011722</v>
      </c>
      <c r="D227" s="382">
        <v>4680115884205</v>
      </c>
      <c r="E227" s="382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112</v>
      </c>
      <c r="M227" s="39"/>
      <c r="N227" s="38">
        <v>55</v>
      </c>
      <c r="O227" s="5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84"/>
      <c r="Q227" s="384"/>
      <c r="R227" s="384"/>
      <c r="S227" s="38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x14ac:dyDescent="0.2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7"/>
      <c r="O228" s="373" t="s">
        <v>43</v>
      </c>
      <c r="P228" s="374"/>
      <c r="Q228" s="374"/>
      <c r="R228" s="374"/>
      <c r="S228" s="374"/>
      <c r="T228" s="374"/>
      <c r="U228" s="375"/>
      <c r="V228" s="43" t="s">
        <v>42</v>
      </c>
      <c r="W228" s="44">
        <f>IFERROR(W222/H222,"0")+IFERROR(W223/H223,"0")+IFERROR(W224/H224,"0")+IFERROR(W225/H225,"0")+IFERROR(W226/H226,"0")+IFERROR(W227/H227,"0")</f>
        <v>0</v>
      </c>
      <c r="X228" s="44">
        <f>IFERROR(X222/H222,"0")+IFERROR(X223/H223,"0")+IFERROR(X224/H224,"0")+IFERROR(X225/H225,"0")+IFERROR(X226/H226,"0")+IFERROR(X227/H227,"0")</f>
        <v>0</v>
      </c>
      <c r="Y228" s="44">
        <f>IFERROR(IF(Y222="",0,Y222),"0")+IFERROR(IF(Y223="",0,Y223),"0")+IFERROR(IF(Y224="",0,Y224),"0")+IFERROR(IF(Y225="",0,Y225),"0")+IFERROR(IF(Y226="",0,Y226),"0")+IFERROR(IF(Y227="",0,Y227),"0")</f>
        <v>0</v>
      </c>
      <c r="Z228" s="68"/>
      <c r="AA228" s="68"/>
    </row>
    <row r="229" spans="1:54" x14ac:dyDescent="0.2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7"/>
      <c r="O229" s="373" t="s">
        <v>43</v>
      </c>
      <c r="P229" s="374"/>
      <c r="Q229" s="374"/>
      <c r="R229" s="374"/>
      <c r="S229" s="374"/>
      <c r="T229" s="374"/>
      <c r="U229" s="375"/>
      <c r="V229" s="43" t="s">
        <v>0</v>
      </c>
      <c r="W229" s="44">
        <f>IFERROR(SUM(W222:W227),"0")</f>
        <v>0</v>
      </c>
      <c r="X229" s="44">
        <f>IFERROR(SUM(X222:X227),"0")</f>
        <v>0</v>
      </c>
      <c r="Y229" s="43"/>
      <c r="Z229" s="68"/>
      <c r="AA229" s="68"/>
    </row>
    <row r="230" spans="1:54" ht="16.5" customHeight="1" x14ac:dyDescent="0.25">
      <c r="A230" s="404" t="s">
        <v>357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66"/>
      <c r="AA230" s="66"/>
    </row>
    <row r="231" spans="1:54" ht="14.25" customHeight="1" x14ac:dyDescent="0.25">
      <c r="A231" s="386" t="s">
        <v>117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67"/>
      <c r="AA231" s="67"/>
    </row>
    <row r="232" spans="1:54" ht="27" customHeight="1" x14ac:dyDescent="0.25">
      <c r="A232" s="64" t="s">
        <v>358</v>
      </c>
      <c r="B232" s="64" t="s">
        <v>359</v>
      </c>
      <c r="C232" s="37">
        <v>4301011346</v>
      </c>
      <c r="D232" s="382">
        <v>4607091387445</v>
      </c>
      <c r="E232" s="382"/>
      <c r="F232" s="63">
        <v>0.9</v>
      </c>
      <c r="G232" s="38">
        <v>10</v>
      </c>
      <c r="H232" s="63">
        <v>9</v>
      </c>
      <c r="I232" s="63">
        <v>9.6300000000000008</v>
      </c>
      <c r="J232" s="38">
        <v>56</v>
      </c>
      <c r="K232" s="38" t="s">
        <v>113</v>
      </c>
      <c r="L232" s="39" t="s">
        <v>112</v>
      </c>
      <c r="M232" s="39"/>
      <c r="N232" s="38">
        <v>31</v>
      </c>
      <c r="O232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84"/>
      <c r="Q232" s="384"/>
      <c r="R232" s="384"/>
      <c r="S232" s="38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47" si="13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360</v>
      </c>
      <c r="B233" s="64" t="s">
        <v>361</v>
      </c>
      <c r="C233" s="37">
        <v>4301011308</v>
      </c>
      <c r="D233" s="382">
        <v>4607091386004</v>
      </c>
      <c r="E233" s="382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113</v>
      </c>
      <c r="L233" s="39" t="s">
        <v>112</v>
      </c>
      <c r="M233" s="39"/>
      <c r="N233" s="38">
        <v>55</v>
      </c>
      <c r="O233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4"/>
      <c r="Q233" s="384"/>
      <c r="R233" s="384"/>
      <c r="S233" s="38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360</v>
      </c>
      <c r="B234" s="64" t="s">
        <v>362</v>
      </c>
      <c r="C234" s="37">
        <v>4301011362</v>
      </c>
      <c r="D234" s="382">
        <v>4607091386004</v>
      </c>
      <c r="E234" s="38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113</v>
      </c>
      <c r="L234" s="39" t="s">
        <v>121</v>
      </c>
      <c r="M234" s="39"/>
      <c r="N234" s="38">
        <v>55</v>
      </c>
      <c r="O234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84"/>
      <c r="Q234" s="384"/>
      <c r="R234" s="384"/>
      <c r="S234" s="38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IFERROR(IF(X234=0,"",ROUNDUP(X234/H234,0)*0.02039),"")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363</v>
      </c>
      <c r="B235" s="64" t="s">
        <v>364</v>
      </c>
      <c r="C235" s="37">
        <v>4301011347</v>
      </c>
      <c r="D235" s="382">
        <v>4607091386073</v>
      </c>
      <c r="E235" s="382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84"/>
      <c r="Q235" s="384"/>
      <c r="R235" s="384"/>
      <c r="S235" s="38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4301010928</v>
      </c>
      <c r="D236" s="382">
        <v>4607091387322</v>
      </c>
      <c r="E236" s="38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84"/>
      <c r="Q236" s="384"/>
      <c r="R236" s="384"/>
      <c r="S236" s="38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4301011395</v>
      </c>
      <c r="D237" s="382">
        <v>4607091387322</v>
      </c>
      <c r="E237" s="382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84"/>
      <c r="Q237" s="384"/>
      <c r="R237" s="384"/>
      <c r="S237" s="38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4301011311</v>
      </c>
      <c r="D238" s="382">
        <v>4607091387377</v>
      </c>
      <c r="E238" s="38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84"/>
      <c r="Q238" s="384"/>
      <c r="R238" s="384"/>
      <c r="S238" s="38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4301010945</v>
      </c>
      <c r="D239" s="382">
        <v>4607091387353</v>
      </c>
      <c r="E239" s="38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84"/>
      <c r="Q239" s="384"/>
      <c r="R239" s="384"/>
      <c r="S239" s="38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372</v>
      </c>
      <c r="B240" s="64" t="s">
        <v>373</v>
      </c>
      <c r="C240" s="37">
        <v>4301011328</v>
      </c>
      <c r="D240" s="382">
        <v>4607091386011</v>
      </c>
      <c r="E240" s="382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9"/>
      <c r="N240" s="38">
        <v>55</v>
      </c>
      <c r="O240" s="5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84"/>
      <c r="Q240" s="384"/>
      <c r="R240" s="384"/>
      <c r="S240" s="385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 t="shared" ref="Y240:Y245" si="14">IFERROR(IF(X240=0,"",ROUNDUP(X240/H240,0)*0.00937),"")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374</v>
      </c>
      <c r="B241" s="64" t="s">
        <v>375</v>
      </c>
      <c r="C241" s="37">
        <v>4301011329</v>
      </c>
      <c r="D241" s="382">
        <v>4607091387308</v>
      </c>
      <c r="E241" s="382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9"/>
      <c r="N241" s="38">
        <v>55</v>
      </c>
      <c r="O241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84"/>
      <c r="Q241" s="384"/>
      <c r="R241" s="384"/>
      <c r="S241" s="38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376</v>
      </c>
      <c r="B242" s="64" t="s">
        <v>377</v>
      </c>
      <c r="C242" s="37">
        <v>4301011049</v>
      </c>
      <c r="D242" s="382">
        <v>4607091387339</v>
      </c>
      <c r="E242" s="382"/>
      <c r="F242" s="63">
        <v>0.5</v>
      </c>
      <c r="G242" s="38">
        <v>10</v>
      </c>
      <c r="H242" s="63">
        <v>5</v>
      </c>
      <c r="I242" s="63">
        <v>5.24</v>
      </c>
      <c r="J242" s="38">
        <v>120</v>
      </c>
      <c r="K242" s="38" t="s">
        <v>80</v>
      </c>
      <c r="L242" s="39" t="s">
        <v>112</v>
      </c>
      <c r="M242" s="39"/>
      <c r="N242" s="38">
        <v>55</v>
      </c>
      <c r="O24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84"/>
      <c r="Q242" s="384"/>
      <c r="R242" s="384"/>
      <c r="S242" s="38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378</v>
      </c>
      <c r="B243" s="64" t="s">
        <v>379</v>
      </c>
      <c r="C243" s="37">
        <v>4301011433</v>
      </c>
      <c r="D243" s="382">
        <v>4680115882638</v>
      </c>
      <c r="E243" s="38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112</v>
      </c>
      <c r="M243" s="39"/>
      <c r="N243" s="38">
        <v>90</v>
      </c>
      <c r="O24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84"/>
      <c r="Q243" s="384"/>
      <c r="R243" s="384"/>
      <c r="S243" s="38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380</v>
      </c>
      <c r="B244" s="64" t="s">
        <v>381</v>
      </c>
      <c r="C244" s="37">
        <v>4301011573</v>
      </c>
      <c r="D244" s="382">
        <v>4680115881938</v>
      </c>
      <c r="E244" s="38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112</v>
      </c>
      <c r="M244" s="39"/>
      <c r="N244" s="38">
        <v>90</v>
      </c>
      <c r="O24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84"/>
      <c r="Q244" s="384"/>
      <c r="R244" s="384"/>
      <c r="S244" s="38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382</v>
      </c>
      <c r="B245" s="64" t="s">
        <v>383</v>
      </c>
      <c r="C245" s="37">
        <v>4301010944</v>
      </c>
      <c r="D245" s="382">
        <v>4607091387346</v>
      </c>
      <c r="E245" s="38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84"/>
      <c r="Q245" s="384"/>
      <c r="R245" s="384"/>
      <c r="S245" s="38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384</v>
      </c>
      <c r="B246" s="64" t="s">
        <v>385</v>
      </c>
      <c r="C246" s="37">
        <v>4301011402</v>
      </c>
      <c r="D246" s="382">
        <v>4680115880375</v>
      </c>
      <c r="E246" s="382"/>
      <c r="F246" s="63">
        <v>0.77500000000000002</v>
      </c>
      <c r="G246" s="38">
        <v>10</v>
      </c>
      <c r="H246" s="63">
        <v>7.75</v>
      </c>
      <c r="I246" s="63">
        <v>8.23</v>
      </c>
      <c r="J246" s="38">
        <v>56</v>
      </c>
      <c r="K246" s="38" t="s">
        <v>113</v>
      </c>
      <c r="L246" s="39" t="s">
        <v>131</v>
      </c>
      <c r="M246" s="39"/>
      <c r="N246" s="38">
        <v>45</v>
      </c>
      <c r="O246" s="53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84"/>
      <c r="Q246" s="384"/>
      <c r="R246" s="384"/>
      <c r="S246" s="38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386</v>
      </c>
      <c r="B247" s="64" t="s">
        <v>387</v>
      </c>
      <c r="C247" s="37">
        <v>4301011353</v>
      </c>
      <c r="D247" s="382">
        <v>4607091389807</v>
      </c>
      <c r="E247" s="38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7"/>
      <c r="O248" s="373" t="s">
        <v>43</v>
      </c>
      <c r="P248" s="374"/>
      <c r="Q248" s="374"/>
      <c r="R248" s="374"/>
      <c r="S248" s="374"/>
      <c r="T248" s="374"/>
      <c r="U248" s="375"/>
      <c r="V248" s="43" t="s">
        <v>42</v>
      </c>
      <c r="W248" s="4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54" x14ac:dyDescent="0.2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7"/>
      <c r="O249" s="373" t="s">
        <v>43</v>
      </c>
      <c r="P249" s="374"/>
      <c r="Q249" s="374"/>
      <c r="R249" s="374"/>
      <c r="S249" s="374"/>
      <c r="T249" s="374"/>
      <c r="U249" s="375"/>
      <c r="V249" s="43" t="s">
        <v>0</v>
      </c>
      <c r="W249" s="44">
        <f>IFERROR(SUM(W232:W247),"0")</f>
        <v>0</v>
      </c>
      <c r="X249" s="44">
        <f>IFERROR(SUM(X232:X247),"0")</f>
        <v>0</v>
      </c>
      <c r="Y249" s="43"/>
      <c r="Z249" s="68"/>
      <c r="AA249" s="68"/>
    </row>
    <row r="250" spans="1:54" ht="14.25" customHeight="1" x14ac:dyDescent="0.25">
      <c r="A250" s="386" t="s">
        <v>109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67"/>
      <c r="AA250" s="67"/>
    </row>
    <row r="251" spans="1:54" ht="27" customHeight="1" x14ac:dyDescent="0.25">
      <c r="A251" s="64" t="s">
        <v>388</v>
      </c>
      <c r="B251" s="64" t="s">
        <v>389</v>
      </c>
      <c r="C251" s="37">
        <v>4301020254</v>
      </c>
      <c r="D251" s="382">
        <v>4680115881914</v>
      </c>
      <c r="E251" s="38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80</v>
      </c>
      <c r="L251" s="39" t="s">
        <v>112</v>
      </c>
      <c r="M251" s="39"/>
      <c r="N251" s="38">
        <v>90</v>
      </c>
      <c r="O251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5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x14ac:dyDescent="0.2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7"/>
      <c r="O253" s="373" t="s">
        <v>43</v>
      </c>
      <c r="P253" s="374"/>
      <c r="Q253" s="374"/>
      <c r="R253" s="374"/>
      <c r="S253" s="374"/>
      <c r="T253" s="374"/>
      <c r="U253" s="375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customHeight="1" x14ac:dyDescent="0.25">
      <c r="A254" s="386" t="s">
        <v>76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67"/>
      <c r="AA254" s="67"/>
    </row>
    <row r="255" spans="1:54" ht="27" customHeight="1" x14ac:dyDescent="0.25">
      <c r="A255" s="64" t="s">
        <v>390</v>
      </c>
      <c r="B255" s="64" t="s">
        <v>391</v>
      </c>
      <c r="C255" s="37">
        <v>4301030878</v>
      </c>
      <c r="D255" s="382">
        <v>4607091387193</v>
      </c>
      <c r="E255" s="382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80</v>
      </c>
      <c r="L255" s="39" t="s">
        <v>79</v>
      </c>
      <c r="M255" s="39"/>
      <c r="N255" s="38">
        <v>35</v>
      </c>
      <c r="O255" s="5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5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customHeight="1" x14ac:dyDescent="0.25">
      <c r="A256" s="64" t="s">
        <v>392</v>
      </c>
      <c r="B256" s="64" t="s">
        <v>393</v>
      </c>
      <c r="C256" s="37">
        <v>4301031153</v>
      </c>
      <c r="D256" s="382">
        <v>4607091387230</v>
      </c>
      <c r="E256" s="38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9"/>
      <c r="N256" s="38">
        <v>40</v>
      </c>
      <c r="O25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customHeight="1" x14ac:dyDescent="0.25">
      <c r="A257" s="64" t="s">
        <v>394</v>
      </c>
      <c r="B257" s="64" t="s">
        <v>395</v>
      </c>
      <c r="C257" s="37">
        <v>4301031152</v>
      </c>
      <c r="D257" s="382">
        <v>4607091387285</v>
      </c>
      <c r="E257" s="382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173</v>
      </c>
      <c r="L257" s="39" t="s">
        <v>79</v>
      </c>
      <c r="M257" s="39"/>
      <c r="N257" s="38">
        <v>40</v>
      </c>
      <c r="O257" s="5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customHeight="1" x14ac:dyDescent="0.25">
      <c r="A258" s="64" t="s">
        <v>396</v>
      </c>
      <c r="B258" s="64" t="s">
        <v>397</v>
      </c>
      <c r="C258" s="37">
        <v>4301031164</v>
      </c>
      <c r="D258" s="382">
        <v>4680115880481</v>
      </c>
      <c r="E258" s="382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173</v>
      </c>
      <c r="L258" s="39" t="s">
        <v>79</v>
      </c>
      <c r="M258" s="39"/>
      <c r="N258" s="38">
        <v>40</v>
      </c>
      <c r="O258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x14ac:dyDescent="0.2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7"/>
      <c r="O259" s="373" t="s">
        <v>43</v>
      </c>
      <c r="P259" s="374"/>
      <c r="Q259" s="374"/>
      <c r="R259" s="374"/>
      <c r="S259" s="374"/>
      <c r="T259" s="374"/>
      <c r="U259" s="375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x14ac:dyDescent="0.2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7"/>
      <c r="O260" s="373" t="s">
        <v>43</v>
      </c>
      <c r="P260" s="374"/>
      <c r="Q260" s="374"/>
      <c r="R260" s="374"/>
      <c r="S260" s="374"/>
      <c r="T260" s="374"/>
      <c r="U260" s="375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customHeight="1" x14ac:dyDescent="0.25">
      <c r="A261" s="386" t="s">
        <v>81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67"/>
      <c r="AA261" s="67"/>
    </row>
    <row r="262" spans="1:54" ht="16.5" customHeight="1" x14ac:dyDescent="0.25">
      <c r="A262" s="64" t="s">
        <v>398</v>
      </c>
      <c r="B262" s="64" t="s">
        <v>399</v>
      </c>
      <c r="C262" s="37">
        <v>4301051100</v>
      </c>
      <c r="D262" s="382">
        <v>4607091387766</v>
      </c>
      <c r="E262" s="382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113</v>
      </c>
      <c r="L262" s="39" t="s">
        <v>131</v>
      </c>
      <c r="M262" s="39"/>
      <c r="N262" s="38">
        <v>40</v>
      </c>
      <c r="O262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400</v>
      </c>
      <c r="B263" s="64" t="s">
        <v>401</v>
      </c>
      <c r="C263" s="37">
        <v>4301051116</v>
      </c>
      <c r="D263" s="382">
        <v>4607091387957</v>
      </c>
      <c r="E263" s="382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113</v>
      </c>
      <c r="L263" s="39" t="s">
        <v>79</v>
      </c>
      <c r="M263" s="39"/>
      <c r="N263" s="38">
        <v>40</v>
      </c>
      <c r="O263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402</v>
      </c>
      <c r="B264" s="64" t="s">
        <v>403</v>
      </c>
      <c r="C264" s="37">
        <v>4301051115</v>
      </c>
      <c r="D264" s="382">
        <v>4607091387964</v>
      </c>
      <c r="E264" s="382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113</v>
      </c>
      <c r="L264" s="39" t="s">
        <v>79</v>
      </c>
      <c r="M264" s="39"/>
      <c r="N264" s="38">
        <v>40</v>
      </c>
      <c r="O264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customHeight="1" x14ac:dyDescent="0.25">
      <c r="A265" s="64" t="s">
        <v>404</v>
      </c>
      <c r="B265" s="64" t="s">
        <v>405</v>
      </c>
      <c r="C265" s="37">
        <v>4301051731</v>
      </c>
      <c r="D265" s="382">
        <v>4680115884618</v>
      </c>
      <c r="E265" s="382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80</v>
      </c>
      <c r="L265" s="39" t="s">
        <v>79</v>
      </c>
      <c r="M265" s="39"/>
      <c r="N265" s="38">
        <v>45</v>
      </c>
      <c r="O265" s="5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406</v>
      </c>
      <c r="B266" s="64" t="s">
        <v>407</v>
      </c>
      <c r="C266" s="37">
        <v>4301051134</v>
      </c>
      <c r="D266" s="382">
        <v>4607091381672</v>
      </c>
      <c r="E266" s="382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80</v>
      </c>
      <c r="L266" s="39" t="s">
        <v>79</v>
      </c>
      <c r="M266" s="39"/>
      <c r="N266" s="38">
        <v>40</v>
      </c>
      <c r="O266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408</v>
      </c>
      <c r="B267" s="64" t="s">
        <v>409</v>
      </c>
      <c r="C267" s="37">
        <v>4301051130</v>
      </c>
      <c r="D267" s="382">
        <v>4607091387537</v>
      </c>
      <c r="E267" s="382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80</v>
      </c>
      <c r="L267" s="39" t="s">
        <v>79</v>
      </c>
      <c r="M267" s="39"/>
      <c r="N267" s="38">
        <v>40</v>
      </c>
      <c r="O267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customHeight="1" x14ac:dyDescent="0.25">
      <c r="A268" s="64" t="s">
        <v>410</v>
      </c>
      <c r="B268" s="64" t="s">
        <v>411</v>
      </c>
      <c r="C268" s="37">
        <v>4301051132</v>
      </c>
      <c r="D268" s="382">
        <v>4607091387513</v>
      </c>
      <c r="E268" s="382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80</v>
      </c>
      <c r="L268" s="39" t="s">
        <v>79</v>
      </c>
      <c r="M268" s="39"/>
      <c r="N268" s="38">
        <v>40</v>
      </c>
      <c r="O268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412</v>
      </c>
      <c r="B269" s="64" t="s">
        <v>413</v>
      </c>
      <c r="C269" s="37">
        <v>4301051277</v>
      </c>
      <c r="D269" s="382">
        <v>4680115880511</v>
      </c>
      <c r="E269" s="382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80</v>
      </c>
      <c r="L269" s="39" t="s">
        <v>131</v>
      </c>
      <c r="M269" s="39"/>
      <c r="N269" s="38">
        <v>40</v>
      </c>
      <c r="O269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414</v>
      </c>
      <c r="B270" s="64" t="s">
        <v>415</v>
      </c>
      <c r="C270" s="37">
        <v>4301051344</v>
      </c>
      <c r="D270" s="382">
        <v>4680115880412</v>
      </c>
      <c r="E270" s="382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80</v>
      </c>
      <c r="L270" s="39" t="s">
        <v>131</v>
      </c>
      <c r="M270" s="39"/>
      <c r="N270" s="38">
        <v>45</v>
      </c>
      <c r="O270" s="5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x14ac:dyDescent="0.2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7"/>
      <c r="O271" s="373" t="s">
        <v>43</v>
      </c>
      <c r="P271" s="374"/>
      <c r="Q271" s="374"/>
      <c r="R271" s="374"/>
      <c r="S271" s="374"/>
      <c r="T271" s="374"/>
      <c r="U271" s="375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x14ac:dyDescent="0.2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7"/>
      <c r="O272" s="373" t="s">
        <v>43</v>
      </c>
      <c r="P272" s="374"/>
      <c r="Q272" s="374"/>
      <c r="R272" s="374"/>
      <c r="S272" s="374"/>
      <c r="T272" s="374"/>
      <c r="U272" s="375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customHeight="1" x14ac:dyDescent="0.25">
      <c r="A273" s="386" t="s">
        <v>218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67"/>
      <c r="AA273" s="67"/>
    </row>
    <row r="274" spans="1:54" ht="16.5" customHeight="1" x14ac:dyDescent="0.25">
      <c r="A274" s="64" t="s">
        <v>416</v>
      </c>
      <c r="B274" s="64" t="s">
        <v>417</v>
      </c>
      <c r="C274" s="37">
        <v>4301060326</v>
      </c>
      <c r="D274" s="382">
        <v>4607091380880</v>
      </c>
      <c r="E274" s="38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5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customHeight="1" x14ac:dyDescent="0.25">
      <c r="A275" s="64" t="s">
        <v>418</v>
      </c>
      <c r="B275" s="64" t="s">
        <v>419</v>
      </c>
      <c r="C275" s="37">
        <v>4301060308</v>
      </c>
      <c r="D275" s="382">
        <v>4607091384482</v>
      </c>
      <c r="E275" s="382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customHeight="1" x14ac:dyDescent="0.25">
      <c r="A276" s="64" t="s">
        <v>420</v>
      </c>
      <c r="B276" s="64" t="s">
        <v>421</v>
      </c>
      <c r="C276" s="37">
        <v>4301060325</v>
      </c>
      <c r="D276" s="382">
        <v>4607091380897</v>
      </c>
      <c r="E276" s="38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113</v>
      </c>
      <c r="L276" s="39" t="s">
        <v>79</v>
      </c>
      <c r="M276" s="39"/>
      <c r="N276" s="38">
        <v>30</v>
      </c>
      <c r="O276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x14ac:dyDescent="0.2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7"/>
      <c r="O277" s="373" t="s">
        <v>43</v>
      </c>
      <c r="P277" s="374"/>
      <c r="Q277" s="374"/>
      <c r="R277" s="374"/>
      <c r="S277" s="374"/>
      <c r="T277" s="374"/>
      <c r="U277" s="375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x14ac:dyDescent="0.2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7"/>
      <c r="O278" s="373" t="s">
        <v>43</v>
      </c>
      <c r="P278" s="374"/>
      <c r="Q278" s="374"/>
      <c r="R278" s="374"/>
      <c r="S278" s="374"/>
      <c r="T278" s="374"/>
      <c r="U278" s="375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customHeight="1" x14ac:dyDescent="0.25">
      <c r="A279" s="386" t="s">
        <v>95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67"/>
      <c r="AA279" s="67"/>
    </row>
    <row r="280" spans="1:54" ht="16.5" customHeight="1" x14ac:dyDescent="0.25">
      <c r="A280" s="64" t="s">
        <v>422</v>
      </c>
      <c r="B280" s="64" t="s">
        <v>423</v>
      </c>
      <c r="C280" s="37">
        <v>4301030232</v>
      </c>
      <c r="D280" s="382">
        <v>4607091388374</v>
      </c>
      <c r="E280" s="382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80</v>
      </c>
      <c r="L280" s="39" t="s">
        <v>99</v>
      </c>
      <c r="M280" s="39"/>
      <c r="N280" s="38">
        <v>180</v>
      </c>
      <c r="O280" s="513" t="s">
        <v>424</v>
      </c>
      <c r="P280" s="384"/>
      <c r="Q280" s="384"/>
      <c r="R280" s="384"/>
      <c r="S280" s="385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customHeight="1" x14ac:dyDescent="0.25">
      <c r="A281" s="64" t="s">
        <v>425</v>
      </c>
      <c r="B281" s="64" t="s">
        <v>426</v>
      </c>
      <c r="C281" s="37">
        <v>4301030235</v>
      </c>
      <c r="D281" s="382">
        <v>4607091388381</v>
      </c>
      <c r="E281" s="382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80</v>
      </c>
      <c r="L281" s="39" t="s">
        <v>99</v>
      </c>
      <c r="M281" s="39"/>
      <c r="N281" s="38">
        <v>180</v>
      </c>
      <c r="O281" s="514" t="s">
        <v>427</v>
      </c>
      <c r="P281" s="384"/>
      <c r="Q281" s="384"/>
      <c r="R281" s="384"/>
      <c r="S281" s="38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customHeight="1" x14ac:dyDescent="0.25">
      <c r="A282" s="64" t="s">
        <v>428</v>
      </c>
      <c r="B282" s="64" t="s">
        <v>429</v>
      </c>
      <c r="C282" s="37">
        <v>4301030233</v>
      </c>
      <c r="D282" s="382">
        <v>4607091388404</v>
      </c>
      <c r="E282" s="382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80</v>
      </c>
      <c r="L282" s="39" t="s">
        <v>99</v>
      </c>
      <c r="M282" s="39"/>
      <c r="N282" s="38">
        <v>180</v>
      </c>
      <c r="O282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x14ac:dyDescent="0.2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7"/>
      <c r="O283" s="373" t="s">
        <v>43</v>
      </c>
      <c r="P283" s="374"/>
      <c r="Q283" s="374"/>
      <c r="R283" s="374"/>
      <c r="S283" s="374"/>
      <c r="T283" s="374"/>
      <c r="U283" s="375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x14ac:dyDescent="0.2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7"/>
      <c r="O284" s="373" t="s">
        <v>43</v>
      </c>
      <c r="P284" s="374"/>
      <c r="Q284" s="374"/>
      <c r="R284" s="374"/>
      <c r="S284" s="374"/>
      <c r="T284" s="374"/>
      <c r="U284" s="375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customHeight="1" x14ac:dyDescent="0.25">
      <c r="A285" s="386" t="s">
        <v>430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67"/>
      <c r="AA285" s="67"/>
    </row>
    <row r="286" spans="1:54" ht="16.5" customHeight="1" x14ac:dyDescent="0.25">
      <c r="A286" s="64" t="s">
        <v>431</v>
      </c>
      <c r="B286" s="64" t="s">
        <v>432</v>
      </c>
      <c r="C286" s="37">
        <v>4301180007</v>
      </c>
      <c r="D286" s="382">
        <v>4680115881808</v>
      </c>
      <c r="E286" s="38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434</v>
      </c>
      <c r="L286" s="39" t="s">
        <v>433</v>
      </c>
      <c r="M286" s="39"/>
      <c r="N286" s="38">
        <v>730</v>
      </c>
      <c r="O286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5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customHeight="1" x14ac:dyDescent="0.25">
      <c r="A287" s="64" t="s">
        <v>435</v>
      </c>
      <c r="B287" s="64" t="s">
        <v>436</v>
      </c>
      <c r="C287" s="37">
        <v>4301180006</v>
      </c>
      <c r="D287" s="382">
        <v>4680115881822</v>
      </c>
      <c r="E287" s="382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434</v>
      </c>
      <c r="L287" s="39" t="s">
        <v>433</v>
      </c>
      <c r="M287" s="39"/>
      <c r="N287" s="38">
        <v>730</v>
      </c>
      <c r="O287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ht="27" customHeight="1" x14ac:dyDescent="0.25">
      <c r="A288" s="64" t="s">
        <v>437</v>
      </c>
      <c r="B288" s="64" t="s">
        <v>438</v>
      </c>
      <c r="C288" s="37">
        <v>4301180001</v>
      </c>
      <c r="D288" s="382">
        <v>4680115880016</v>
      </c>
      <c r="E288" s="38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434</v>
      </c>
      <c r="L288" s="39" t="s">
        <v>433</v>
      </c>
      <c r="M288" s="39"/>
      <c r="N288" s="38">
        <v>730</v>
      </c>
      <c r="O288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71"/>
      <c r="BB288" s="248" t="s">
        <v>67</v>
      </c>
    </row>
    <row r="289" spans="1:54" x14ac:dyDescent="0.2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7"/>
      <c r="O289" s="373" t="s">
        <v>43</v>
      </c>
      <c r="P289" s="374"/>
      <c r="Q289" s="374"/>
      <c r="R289" s="374"/>
      <c r="S289" s="374"/>
      <c r="T289" s="374"/>
      <c r="U289" s="375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54" x14ac:dyDescent="0.2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7"/>
      <c r="O290" s="373" t="s">
        <v>43</v>
      </c>
      <c r="P290" s="374"/>
      <c r="Q290" s="374"/>
      <c r="R290" s="374"/>
      <c r="S290" s="374"/>
      <c r="T290" s="374"/>
      <c r="U290" s="375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54" ht="16.5" customHeight="1" x14ac:dyDescent="0.25">
      <c r="A291" s="404" t="s">
        <v>439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66"/>
      <c r="AA291" s="66"/>
    </row>
    <row r="292" spans="1:54" ht="14.25" customHeight="1" x14ac:dyDescent="0.25">
      <c r="A292" s="386" t="s">
        <v>117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67"/>
      <c r="AA292" s="67"/>
    </row>
    <row r="293" spans="1:54" ht="27" customHeight="1" x14ac:dyDescent="0.25">
      <c r="A293" s="64" t="s">
        <v>440</v>
      </c>
      <c r="B293" s="64" t="s">
        <v>441</v>
      </c>
      <c r="C293" s="37">
        <v>4301011315</v>
      </c>
      <c r="D293" s="382">
        <v>4607091387421</v>
      </c>
      <c r="E293" s="38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113</v>
      </c>
      <c r="L293" s="39" t="s">
        <v>112</v>
      </c>
      <c r="M293" s="39"/>
      <c r="N293" s="38">
        <v>55</v>
      </c>
      <c r="O293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300" si="1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440</v>
      </c>
      <c r="B294" s="64" t="s">
        <v>442</v>
      </c>
      <c r="C294" s="37">
        <v>4301011121</v>
      </c>
      <c r="D294" s="382">
        <v>4607091387421</v>
      </c>
      <c r="E294" s="38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113</v>
      </c>
      <c r="L294" s="39" t="s">
        <v>121</v>
      </c>
      <c r="M294" s="39"/>
      <c r="N294" s="38">
        <v>55</v>
      </c>
      <c r="O294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443</v>
      </c>
      <c r="B295" s="64" t="s">
        <v>444</v>
      </c>
      <c r="C295" s="37">
        <v>4301011322</v>
      </c>
      <c r="D295" s="382">
        <v>4607091387452</v>
      </c>
      <c r="E295" s="38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131</v>
      </c>
      <c r="M295" s="39"/>
      <c r="N295" s="38">
        <v>55</v>
      </c>
      <c r="O295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customHeight="1" x14ac:dyDescent="0.25">
      <c r="A296" s="64" t="s">
        <v>443</v>
      </c>
      <c r="B296" s="64" t="s">
        <v>445</v>
      </c>
      <c r="C296" s="37">
        <v>4301011396</v>
      </c>
      <c r="D296" s="382">
        <v>4607091387452</v>
      </c>
      <c r="E296" s="38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113</v>
      </c>
      <c r="L296" s="39" t="s">
        <v>121</v>
      </c>
      <c r="M296" s="39"/>
      <c r="N296" s="38">
        <v>55</v>
      </c>
      <c r="O296" s="5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443</v>
      </c>
      <c r="B297" s="64" t="s">
        <v>446</v>
      </c>
      <c r="C297" s="37">
        <v>4301011619</v>
      </c>
      <c r="D297" s="382">
        <v>4607091387452</v>
      </c>
      <c r="E297" s="382"/>
      <c r="F297" s="63">
        <v>1.45</v>
      </c>
      <c r="G297" s="38">
        <v>8</v>
      </c>
      <c r="H297" s="63">
        <v>11.6</v>
      </c>
      <c r="I297" s="63">
        <v>12.08</v>
      </c>
      <c r="J297" s="38">
        <v>56</v>
      </c>
      <c r="K297" s="38" t="s">
        <v>113</v>
      </c>
      <c r="L297" s="39" t="s">
        <v>112</v>
      </c>
      <c r="M297" s="39"/>
      <c r="N297" s="38">
        <v>55</v>
      </c>
      <c r="O297" s="50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84"/>
      <c r="Q297" s="384"/>
      <c r="R297" s="384"/>
      <c r="S297" s="38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447</v>
      </c>
      <c r="B298" s="64" t="s">
        <v>448</v>
      </c>
      <c r="C298" s="37">
        <v>4301011313</v>
      </c>
      <c r="D298" s="382">
        <v>4607091385984</v>
      </c>
      <c r="E298" s="382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112</v>
      </c>
      <c r="M298" s="39"/>
      <c r="N298" s="38">
        <v>55</v>
      </c>
      <c r="O298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84"/>
      <c r="Q298" s="384"/>
      <c r="R298" s="384"/>
      <c r="S298" s="38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449</v>
      </c>
      <c r="B299" s="64" t="s">
        <v>450</v>
      </c>
      <c r="C299" s="37">
        <v>4301011316</v>
      </c>
      <c r="D299" s="382">
        <v>4607091387438</v>
      </c>
      <c r="E299" s="382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80</v>
      </c>
      <c r="L299" s="39" t="s">
        <v>112</v>
      </c>
      <c r="M299" s="39"/>
      <c r="N299" s="38">
        <v>55</v>
      </c>
      <c r="O299" s="4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4"/>
      <c r="Q299" s="384"/>
      <c r="R299" s="384"/>
      <c r="S299" s="385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451</v>
      </c>
      <c r="B300" s="64" t="s">
        <v>452</v>
      </c>
      <c r="C300" s="37">
        <v>4301011318</v>
      </c>
      <c r="D300" s="382">
        <v>4607091387469</v>
      </c>
      <c r="E300" s="38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9"/>
      <c r="N300" s="38">
        <v>55</v>
      </c>
      <c r="O30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84"/>
      <c r="Q300" s="384"/>
      <c r="R300" s="384"/>
      <c r="S300" s="38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x14ac:dyDescent="0.2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7"/>
      <c r="O301" s="373" t="s">
        <v>43</v>
      </c>
      <c r="P301" s="374"/>
      <c r="Q301" s="374"/>
      <c r="R301" s="374"/>
      <c r="S301" s="374"/>
      <c r="T301" s="374"/>
      <c r="U301" s="375"/>
      <c r="V301" s="43" t="s">
        <v>42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IFERROR(X293/H293,"0")+IFERROR(X294/H294,"0")+IFERROR(X295/H295,"0")+IFERROR(X296/H296,"0")+IFERROR(X297/H297,"0")+IFERROR(X298/H298,"0")+IFERROR(X299/H299,"0")+IFERROR(X300/H300,"0")</f>
        <v>0</v>
      </c>
      <c r="Y301" s="4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54" x14ac:dyDescent="0.2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7"/>
      <c r="O302" s="373" t="s">
        <v>43</v>
      </c>
      <c r="P302" s="374"/>
      <c r="Q302" s="374"/>
      <c r="R302" s="374"/>
      <c r="S302" s="374"/>
      <c r="T302" s="374"/>
      <c r="U302" s="375"/>
      <c r="V302" s="43" t="s">
        <v>0</v>
      </c>
      <c r="W302" s="44">
        <f>IFERROR(SUM(W293:W300),"0")</f>
        <v>0</v>
      </c>
      <c r="X302" s="44">
        <f>IFERROR(SUM(X293:X300),"0")</f>
        <v>0</v>
      </c>
      <c r="Y302" s="43"/>
      <c r="Z302" s="68"/>
      <c r="AA302" s="68"/>
    </row>
    <row r="303" spans="1:54" ht="14.25" customHeight="1" x14ac:dyDescent="0.25">
      <c r="A303" s="386" t="s">
        <v>76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67"/>
      <c r="AA303" s="67"/>
    </row>
    <row r="304" spans="1:54" ht="27" customHeight="1" x14ac:dyDescent="0.25">
      <c r="A304" s="64" t="s">
        <v>453</v>
      </c>
      <c r="B304" s="64" t="s">
        <v>454</v>
      </c>
      <c r="C304" s="37">
        <v>4301031154</v>
      </c>
      <c r="D304" s="382">
        <v>4607091387292</v>
      </c>
      <c r="E304" s="382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80</v>
      </c>
      <c r="L304" s="39" t="s">
        <v>79</v>
      </c>
      <c r="M304" s="39"/>
      <c r="N304" s="38">
        <v>45</v>
      </c>
      <c r="O304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84"/>
      <c r="Q304" s="384"/>
      <c r="R304" s="384"/>
      <c r="S304" s="385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71"/>
      <c r="BB304" s="257" t="s">
        <v>67</v>
      </c>
    </row>
    <row r="305" spans="1:54" ht="27" customHeight="1" x14ac:dyDescent="0.25">
      <c r="A305" s="64" t="s">
        <v>455</v>
      </c>
      <c r="B305" s="64" t="s">
        <v>456</v>
      </c>
      <c r="C305" s="37">
        <v>4301031155</v>
      </c>
      <c r="D305" s="382">
        <v>4607091387315</v>
      </c>
      <c r="E305" s="382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80</v>
      </c>
      <c r="L305" s="39" t="s">
        <v>79</v>
      </c>
      <c r="M305" s="39"/>
      <c r="N305" s="38">
        <v>45</v>
      </c>
      <c r="O305" s="4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84"/>
      <c r="Q305" s="384"/>
      <c r="R305" s="384"/>
      <c r="S305" s="38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8" t="s">
        <v>67</v>
      </c>
    </row>
    <row r="306" spans="1:54" x14ac:dyDescent="0.2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7"/>
      <c r="O306" s="373" t="s">
        <v>43</v>
      </c>
      <c r="P306" s="374"/>
      <c r="Q306" s="374"/>
      <c r="R306" s="374"/>
      <c r="S306" s="374"/>
      <c r="T306" s="374"/>
      <c r="U306" s="375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54" x14ac:dyDescent="0.2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7"/>
      <c r="O307" s="373" t="s">
        <v>43</v>
      </c>
      <c r="P307" s="374"/>
      <c r="Q307" s="374"/>
      <c r="R307" s="374"/>
      <c r="S307" s="374"/>
      <c r="T307" s="374"/>
      <c r="U307" s="375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54" ht="16.5" customHeight="1" x14ac:dyDescent="0.25">
      <c r="A308" s="404" t="s">
        <v>457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66"/>
      <c r="AA308" s="66"/>
    </row>
    <row r="309" spans="1:54" ht="14.25" customHeight="1" x14ac:dyDescent="0.25">
      <c r="A309" s="386" t="s">
        <v>76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67"/>
      <c r="AA309" s="67"/>
    </row>
    <row r="310" spans="1:54" ht="27" customHeight="1" x14ac:dyDescent="0.25">
      <c r="A310" s="64" t="s">
        <v>458</v>
      </c>
      <c r="B310" s="64" t="s">
        <v>459</v>
      </c>
      <c r="C310" s="37">
        <v>4301031066</v>
      </c>
      <c r="D310" s="382">
        <v>4607091383836</v>
      </c>
      <c r="E310" s="382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80</v>
      </c>
      <c r="L310" s="39" t="s">
        <v>79</v>
      </c>
      <c r="M310" s="39"/>
      <c r="N310" s="38">
        <v>40</v>
      </c>
      <c r="O31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4"/>
      <c r="Q310" s="384"/>
      <c r="R310" s="384"/>
      <c r="S310" s="38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9" t="s">
        <v>67</v>
      </c>
    </row>
    <row r="311" spans="1:54" x14ac:dyDescent="0.2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7"/>
      <c r="O311" s="373" t="s">
        <v>43</v>
      </c>
      <c r="P311" s="374"/>
      <c r="Q311" s="374"/>
      <c r="R311" s="374"/>
      <c r="S311" s="374"/>
      <c r="T311" s="374"/>
      <c r="U311" s="375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54" x14ac:dyDescent="0.2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7"/>
      <c r="O312" s="373" t="s">
        <v>43</v>
      </c>
      <c r="P312" s="374"/>
      <c r="Q312" s="374"/>
      <c r="R312" s="374"/>
      <c r="S312" s="374"/>
      <c r="T312" s="374"/>
      <c r="U312" s="375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54" ht="14.25" customHeight="1" x14ac:dyDescent="0.25">
      <c r="A313" s="386" t="s">
        <v>81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67"/>
      <c r="AA313" s="67"/>
    </row>
    <row r="314" spans="1:54" ht="27" customHeight="1" x14ac:dyDescent="0.25">
      <c r="A314" s="64" t="s">
        <v>460</v>
      </c>
      <c r="B314" s="64" t="s">
        <v>461</v>
      </c>
      <c r="C314" s="37">
        <v>4301051142</v>
      </c>
      <c r="D314" s="382">
        <v>4607091387919</v>
      </c>
      <c r="E314" s="382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113</v>
      </c>
      <c r="L314" s="39" t="s">
        <v>79</v>
      </c>
      <c r="M314" s="39"/>
      <c r="N314" s="38">
        <v>45</v>
      </c>
      <c r="O314" s="4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4"/>
      <c r="Q314" s="384"/>
      <c r="R314" s="384"/>
      <c r="S314" s="38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ht="27" customHeight="1" x14ac:dyDescent="0.25">
      <c r="A315" s="64" t="s">
        <v>462</v>
      </c>
      <c r="B315" s="64" t="s">
        <v>463</v>
      </c>
      <c r="C315" s="37">
        <v>4301051461</v>
      </c>
      <c r="D315" s="382">
        <v>4680115883604</v>
      </c>
      <c r="E315" s="382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80</v>
      </c>
      <c r="L315" s="39" t="s">
        <v>131</v>
      </c>
      <c r="M315" s="39"/>
      <c r="N315" s="38">
        <v>45</v>
      </c>
      <c r="O315" s="49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4"/>
      <c r="Q315" s="384"/>
      <c r="R315" s="384"/>
      <c r="S315" s="38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71"/>
      <c r="BB315" s="261" t="s">
        <v>67</v>
      </c>
    </row>
    <row r="316" spans="1:54" ht="27" customHeight="1" x14ac:dyDescent="0.25">
      <c r="A316" s="64" t="s">
        <v>464</v>
      </c>
      <c r="B316" s="64" t="s">
        <v>465</v>
      </c>
      <c r="C316" s="37">
        <v>4301051485</v>
      </c>
      <c r="D316" s="382">
        <v>4680115883567</v>
      </c>
      <c r="E316" s="382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80</v>
      </c>
      <c r="L316" s="39" t="s">
        <v>79</v>
      </c>
      <c r="M316" s="39"/>
      <c r="N316" s="38">
        <v>40</v>
      </c>
      <c r="O316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4"/>
      <c r="Q316" s="384"/>
      <c r="R316" s="384"/>
      <c r="S316" s="385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71"/>
      <c r="BB316" s="262" t="s">
        <v>67</v>
      </c>
    </row>
    <row r="317" spans="1:54" x14ac:dyDescent="0.2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7"/>
      <c r="O317" s="373" t="s">
        <v>43</v>
      </c>
      <c r="P317" s="374"/>
      <c r="Q317" s="374"/>
      <c r="R317" s="374"/>
      <c r="S317" s="374"/>
      <c r="T317" s="374"/>
      <c r="U317" s="375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54" x14ac:dyDescent="0.2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7"/>
      <c r="O318" s="373" t="s">
        <v>43</v>
      </c>
      <c r="P318" s="374"/>
      <c r="Q318" s="374"/>
      <c r="R318" s="374"/>
      <c r="S318" s="374"/>
      <c r="T318" s="374"/>
      <c r="U318" s="375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54" ht="14.25" customHeight="1" x14ac:dyDescent="0.25">
      <c r="A319" s="386" t="s">
        <v>218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67"/>
      <c r="AA319" s="67"/>
    </row>
    <row r="320" spans="1:54" ht="27" customHeight="1" x14ac:dyDescent="0.25">
      <c r="A320" s="64" t="s">
        <v>466</v>
      </c>
      <c r="B320" s="64" t="s">
        <v>467</v>
      </c>
      <c r="C320" s="37">
        <v>4301060324</v>
      </c>
      <c r="D320" s="382">
        <v>4607091388831</v>
      </c>
      <c r="E320" s="382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80</v>
      </c>
      <c r="L320" s="39" t="s">
        <v>79</v>
      </c>
      <c r="M320" s="39"/>
      <c r="N320" s="38">
        <v>40</v>
      </c>
      <c r="O320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84"/>
      <c r="Q320" s="384"/>
      <c r="R320" s="384"/>
      <c r="S320" s="385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71"/>
      <c r="BB320" s="263" t="s">
        <v>67</v>
      </c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54" x14ac:dyDescent="0.2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7"/>
      <c r="O322" s="373" t="s">
        <v>43</v>
      </c>
      <c r="P322" s="374"/>
      <c r="Q322" s="374"/>
      <c r="R322" s="374"/>
      <c r="S322" s="374"/>
      <c r="T322" s="374"/>
      <c r="U322" s="375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54" ht="14.25" customHeight="1" x14ac:dyDescent="0.25">
      <c r="A323" s="386" t="s">
        <v>95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67"/>
      <c r="AA323" s="67"/>
    </row>
    <row r="324" spans="1:54" ht="27" customHeight="1" x14ac:dyDescent="0.25">
      <c r="A324" s="64" t="s">
        <v>468</v>
      </c>
      <c r="B324" s="64" t="s">
        <v>469</v>
      </c>
      <c r="C324" s="37">
        <v>4301032015</v>
      </c>
      <c r="D324" s="382">
        <v>4607091383102</v>
      </c>
      <c r="E324" s="382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80</v>
      </c>
      <c r="L324" s="39" t="s">
        <v>99</v>
      </c>
      <c r="M324" s="39"/>
      <c r="N324" s="38">
        <v>180</v>
      </c>
      <c r="O324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84"/>
      <c r="Q324" s="384"/>
      <c r="R324" s="384"/>
      <c r="S324" s="385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71"/>
      <c r="BB324" s="264" t="s">
        <v>67</v>
      </c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54" x14ac:dyDescent="0.2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7"/>
      <c r="O326" s="373" t="s">
        <v>43</v>
      </c>
      <c r="P326" s="374"/>
      <c r="Q326" s="374"/>
      <c r="R326" s="374"/>
      <c r="S326" s="374"/>
      <c r="T326" s="374"/>
      <c r="U326" s="375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54" ht="27.75" customHeight="1" x14ac:dyDescent="0.2">
      <c r="A327" s="403" t="s">
        <v>470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55"/>
      <c r="AA327" s="55"/>
    </row>
    <row r="328" spans="1:54" ht="16.5" customHeight="1" x14ac:dyDescent="0.25">
      <c r="A328" s="404" t="s">
        <v>471</v>
      </c>
      <c r="B328" s="404"/>
      <c r="C328" s="404"/>
      <c r="D328" s="404"/>
      <c r="E328" s="404"/>
      <c r="F328" s="404"/>
      <c r="G328" s="404"/>
      <c r="H328" s="404"/>
      <c r="I328" s="404"/>
      <c r="J328" s="404"/>
      <c r="K328" s="404"/>
      <c r="L328" s="404"/>
      <c r="M328" s="404"/>
      <c r="N328" s="404"/>
      <c r="O328" s="404"/>
      <c r="P328" s="404"/>
      <c r="Q328" s="404"/>
      <c r="R328" s="404"/>
      <c r="S328" s="404"/>
      <c r="T328" s="404"/>
      <c r="U328" s="404"/>
      <c r="V328" s="404"/>
      <c r="W328" s="404"/>
      <c r="X328" s="404"/>
      <c r="Y328" s="404"/>
      <c r="Z328" s="66"/>
      <c r="AA328" s="66"/>
    </row>
    <row r="329" spans="1:54" ht="14.25" customHeight="1" x14ac:dyDescent="0.25">
      <c r="A329" s="386" t="s">
        <v>117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67"/>
      <c r="AA329" s="67"/>
    </row>
    <row r="330" spans="1:54" ht="27" customHeight="1" x14ac:dyDescent="0.25">
      <c r="A330" s="64" t="s">
        <v>472</v>
      </c>
      <c r="B330" s="64" t="s">
        <v>473</v>
      </c>
      <c r="C330" s="37">
        <v>4301011239</v>
      </c>
      <c r="D330" s="382">
        <v>4607091383997</v>
      </c>
      <c r="E330" s="38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121</v>
      </c>
      <c r="M330" s="39"/>
      <c r="N330" s="38">
        <v>60</v>
      </c>
      <c r="O330" s="4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ref="X330:X337" si="17">IFERROR(IF(W330="",0,CEILING((W330/$H330),1)*$H330),"")</f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472</v>
      </c>
      <c r="B331" s="64" t="s">
        <v>474</v>
      </c>
      <c r="C331" s="37">
        <v>4301011339</v>
      </c>
      <c r="D331" s="382">
        <v>4607091383997</v>
      </c>
      <c r="E331" s="38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79</v>
      </c>
      <c r="M331" s="39"/>
      <c r="N331" s="38">
        <v>60</v>
      </c>
      <c r="O331" s="4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4"/>
      <c r="Q331" s="384"/>
      <c r="R331" s="384"/>
      <c r="S331" s="38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475</v>
      </c>
      <c r="B332" s="64" t="s">
        <v>476</v>
      </c>
      <c r="C332" s="37">
        <v>4301011326</v>
      </c>
      <c r="D332" s="382">
        <v>4607091384130</v>
      </c>
      <c r="E332" s="38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4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4"/>
      <c r="Q332" s="384"/>
      <c r="R332" s="384"/>
      <c r="S332" s="38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customHeight="1" x14ac:dyDescent="0.25">
      <c r="A333" s="64" t="s">
        <v>475</v>
      </c>
      <c r="B333" s="64" t="s">
        <v>477</v>
      </c>
      <c r="C333" s="37">
        <v>4301011240</v>
      </c>
      <c r="D333" s="382">
        <v>4607091384130</v>
      </c>
      <c r="E333" s="38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478</v>
      </c>
      <c r="B334" s="64" t="s">
        <v>479</v>
      </c>
      <c r="C334" s="37">
        <v>4301011330</v>
      </c>
      <c r="D334" s="382">
        <v>4607091384147</v>
      </c>
      <c r="E334" s="38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4"/>
      <c r="Q334" s="384"/>
      <c r="R334" s="384"/>
      <c r="S334" s="38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478</v>
      </c>
      <c r="B335" s="64" t="s">
        <v>480</v>
      </c>
      <c r="C335" s="37">
        <v>4301011238</v>
      </c>
      <c r="D335" s="382">
        <v>4607091384147</v>
      </c>
      <c r="E335" s="38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121</v>
      </c>
      <c r="M335" s="39"/>
      <c r="N335" s="38">
        <v>60</v>
      </c>
      <c r="O335" s="48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84"/>
      <c r="Q335" s="384"/>
      <c r="R335" s="384"/>
      <c r="S335" s="38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481</v>
      </c>
      <c r="B336" s="64" t="s">
        <v>482</v>
      </c>
      <c r="C336" s="37">
        <v>4301011327</v>
      </c>
      <c r="D336" s="382">
        <v>4607091384154</v>
      </c>
      <c r="E336" s="38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84"/>
      <c r="Q336" s="384"/>
      <c r="R336" s="384"/>
      <c r="S336" s="38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4301011332</v>
      </c>
      <c r="D337" s="382">
        <v>4607091384161</v>
      </c>
      <c r="E337" s="382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4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84"/>
      <c r="Q337" s="384"/>
      <c r="R337" s="384"/>
      <c r="S337" s="38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x14ac:dyDescent="0.2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7"/>
      <c r="O338" s="373" t="s">
        <v>43</v>
      </c>
      <c r="P338" s="374"/>
      <c r="Q338" s="374"/>
      <c r="R338" s="374"/>
      <c r="S338" s="374"/>
      <c r="T338" s="374"/>
      <c r="U338" s="375"/>
      <c r="V338" s="43" t="s">
        <v>42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IFERROR(X330/H330,"0")+IFERROR(X331/H331,"0")+IFERROR(X332/H332,"0")+IFERROR(X333/H333,"0")+IFERROR(X334/H334,"0")+IFERROR(X335/H335,"0")+IFERROR(X336/H336,"0")+IFERROR(X337/H337,"0")</f>
        <v>0</v>
      </c>
      <c r="Y338" s="4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54" x14ac:dyDescent="0.2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7"/>
      <c r="O339" s="373" t="s">
        <v>43</v>
      </c>
      <c r="P339" s="374"/>
      <c r="Q339" s="374"/>
      <c r="R339" s="374"/>
      <c r="S339" s="374"/>
      <c r="T339" s="374"/>
      <c r="U339" s="375"/>
      <c r="V339" s="43" t="s">
        <v>0</v>
      </c>
      <c r="W339" s="44">
        <f>IFERROR(SUM(W330:W337),"0")</f>
        <v>0</v>
      </c>
      <c r="X339" s="44">
        <f>IFERROR(SUM(X330:X337),"0")</f>
        <v>0</v>
      </c>
      <c r="Y339" s="43"/>
      <c r="Z339" s="68"/>
      <c r="AA339" s="68"/>
    </row>
    <row r="340" spans="1:54" ht="14.25" customHeight="1" x14ac:dyDescent="0.25">
      <c r="A340" s="386" t="s">
        <v>109</v>
      </c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67"/>
      <c r="AA340" s="67"/>
    </row>
    <row r="341" spans="1:54" ht="27" customHeight="1" x14ac:dyDescent="0.25">
      <c r="A341" s="64" t="s">
        <v>485</v>
      </c>
      <c r="B341" s="64" t="s">
        <v>486</v>
      </c>
      <c r="C341" s="37">
        <v>4301020178</v>
      </c>
      <c r="D341" s="382">
        <v>4607091383980</v>
      </c>
      <c r="E341" s="38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113</v>
      </c>
      <c r="L341" s="39" t="s">
        <v>112</v>
      </c>
      <c r="M341" s="39"/>
      <c r="N341" s="38">
        <v>50</v>
      </c>
      <c r="O341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4"/>
      <c r="Q341" s="384"/>
      <c r="R341" s="384"/>
      <c r="S341" s="38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ht="16.5" customHeight="1" x14ac:dyDescent="0.25">
      <c r="A342" s="64" t="s">
        <v>487</v>
      </c>
      <c r="B342" s="64" t="s">
        <v>488</v>
      </c>
      <c r="C342" s="37">
        <v>4301020270</v>
      </c>
      <c r="D342" s="382">
        <v>4680115883314</v>
      </c>
      <c r="E342" s="382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113</v>
      </c>
      <c r="L342" s="39" t="s">
        <v>131</v>
      </c>
      <c r="M342" s="39"/>
      <c r="N342" s="38">
        <v>50</v>
      </c>
      <c r="O342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4"/>
      <c r="Q342" s="384"/>
      <c r="R342" s="384"/>
      <c r="S342" s="38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4" t="s">
        <v>67</v>
      </c>
    </row>
    <row r="343" spans="1:54" ht="27" customHeight="1" x14ac:dyDescent="0.25">
      <c r="A343" s="64" t="s">
        <v>489</v>
      </c>
      <c r="B343" s="64" t="s">
        <v>490</v>
      </c>
      <c r="C343" s="37">
        <v>4301020179</v>
      </c>
      <c r="D343" s="382">
        <v>4607091384178</v>
      </c>
      <c r="E343" s="382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112</v>
      </c>
      <c r="M343" s="39"/>
      <c r="N343" s="38">
        <v>50</v>
      </c>
      <c r="O343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4"/>
      <c r="Q343" s="384"/>
      <c r="R343" s="384"/>
      <c r="S343" s="38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71"/>
      <c r="BB343" s="275" t="s">
        <v>67</v>
      </c>
    </row>
    <row r="344" spans="1:54" x14ac:dyDescent="0.2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7"/>
      <c r="O344" s="373" t="s">
        <v>43</v>
      </c>
      <c r="P344" s="374"/>
      <c r="Q344" s="374"/>
      <c r="R344" s="374"/>
      <c r="S344" s="374"/>
      <c r="T344" s="374"/>
      <c r="U344" s="375"/>
      <c r="V344" s="43" t="s">
        <v>42</v>
      </c>
      <c r="W344" s="44">
        <f>IFERROR(W341/H341,"0")+IFERROR(W342/H342,"0")+IFERROR(W343/H343,"0")</f>
        <v>0</v>
      </c>
      <c r="X344" s="44">
        <f>IFERROR(X341/H341,"0")+IFERROR(X342/H342,"0")+IFERROR(X343/H343,"0")</f>
        <v>0</v>
      </c>
      <c r="Y344" s="44">
        <f>IFERROR(IF(Y341="",0,Y341),"0")+IFERROR(IF(Y342="",0,Y342),"0")+IFERROR(IF(Y343="",0,Y343),"0")</f>
        <v>0</v>
      </c>
      <c r="Z344" s="68"/>
      <c r="AA344" s="68"/>
    </row>
    <row r="345" spans="1:54" x14ac:dyDescent="0.2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7"/>
      <c r="O345" s="373" t="s">
        <v>43</v>
      </c>
      <c r="P345" s="374"/>
      <c r="Q345" s="374"/>
      <c r="R345" s="374"/>
      <c r="S345" s="374"/>
      <c r="T345" s="374"/>
      <c r="U345" s="375"/>
      <c r="V345" s="43" t="s">
        <v>0</v>
      </c>
      <c r="W345" s="44">
        <f>IFERROR(SUM(W341:W343),"0")</f>
        <v>0</v>
      </c>
      <c r="X345" s="44">
        <f>IFERROR(SUM(X341:X343),"0")</f>
        <v>0</v>
      </c>
      <c r="Y345" s="43"/>
      <c r="Z345" s="68"/>
      <c r="AA345" s="68"/>
    </row>
    <row r="346" spans="1:54" ht="14.25" customHeight="1" x14ac:dyDescent="0.25">
      <c r="A346" s="386" t="s">
        <v>81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67"/>
      <c r="AA346" s="67"/>
    </row>
    <row r="347" spans="1:54" ht="27" customHeight="1" x14ac:dyDescent="0.25">
      <c r="A347" s="64" t="s">
        <v>491</v>
      </c>
      <c r="B347" s="64" t="s">
        <v>492</v>
      </c>
      <c r="C347" s="37">
        <v>4301051560</v>
      </c>
      <c r="D347" s="382">
        <v>4607091383928</v>
      </c>
      <c r="E347" s="382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113</v>
      </c>
      <c r="L347" s="39" t="s">
        <v>131</v>
      </c>
      <c r="M347" s="39"/>
      <c r="N347" s="38">
        <v>40</v>
      </c>
      <c r="O347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4"/>
      <c r="Q347" s="384"/>
      <c r="R347" s="384"/>
      <c r="S347" s="38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6" t="s">
        <v>67</v>
      </c>
    </row>
    <row r="348" spans="1:54" ht="27" customHeight="1" x14ac:dyDescent="0.25">
      <c r="A348" s="64" t="s">
        <v>493</v>
      </c>
      <c r="B348" s="64" t="s">
        <v>494</v>
      </c>
      <c r="C348" s="37">
        <v>4301051298</v>
      </c>
      <c r="D348" s="382">
        <v>4607091384260</v>
      </c>
      <c r="E348" s="382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79</v>
      </c>
      <c r="M348" s="39"/>
      <c r="N348" s="38">
        <v>35</v>
      </c>
      <c r="O348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84"/>
      <c r="Q348" s="384"/>
      <c r="R348" s="384"/>
      <c r="S348" s="38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71"/>
      <c r="BB348" s="277" t="s">
        <v>67</v>
      </c>
    </row>
    <row r="349" spans="1:54" x14ac:dyDescent="0.2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7"/>
      <c r="O349" s="373" t="s">
        <v>43</v>
      </c>
      <c r="P349" s="374"/>
      <c r="Q349" s="374"/>
      <c r="R349" s="374"/>
      <c r="S349" s="374"/>
      <c r="T349" s="374"/>
      <c r="U349" s="375"/>
      <c r="V349" s="43" t="s">
        <v>42</v>
      </c>
      <c r="W349" s="44">
        <f>IFERROR(W347/H347,"0")+IFERROR(W348/H348,"0")</f>
        <v>0</v>
      </c>
      <c r="X349" s="44">
        <f>IFERROR(X347/H347,"0")+IFERROR(X348/H348,"0")</f>
        <v>0</v>
      </c>
      <c r="Y349" s="44">
        <f>IFERROR(IF(Y347="",0,Y347),"0")+IFERROR(IF(Y348="",0,Y348),"0")</f>
        <v>0</v>
      </c>
      <c r="Z349" s="68"/>
      <c r="AA349" s="68"/>
    </row>
    <row r="350" spans="1:54" x14ac:dyDescent="0.2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7"/>
      <c r="O350" s="373" t="s">
        <v>43</v>
      </c>
      <c r="P350" s="374"/>
      <c r="Q350" s="374"/>
      <c r="R350" s="374"/>
      <c r="S350" s="374"/>
      <c r="T350" s="374"/>
      <c r="U350" s="375"/>
      <c r="V350" s="43" t="s">
        <v>0</v>
      </c>
      <c r="W350" s="44">
        <f>IFERROR(SUM(W347:W348),"0")</f>
        <v>0</v>
      </c>
      <c r="X350" s="44">
        <f>IFERROR(SUM(X347:X348),"0")</f>
        <v>0</v>
      </c>
      <c r="Y350" s="43"/>
      <c r="Z350" s="68"/>
      <c r="AA350" s="68"/>
    </row>
    <row r="351" spans="1:54" ht="14.25" customHeight="1" x14ac:dyDescent="0.25">
      <c r="A351" s="386" t="s">
        <v>218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67"/>
      <c r="AA351" s="67"/>
    </row>
    <row r="352" spans="1:54" ht="16.5" customHeight="1" x14ac:dyDescent="0.25">
      <c r="A352" s="64" t="s">
        <v>495</v>
      </c>
      <c r="B352" s="64" t="s">
        <v>496</v>
      </c>
      <c r="C352" s="37">
        <v>4301060314</v>
      </c>
      <c r="D352" s="382">
        <v>4607091384673</v>
      </c>
      <c r="E352" s="38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30</v>
      </c>
      <c r="O352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4"/>
      <c r="Q352" s="384"/>
      <c r="R352" s="384"/>
      <c r="S352" s="38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71"/>
      <c r="BB352" s="278" t="s">
        <v>67</v>
      </c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3" t="s">
        <v>42</v>
      </c>
      <c r="W353" s="44">
        <f>IFERROR(W352/H352,"0")</f>
        <v>0</v>
      </c>
      <c r="X353" s="44">
        <f>IFERROR(X352/H352,"0")</f>
        <v>0</v>
      </c>
      <c r="Y353" s="44">
        <f>IFERROR(IF(Y352="",0,Y352),"0")</f>
        <v>0</v>
      </c>
      <c r="Z353" s="68"/>
      <c r="AA353" s="68"/>
    </row>
    <row r="354" spans="1:54" x14ac:dyDescent="0.2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7"/>
      <c r="O354" s="373" t="s">
        <v>43</v>
      </c>
      <c r="P354" s="374"/>
      <c r="Q354" s="374"/>
      <c r="R354" s="374"/>
      <c r="S354" s="374"/>
      <c r="T354" s="374"/>
      <c r="U354" s="375"/>
      <c r="V354" s="43" t="s">
        <v>0</v>
      </c>
      <c r="W354" s="44">
        <f>IFERROR(SUM(W352:W352),"0")</f>
        <v>0</v>
      </c>
      <c r="X354" s="44">
        <f>IFERROR(SUM(X352:X352),"0")</f>
        <v>0</v>
      </c>
      <c r="Y354" s="43"/>
      <c r="Z354" s="68"/>
      <c r="AA354" s="68"/>
    </row>
    <row r="355" spans="1:54" ht="16.5" customHeight="1" x14ac:dyDescent="0.25">
      <c r="A355" s="404" t="s">
        <v>497</v>
      </c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4"/>
      <c r="X355" s="404"/>
      <c r="Y355" s="404"/>
      <c r="Z355" s="66"/>
      <c r="AA355" s="66"/>
    </row>
    <row r="356" spans="1:54" ht="14.25" customHeight="1" x14ac:dyDescent="0.25">
      <c r="A356" s="386" t="s">
        <v>117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67"/>
      <c r="AA356" s="67"/>
    </row>
    <row r="357" spans="1:54" ht="37.5" customHeight="1" x14ac:dyDescent="0.25">
      <c r="A357" s="64" t="s">
        <v>498</v>
      </c>
      <c r="B357" s="64" t="s">
        <v>499</v>
      </c>
      <c r="C357" s="37">
        <v>4301011324</v>
      </c>
      <c r="D357" s="382">
        <v>4607091384185</v>
      </c>
      <c r="E357" s="382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113</v>
      </c>
      <c r="L357" s="39" t="s">
        <v>79</v>
      </c>
      <c r="M357" s="39"/>
      <c r="N357" s="38">
        <v>60</v>
      </c>
      <c r="O357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84"/>
      <c r="Q357" s="384"/>
      <c r="R357" s="384"/>
      <c r="S357" s="385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37.5" customHeight="1" x14ac:dyDescent="0.25">
      <c r="A358" s="64" t="s">
        <v>500</v>
      </c>
      <c r="B358" s="64" t="s">
        <v>501</v>
      </c>
      <c r="C358" s="37">
        <v>4301011312</v>
      </c>
      <c r="D358" s="382">
        <v>4607091384192</v>
      </c>
      <c r="E358" s="382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113</v>
      </c>
      <c r="L358" s="39" t="s">
        <v>112</v>
      </c>
      <c r="M358" s="39"/>
      <c r="N358" s="38">
        <v>60</v>
      </c>
      <c r="O358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84"/>
      <c r="Q358" s="384"/>
      <c r="R358" s="384"/>
      <c r="S358" s="38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27" customHeight="1" x14ac:dyDescent="0.25">
      <c r="A359" s="64" t="s">
        <v>502</v>
      </c>
      <c r="B359" s="64" t="s">
        <v>503</v>
      </c>
      <c r="C359" s="37">
        <v>4301011483</v>
      </c>
      <c r="D359" s="382">
        <v>4680115881907</v>
      </c>
      <c r="E359" s="382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113</v>
      </c>
      <c r="L359" s="39" t="s">
        <v>79</v>
      </c>
      <c r="M359" s="39"/>
      <c r="N359" s="38">
        <v>60</v>
      </c>
      <c r="O359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84"/>
      <c r="Q359" s="384"/>
      <c r="R359" s="384"/>
      <c r="S359" s="385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ht="27" customHeight="1" x14ac:dyDescent="0.25">
      <c r="A360" s="64" t="s">
        <v>504</v>
      </c>
      <c r="B360" s="64" t="s">
        <v>505</v>
      </c>
      <c r="C360" s="37">
        <v>4301011655</v>
      </c>
      <c r="D360" s="382">
        <v>4680115883925</v>
      </c>
      <c r="E360" s="382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113</v>
      </c>
      <c r="L360" s="39" t="s">
        <v>79</v>
      </c>
      <c r="M360" s="39"/>
      <c r="N360" s="38">
        <v>60</v>
      </c>
      <c r="O360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84"/>
      <c r="Q360" s="384"/>
      <c r="R360" s="384"/>
      <c r="S360" s="385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506</v>
      </c>
      <c r="B361" s="64" t="s">
        <v>507</v>
      </c>
      <c r="C361" s="37">
        <v>4301011303</v>
      </c>
      <c r="D361" s="382">
        <v>4607091384680</v>
      </c>
      <c r="E361" s="382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84"/>
      <c r="Q361" s="384"/>
      <c r="R361" s="384"/>
      <c r="S361" s="385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IFERROR(IF(X361=0,"",ROUNDUP(X361/H361,0)*0.00937),"")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x14ac:dyDescent="0.2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7"/>
      <c r="O362" s="373" t="s">
        <v>43</v>
      </c>
      <c r="P362" s="374"/>
      <c r="Q362" s="374"/>
      <c r="R362" s="374"/>
      <c r="S362" s="374"/>
      <c r="T362" s="374"/>
      <c r="U362" s="375"/>
      <c r="V362" s="43" t="s">
        <v>42</v>
      </c>
      <c r="W362" s="44">
        <f>IFERROR(W357/H357,"0")+IFERROR(W358/H358,"0")+IFERROR(W359/H359,"0")+IFERROR(W360/H360,"0")+IFERROR(W361/H361,"0")</f>
        <v>0</v>
      </c>
      <c r="X362" s="44">
        <f>IFERROR(X357/H357,"0")+IFERROR(X358/H358,"0")+IFERROR(X359/H359,"0")+IFERROR(X360/H360,"0")+IFERROR(X361/H361,"0")</f>
        <v>0</v>
      </c>
      <c r="Y362" s="44">
        <f>IFERROR(IF(Y357="",0,Y357),"0")+IFERROR(IF(Y358="",0,Y358),"0")+IFERROR(IF(Y359="",0,Y359),"0")+IFERROR(IF(Y360="",0,Y360),"0")+IFERROR(IF(Y361="",0,Y361),"0")</f>
        <v>0</v>
      </c>
      <c r="Z362" s="68"/>
      <c r="AA362" s="68"/>
    </row>
    <row r="363" spans="1:54" x14ac:dyDescent="0.2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7"/>
      <c r="O363" s="373" t="s">
        <v>43</v>
      </c>
      <c r="P363" s="374"/>
      <c r="Q363" s="374"/>
      <c r="R363" s="374"/>
      <c r="S363" s="374"/>
      <c r="T363" s="374"/>
      <c r="U363" s="375"/>
      <c r="V363" s="43" t="s">
        <v>0</v>
      </c>
      <c r="W363" s="44">
        <f>IFERROR(SUM(W357:W361),"0")</f>
        <v>0</v>
      </c>
      <c r="X363" s="44">
        <f>IFERROR(SUM(X357:X361),"0")</f>
        <v>0</v>
      </c>
      <c r="Y363" s="43"/>
      <c r="Z363" s="68"/>
      <c r="AA363" s="68"/>
    </row>
    <row r="364" spans="1:54" ht="14.25" customHeight="1" x14ac:dyDescent="0.25">
      <c r="A364" s="386" t="s">
        <v>76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67"/>
      <c r="AA364" s="67"/>
    </row>
    <row r="365" spans="1:54" ht="27" customHeight="1" x14ac:dyDescent="0.25">
      <c r="A365" s="64" t="s">
        <v>508</v>
      </c>
      <c r="B365" s="64" t="s">
        <v>509</v>
      </c>
      <c r="C365" s="37">
        <v>4301031139</v>
      </c>
      <c r="D365" s="382">
        <v>4607091384802</v>
      </c>
      <c r="E365" s="382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9"/>
      <c r="N365" s="38">
        <v>35</v>
      </c>
      <c r="O365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84"/>
      <c r="Q365" s="384"/>
      <c r="R365" s="384"/>
      <c r="S365" s="38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IFERROR(IF(X365=0,"",ROUNDUP(X365/H365,0)*0.00753),"")</f>
        <v/>
      </c>
      <c r="Z365" s="69" t="s">
        <v>48</v>
      </c>
      <c r="AA365" s="70" t="s">
        <v>48</v>
      </c>
      <c r="AE365" s="71"/>
      <c r="BB365" s="284" t="s">
        <v>67</v>
      </c>
    </row>
    <row r="366" spans="1:54" ht="27" customHeight="1" x14ac:dyDescent="0.25">
      <c r="A366" s="64" t="s">
        <v>510</v>
      </c>
      <c r="B366" s="64" t="s">
        <v>511</v>
      </c>
      <c r="C366" s="37">
        <v>4301031140</v>
      </c>
      <c r="D366" s="382">
        <v>4607091384826</v>
      </c>
      <c r="E366" s="382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173</v>
      </c>
      <c r="L366" s="39" t="s">
        <v>79</v>
      </c>
      <c r="M366" s="39"/>
      <c r="N366" s="38">
        <v>35</v>
      </c>
      <c r="O366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84"/>
      <c r="Q366" s="384"/>
      <c r="R366" s="384"/>
      <c r="S366" s="38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IFERROR(IF(X366=0,"",ROUNDUP(X366/H366,0)*0.00502),"")</f>
        <v/>
      </c>
      <c r="Z366" s="69" t="s">
        <v>48</v>
      </c>
      <c r="AA366" s="70" t="s">
        <v>48</v>
      </c>
      <c r="AE366" s="71"/>
      <c r="BB366" s="285" t="s">
        <v>67</v>
      </c>
    </row>
    <row r="367" spans="1:54" x14ac:dyDescent="0.2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7"/>
      <c r="O367" s="373" t="s">
        <v>43</v>
      </c>
      <c r="P367" s="374"/>
      <c r="Q367" s="374"/>
      <c r="R367" s="374"/>
      <c r="S367" s="374"/>
      <c r="T367" s="374"/>
      <c r="U367" s="375"/>
      <c r="V367" s="43" t="s">
        <v>42</v>
      </c>
      <c r="W367" s="44">
        <f>IFERROR(W365/H365,"0")+IFERROR(W366/H366,"0")</f>
        <v>0</v>
      </c>
      <c r="X367" s="44">
        <f>IFERROR(X365/H365,"0")+IFERROR(X366/H366,"0")</f>
        <v>0</v>
      </c>
      <c r="Y367" s="44">
        <f>IFERROR(IF(Y365="",0,Y365),"0")+IFERROR(IF(Y366="",0,Y366),"0")</f>
        <v>0</v>
      </c>
      <c r="Z367" s="68"/>
      <c r="AA367" s="68"/>
    </row>
    <row r="368" spans="1:54" x14ac:dyDescent="0.2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7"/>
      <c r="O368" s="373" t="s">
        <v>43</v>
      </c>
      <c r="P368" s="374"/>
      <c r="Q368" s="374"/>
      <c r="R368" s="374"/>
      <c r="S368" s="374"/>
      <c r="T368" s="374"/>
      <c r="U368" s="375"/>
      <c r="V368" s="43" t="s">
        <v>0</v>
      </c>
      <c r="W368" s="44">
        <f>IFERROR(SUM(W365:W366),"0")</f>
        <v>0</v>
      </c>
      <c r="X368" s="44">
        <f>IFERROR(SUM(X365:X366),"0")</f>
        <v>0</v>
      </c>
      <c r="Y368" s="43"/>
      <c r="Z368" s="68"/>
      <c r="AA368" s="68"/>
    </row>
    <row r="369" spans="1:54" ht="14.25" customHeight="1" x14ac:dyDescent="0.25">
      <c r="A369" s="386" t="s">
        <v>81</v>
      </c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67"/>
      <c r="AA369" s="67"/>
    </row>
    <row r="370" spans="1:54" ht="27" customHeight="1" x14ac:dyDescent="0.25">
      <c r="A370" s="64" t="s">
        <v>512</v>
      </c>
      <c r="B370" s="64" t="s">
        <v>513</v>
      </c>
      <c r="C370" s="37">
        <v>4301051303</v>
      </c>
      <c r="D370" s="382">
        <v>4607091384246</v>
      </c>
      <c r="E370" s="382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113</v>
      </c>
      <c r="L370" s="39" t="s">
        <v>79</v>
      </c>
      <c r="M370" s="39"/>
      <c r="N370" s="38">
        <v>40</v>
      </c>
      <c r="O37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84"/>
      <c r="Q370" s="384"/>
      <c r="R370" s="384"/>
      <c r="S370" s="38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customHeight="1" x14ac:dyDescent="0.25">
      <c r="A371" s="64" t="s">
        <v>514</v>
      </c>
      <c r="B371" s="64" t="s">
        <v>515</v>
      </c>
      <c r="C371" s="37">
        <v>4301051445</v>
      </c>
      <c r="D371" s="382">
        <v>4680115881976</v>
      </c>
      <c r="E371" s="382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113</v>
      </c>
      <c r="L371" s="39" t="s">
        <v>79</v>
      </c>
      <c r="M371" s="39"/>
      <c r="N371" s="38">
        <v>40</v>
      </c>
      <c r="O37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84"/>
      <c r="Q371" s="384"/>
      <c r="R371" s="384"/>
      <c r="S371" s="38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ht="27" customHeight="1" x14ac:dyDescent="0.25">
      <c r="A372" s="64" t="s">
        <v>516</v>
      </c>
      <c r="B372" s="64" t="s">
        <v>517</v>
      </c>
      <c r="C372" s="37">
        <v>4301051297</v>
      </c>
      <c r="D372" s="382">
        <v>4607091384253</v>
      </c>
      <c r="E372" s="382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9"/>
      <c r="N372" s="38">
        <v>40</v>
      </c>
      <c r="O372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84"/>
      <c r="Q372" s="384"/>
      <c r="R372" s="384"/>
      <c r="S372" s="38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71"/>
      <c r="BB372" s="288" t="s">
        <v>67</v>
      </c>
    </row>
    <row r="373" spans="1:54" ht="27" customHeight="1" x14ac:dyDescent="0.25">
      <c r="A373" s="64" t="s">
        <v>518</v>
      </c>
      <c r="B373" s="64" t="s">
        <v>519</v>
      </c>
      <c r="C373" s="37">
        <v>4301051444</v>
      </c>
      <c r="D373" s="382">
        <v>4680115881969</v>
      </c>
      <c r="E373" s="382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4"/>
      <c r="Q373" s="384"/>
      <c r="R373" s="384"/>
      <c r="S373" s="38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x14ac:dyDescent="0.2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7"/>
      <c r="O374" s="373" t="s">
        <v>43</v>
      </c>
      <c r="P374" s="374"/>
      <c r="Q374" s="374"/>
      <c r="R374" s="374"/>
      <c r="S374" s="374"/>
      <c r="T374" s="374"/>
      <c r="U374" s="375"/>
      <c r="V374" s="43" t="s">
        <v>42</v>
      </c>
      <c r="W374" s="44">
        <f>IFERROR(W370/H370,"0")+IFERROR(W371/H371,"0")+IFERROR(W372/H372,"0")+IFERROR(W373/H373,"0")</f>
        <v>0</v>
      </c>
      <c r="X374" s="44">
        <f>IFERROR(X370/H370,"0")+IFERROR(X371/H371,"0")+IFERROR(X372/H372,"0")+IFERROR(X373/H373,"0")</f>
        <v>0</v>
      </c>
      <c r="Y374" s="44">
        <f>IFERROR(IF(Y370="",0,Y370),"0")+IFERROR(IF(Y371="",0,Y371),"0")+IFERROR(IF(Y372="",0,Y372),"0")+IFERROR(IF(Y373="",0,Y373),"0")</f>
        <v>0</v>
      </c>
      <c r="Z374" s="68"/>
      <c r="AA374" s="68"/>
    </row>
    <row r="375" spans="1:54" x14ac:dyDescent="0.2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7"/>
      <c r="O375" s="373" t="s">
        <v>43</v>
      </c>
      <c r="P375" s="374"/>
      <c r="Q375" s="374"/>
      <c r="R375" s="374"/>
      <c r="S375" s="374"/>
      <c r="T375" s="374"/>
      <c r="U375" s="375"/>
      <c r="V375" s="43" t="s">
        <v>0</v>
      </c>
      <c r="W375" s="44">
        <f>IFERROR(SUM(W370:W373),"0")</f>
        <v>0</v>
      </c>
      <c r="X375" s="44">
        <f>IFERROR(SUM(X370:X373),"0")</f>
        <v>0</v>
      </c>
      <c r="Y375" s="43"/>
      <c r="Z375" s="68"/>
      <c r="AA375" s="68"/>
    </row>
    <row r="376" spans="1:54" ht="14.25" customHeight="1" x14ac:dyDescent="0.25">
      <c r="A376" s="386" t="s">
        <v>218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67"/>
      <c r="AA376" s="67"/>
    </row>
    <row r="377" spans="1:54" ht="27" customHeight="1" x14ac:dyDescent="0.25">
      <c r="A377" s="64" t="s">
        <v>520</v>
      </c>
      <c r="B377" s="64" t="s">
        <v>521</v>
      </c>
      <c r="C377" s="37">
        <v>4301060322</v>
      </c>
      <c r="D377" s="382">
        <v>4607091389357</v>
      </c>
      <c r="E377" s="38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4"/>
      <c r="Q377" s="384"/>
      <c r="R377" s="384"/>
      <c r="S377" s="38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71"/>
      <c r="BB377" s="290" t="s">
        <v>67</v>
      </c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3" t="s">
        <v>42</v>
      </c>
      <c r="W378" s="44">
        <f>IFERROR(W377/H377,"0")</f>
        <v>0</v>
      </c>
      <c r="X378" s="44">
        <f>IFERROR(X377/H377,"0")</f>
        <v>0</v>
      </c>
      <c r="Y378" s="44">
        <f>IFERROR(IF(Y377="",0,Y377),"0")</f>
        <v>0</v>
      </c>
      <c r="Z378" s="68"/>
      <c r="AA378" s="68"/>
    </row>
    <row r="379" spans="1:54" x14ac:dyDescent="0.2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7"/>
      <c r="O379" s="373" t="s">
        <v>43</v>
      </c>
      <c r="P379" s="374"/>
      <c r="Q379" s="374"/>
      <c r="R379" s="374"/>
      <c r="S379" s="374"/>
      <c r="T379" s="374"/>
      <c r="U379" s="375"/>
      <c r="V379" s="43" t="s">
        <v>0</v>
      </c>
      <c r="W379" s="44">
        <f>IFERROR(SUM(W377:W377),"0")</f>
        <v>0</v>
      </c>
      <c r="X379" s="44">
        <f>IFERROR(SUM(X377:X377),"0")</f>
        <v>0</v>
      </c>
      <c r="Y379" s="43"/>
      <c r="Z379" s="68"/>
      <c r="AA379" s="68"/>
    </row>
    <row r="380" spans="1:54" ht="27.75" customHeight="1" x14ac:dyDescent="0.2">
      <c r="A380" s="403" t="s">
        <v>522</v>
      </c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3"/>
      <c r="P380" s="403"/>
      <c r="Q380" s="403"/>
      <c r="R380" s="403"/>
      <c r="S380" s="403"/>
      <c r="T380" s="403"/>
      <c r="U380" s="403"/>
      <c r="V380" s="403"/>
      <c r="W380" s="403"/>
      <c r="X380" s="403"/>
      <c r="Y380" s="403"/>
      <c r="Z380" s="55"/>
      <c r="AA380" s="55"/>
    </row>
    <row r="381" spans="1:54" ht="16.5" customHeight="1" x14ac:dyDescent="0.25">
      <c r="A381" s="404" t="s">
        <v>523</v>
      </c>
      <c r="B381" s="404"/>
      <c r="C381" s="404"/>
      <c r="D381" s="404"/>
      <c r="E381" s="404"/>
      <c r="F381" s="404"/>
      <c r="G381" s="404"/>
      <c r="H381" s="404"/>
      <c r="I381" s="404"/>
      <c r="J381" s="404"/>
      <c r="K381" s="404"/>
      <c r="L381" s="404"/>
      <c r="M381" s="404"/>
      <c r="N381" s="404"/>
      <c r="O381" s="404"/>
      <c r="P381" s="404"/>
      <c r="Q381" s="404"/>
      <c r="R381" s="404"/>
      <c r="S381" s="404"/>
      <c r="T381" s="404"/>
      <c r="U381" s="404"/>
      <c r="V381" s="404"/>
      <c r="W381" s="404"/>
      <c r="X381" s="404"/>
      <c r="Y381" s="404"/>
      <c r="Z381" s="66"/>
      <c r="AA381" s="66"/>
    </row>
    <row r="382" spans="1:54" ht="14.25" customHeight="1" x14ac:dyDescent="0.25">
      <c r="A382" s="386" t="s">
        <v>117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4301011428</v>
      </c>
      <c r="D383" s="382">
        <v>4607091389708</v>
      </c>
      <c r="E383" s="382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112</v>
      </c>
      <c r="M383" s="39"/>
      <c r="N383" s="38">
        <v>50</v>
      </c>
      <c r="O383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84"/>
      <c r="Q383" s="384"/>
      <c r="R383" s="384"/>
      <c r="S383" s="385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71"/>
      <c r="BB383" s="291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4301011427</v>
      </c>
      <c r="D384" s="382">
        <v>4607091389692</v>
      </c>
      <c r="E384" s="382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112</v>
      </c>
      <c r="M384" s="39"/>
      <c r="N384" s="38">
        <v>50</v>
      </c>
      <c r="O384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84"/>
      <c r="Q384" s="384"/>
      <c r="R384" s="384"/>
      <c r="S384" s="385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71"/>
      <c r="BB384" s="292" t="s">
        <v>67</v>
      </c>
    </row>
    <row r="385" spans="1:54" x14ac:dyDescent="0.2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7"/>
      <c r="O385" s="373" t="s">
        <v>43</v>
      </c>
      <c r="P385" s="374"/>
      <c r="Q385" s="374"/>
      <c r="R385" s="374"/>
      <c r="S385" s="374"/>
      <c r="T385" s="374"/>
      <c r="U385" s="375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54" x14ac:dyDescent="0.2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7"/>
      <c r="O386" s="373" t="s">
        <v>43</v>
      </c>
      <c r="P386" s="374"/>
      <c r="Q386" s="374"/>
      <c r="R386" s="374"/>
      <c r="S386" s="374"/>
      <c r="T386" s="374"/>
      <c r="U386" s="375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54" ht="14.25" customHeight="1" x14ac:dyDescent="0.25">
      <c r="A387" s="386" t="s">
        <v>76</v>
      </c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67"/>
      <c r="AA387" s="67"/>
    </row>
    <row r="388" spans="1:54" ht="27" customHeight="1" x14ac:dyDescent="0.25">
      <c r="A388" s="64" t="s">
        <v>528</v>
      </c>
      <c r="B388" s="64" t="s">
        <v>529</v>
      </c>
      <c r="C388" s="37">
        <v>4301031177</v>
      </c>
      <c r="D388" s="382">
        <v>4607091389753</v>
      </c>
      <c r="E388" s="382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9"/>
      <c r="N388" s="38">
        <v>45</v>
      </c>
      <c r="O388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84"/>
      <c r="Q388" s="384"/>
      <c r="R388" s="384"/>
      <c r="S388" s="385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ref="X388:X400" si="18">IFERROR(IF(W388="",0,CEILING((W388/$H388),1)*$H388),"")</f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27" customHeight="1" x14ac:dyDescent="0.25">
      <c r="A389" s="64" t="s">
        <v>530</v>
      </c>
      <c r="B389" s="64" t="s">
        <v>531</v>
      </c>
      <c r="C389" s="37">
        <v>4301031174</v>
      </c>
      <c r="D389" s="382">
        <v>4607091389760</v>
      </c>
      <c r="E389" s="382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9"/>
      <c r="N389" s="38">
        <v>45</v>
      </c>
      <c r="O389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4"/>
      <c r="Q389" s="384"/>
      <c r="R389" s="384"/>
      <c r="S389" s="385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customHeight="1" x14ac:dyDescent="0.25">
      <c r="A390" s="64" t="s">
        <v>532</v>
      </c>
      <c r="B390" s="64" t="s">
        <v>533</v>
      </c>
      <c r="C390" s="37">
        <v>4301031175</v>
      </c>
      <c r="D390" s="382">
        <v>4607091389746</v>
      </c>
      <c r="E390" s="38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9"/>
      <c r="N390" s="38">
        <v>45</v>
      </c>
      <c r="O390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84"/>
      <c r="Q390" s="384"/>
      <c r="R390" s="384"/>
      <c r="S390" s="38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37.5" customHeight="1" x14ac:dyDescent="0.25">
      <c r="A391" s="64" t="s">
        <v>534</v>
      </c>
      <c r="B391" s="64" t="s">
        <v>535</v>
      </c>
      <c r="C391" s="37">
        <v>4301031236</v>
      </c>
      <c r="D391" s="382">
        <v>4680115882928</v>
      </c>
      <c r="E391" s="382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9"/>
      <c r="N391" s="38">
        <v>35</v>
      </c>
      <c r="O391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84"/>
      <c r="Q391" s="384"/>
      <c r="R391" s="384"/>
      <c r="S391" s="38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536</v>
      </c>
      <c r="B392" s="64" t="s">
        <v>537</v>
      </c>
      <c r="C392" s="37">
        <v>4301031257</v>
      </c>
      <c r="D392" s="382">
        <v>4680115883147</v>
      </c>
      <c r="E392" s="382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173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4"/>
      <c r="Q392" s="384"/>
      <c r="R392" s="384"/>
      <c r="S392" s="38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ref="Y392:Y400" si="19">IFERROR(IF(X392=0,"",ROUNDUP(X392/H392,0)*0.00502),"")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538</v>
      </c>
      <c r="B393" s="64" t="s">
        <v>539</v>
      </c>
      <c r="C393" s="37">
        <v>4301031178</v>
      </c>
      <c r="D393" s="382">
        <v>4607091384338</v>
      </c>
      <c r="E393" s="382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173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84"/>
      <c r="Q393" s="384"/>
      <c r="R393" s="384"/>
      <c r="S393" s="38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540</v>
      </c>
      <c r="B394" s="64" t="s">
        <v>541</v>
      </c>
      <c r="C394" s="37">
        <v>4301031254</v>
      </c>
      <c r="D394" s="382">
        <v>4680115883154</v>
      </c>
      <c r="E394" s="38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173</v>
      </c>
      <c r="L394" s="39" t="s">
        <v>79</v>
      </c>
      <c r="M394" s="39"/>
      <c r="N394" s="38">
        <v>45</v>
      </c>
      <c r="O394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84"/>
      <c r="Q394" s="384"/>
      <c r="R394" s="384"/>
      <c r="S394" s="38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37.5" customHeight="1" x14ac:dyDescent="0.25">
      <c r="A395" s="64" t="s">
        <v>542</v>
      </c>
      <c r="B395" s="64" t="s">
        <v>543</v>
      </c>
      <c r="C395" s="37">
        <v>4301031171</v>
      </c>
      <c r="D395" s="382">
        <v>4607091389524</v>
      </c>
      <c r="E395" s="38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173</v>
      </c>
      <c r="L395" s="39" t="s">
        <v>79</v>
      </c>
      <c r="M395" s="39"/>
      <c r="N395" s="38">
        <v>45</v>
      </c>
      <c r="O395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84"/>
      <c r="Q395" s="384"/>
      <c r="R395" s="384"/>
      <c r="S395" s="38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544</v>
      </c>
      <c r="B396" s="64" t="s">
        <v>545</v>
      </c>
      <c r="C396" s="37">
        <v>4301031258</v>
      </c>
      <c r="D396" s="382">
        <v>4680115883161</v>
      </c>
      <c r="E396" s="38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173</v>
      </c>
      <c r="L396" s="39" t="s">
        <v>79</v>
      </c>
      <c r="M396" s="39"/>
      <c r="N396" s="38">
        <v>45</v>
      </c>
      <c r="O396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84"/>
      <c r="Q396" s="384"/>
      <c r="R396" s="384"/>
      <c r="S396" s="38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customHeight="1" x14ac:dyDescent="0.25">
      <c r="A397" s="64" t="s">
        <v>546</v>
      </c>
      <c r="B397" s="64" t="s">
        <v>547</v>
      </c>
      <c r="C397" s="37">
        <v>4301031170</v>
      </c>
      <c r="D397" s="382">
        <v>4607091384345</v>
      </c>
      <c r="E397" s="38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173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84"/>
      <c r="Q397" s="384"/>
      <c r="R397" s="384"/>
      <c r="S397" s="38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customHeight="1" x14ac:dyDescent="0.25">
      <c r="A398" s="64" t="s">
        <v>548</v>
      </c>
      <c r="B398" s="64" t="s">
        <v>549</v>
      </c>
      <c r="C398" s="37">
        <v>4301031256</v>
      </c>
      <c r="D398" s="382">
        <v>4680115883178</v>
      </c>
      <c r="E398" s="38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173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84"/>
      <c r="Q398" s="384"/>
      <c r="R398" s="384"/>
      <c r="S398" s="38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550</v>
      </c>
      <c r="B399" s="64" t="s">
        <v>551</v>
      </c>
      <c r="C399" s="37">
        <v>4301031172</v>
      </c>
      <c r="D399" s="382">
        <v>4607091389531</v>
      </c>
      <c r="E399" s="38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173</v>
      </c>
      <c r="L399" s="39" t="s">
        <v>79</v>
      </c>
      <c r="M399" s="39"/>
      <c r="N399" s="38">
        <v>45</v>
      </c>
      <c r="O399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84"/>
      <c r="Q399" s="384"/>
      <c r="R399" s="384"/>
      <c r="S399" s="38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552</v>
      </c>
      <c r="B400" s="64" t="s">
        <v>553</v>
      </c>
      <c r="C400" s="37">
        <v>4301031255</v>
      </c>
      <c r="D400" s="382">
        <v>4680115883185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173</v>
      </c>
      <c r="L400" s="39" t="s">
        <v>79</v>
      </c>
      <c r="M400" s="39"/>
      <c r="N400" s="38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84"/>
      <c r="Q400" s="384"/>
      <c r="R400" s="384"/>
      <c r="S400" s="38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x14ac:dyDescent="0.2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7"/>
      <c r="O401" s="373" t="s">
        <v>43</v>
      </c>
      <c r="P401" s="374"/>
      <c r="Q401" s="374"/>
      <c r="R401" s="374"/>
      <c r="S401" s="374"/>
      <c r="T401" s="374"/>
      <c r="U401" s="375"/>
      <c r="V401" s="43" t="s">
        <v>42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4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68"/>
      <c r="AA401" s="68"/>
    </row>
    <row r="402" spans="1:54" x14ac:dyDescent="0.2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7"/>
      <c r="O402" s="373" t="s">
        <v>43</v>
      </c>
      <c r="P402" s="374"/>
      <c r="Q402" s="374"/>
      <c r="R402" s="374"/>
      <c r="S402" s="374"/>
      <c r="T402" s="374"/>
      <c r="U402" s="375"/>
      <c r="V402" s="43" t="s">
        <v>0</v>
      </c>
      <c r="W402" s="44">
        <f>IFERROR(SUM(W388:W400),"0")</f>
        <v>0</v>
      </c>
      <c r="X402" s="44">
        <f>IFERROR(SUM(X388:X400),"0")</f>
        <v>0</v>
      </c>
      <c r="Y402" s="43"/>
      <c r="Z402" s="68"/>
      <c r="AA402" s="68"/>
    </row>
    <row r="403" spans="1:54" ht="14.25" customHeight="1" x14ac:dyDescent="0.25">
      <c r="A403" s="386" t="s">
        <v>81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67"/>
      <c r="AA403" s="67"/>
    </row>
    <row r="404" spans="1:54" ht="27" customHeight="1" x14ac:dyDescent="0.25">
      <c r="A404" s="64" t="s">
        <v>554</v>
      </c>
      <c r="B404" s="64" t="s">
        <v>555</v>
      </c>
      <c r="C404" s="37">
        <v>4301051258</v>
      </c>
      <c r="D404" s="382">
        <v>4607091389685</v>
      </c>
      <c r="E404" s="382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113</v>
      </c>
      <c r="L404" s="39" t="s">
        <v>131</v>
      </c>
      <c r="M404" s="39"/>
      <c r="N404" s="38">
        <v>45</v>
      </c>
      <c r="O404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84"/>
      <c r="Q404" s="384"/>
      <c r="R404" s="384"/>
      <c r="S404" s="385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IFERROR(IF(X404=0,"",ROUNDUP(X404/H404,0)*0.02175),"")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ht="27" customHeight="1" x14ac:dyDescent="0.25">
      <c r="A405" s="64" t="s">
        <v>556</v>
      </c>
      <c r="B405" s="64" t="s">
        <v>557</v>
      </c>
      <c r="C405" s="37">
        <v>4301051431</v>
      </c>
      <c r="D405" s="382">
        <v>4607091389654</v>
      </c>
      <c r="E405" s="382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131</v>
      </c>
      <c r="M405" s="39"/>
      <c r="N405" s="38">
        <v>45</v>
      </c>
      <c r="O405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84"/>
      <c r="Q405" s="384"/>
      <c r="R405" s="384"/>
      <c r="S405" s="385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IFERROR(IF(X405=0,"",ROUNDUP(X405/H405,0)*0.00753),"")</f>
        <v/>
      </c>
      <c r="Z405" s="69" t="s">
        <v>48</v>
      </c>
      <c r="AA405" s="70" t="s">
        <v>48</v>
      </c>
      <c r="AE405" s="71"/>
      <c r="BB405" s="307" t="s">
        <v>67</v>
      </c>
    </row>
    <row r="406" spans="1:54" ht="27" customHeight="1" x14ac:dyDescent="0.25">
      <c r="A406" s="64" t="s">
        <v>558</v>
      </c>
      <c r="B406" s="64" t="s">
        <v>559</v>
      </c>
      <c r="C406" s="37">
        <v>4301051284</v>
      </c>
      <c r="D406" s="382">
        <v>4607091384352</v>
      </c>
      <c r="E406" s="382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131</v>
      </c>
      <c r="M406" s="39"/>
      <c r="N406" s="38">
        <v>45</v>
      </c>
      <c r="O406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84"/>
      <c r="Q406" s="384"/>
      <c r="R406" s="384"/>
      <c r="S406" s="385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IFERROR(IF(X406=0,"",ROUNDUP(X406/H406,0)*0.00937),"")</f>
        <v/>
      </c>
      <c r="Z406" s="69" t="s">
        <v>48</v>
      </c>
      <c r="AA406" s="70" t="s">
        <v>48</v>
      </c>
      <c r="AE406" s="71"/>
      <c r="BB406" s="308" t="s">
        <v>67</v>
      </c>
    </row>
    <row r="407" spans="1:54" x14ac:dyDescent="0.2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7"/>
      <c r="O407" s="373" t="s">
        <v>43</v>
      </c>
      <c r="P407" s="374"/>
      <c r="Q407" s="374"/>
      <c r="R407" s="374"/>
      <c r="S407" s="374"/>
      <c r="T407" s="374"/>
      <c r="U407" s="375"/>
      <c r="V407" s="43" t="s">
        <v>42</v>
      </c>
      <c r="W407" s="44">
        <f>IFERROR(W404/H404,"0")+IFERROR(W405/H405,"0")+IFERROR(W406/H406,"0")</f>
        <v>0</v>
      </c>
      <c r="X407" s="44">
        <f>IFERROR(X404/H404,"0")+IFERROR(X405/H405,"0")+IFERROR(X406/H406,"0")</f>
        <v>0</v>
      </c>
      <c r="Y407" s="44">
        <f>IFERROR(IF(Y404="",0,Y404),"0")+IFERROR(IF(Y405="",0,Y405),"0")+IFERROR(IF(Y406="",0,Y406),"0")</f>
        <v>0</v>
      </c>
      <c r="Z407" s="68"/>
      <c r="AA407" s="68"/>
    </row>
    <row r="408" spans="1:54" x14ac:dyDescent="0.2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7"/>
      <c r="O408" s="373" t="s">
        <v>43</v>
      </c>
      <c r="P408" s="374"/>
      <c r="Q408" s="374"/>
      <c r="R408" s="374"/>
      <c r="S408" s="374"/>
      <c r="T408" s="374"/>
      <c r="U408" s="375"/>
      <c r="V408" s="43" t="s">
        <v>0</v>
      </c>
      <c r="W408" s="44">
        <f>IFERROR(SUM(W404:W406),"0")</f>
        <v>0</v>
      </c>
      <c r="X408" s="44">
        <f>IFERROR(SUM(X404:X406),"0")</f>
        <v>0</v>
      </c>
      <c r="Y408" s="43"/>
      <c r="Z408" s="68"/>
      <c r="AA408" s="68"/>
    </row>
    <row r="409" spans="1:54" ht="14.25" customHeight="1" x14ac:dyDescent="0.25">
      <c r="A409" s="386" t="s">
        <v>218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67"/>
      <c r="AA409" s="67"/>
    </row>
    <row r="410" spans="1:54" ht="27" customHeight="1" x14ac:dyDescent="0.25">
      <c r="A410" s="64" t="s">
        <v>560</v>
      </c>
      <c r="B410" s="64" t="s">
        <v>561</v>
      </c>
      <c r="C410" s="37">
        <v>4301060352</v>
      </c>
      <c r="D410" s="382">
        <v>4680115881648</v>
      </c>
      <c r="E410" s="382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113</v>
      </c>
      <c r="L410" s="39" t="s">
        <v>79</v>
      </c>
      <c r="M410" s="39"/>
      <c r="N410" s="38">
        <v>35</v>
      </c>
      <c r="O410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84"/>
      <c r="Q410" s="384"/>
      <c r="R410" s="384"/>
      <c r="S410" s="38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IFERROR(IF(X410=0,"",ROUNDUP(X410/H410,0)*0.01196),"")</f>
        <v/>
      </c>
      <c r="Z410" s="69" t="s">
        <v>48</v>
      </c>
      <c r="AA410" s="70" t="s">
        <v>48</v>
      </c>
      <c r="AE410" s="71"/>
      <c r="BB410" s="309" t="s">
        <v>67</v>
      </c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3" t="s">
        <v>42</v>
      </c>
      <c r="W411" s="44">
        <f>IFERROR(W410/H410,"0")</f>
        <v>0</v>
      </c>
      <c r="X411" s="44">
        <f>IFERROR(X410/H410,"0")</f>
        <v>0</v>
      </c>
      <c r="Y411" s="44">
        <f>IFERROR(IF(Y410="",0,Y410),"0")</f>
        <v>0</v>
      </c>
      <c r="Z411" s="68"/>
      <c r="AA411" s="68"/>
    </row>
    <row r="412" spans="1:54" x14ac:dyDescent="0.2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7"/>
      <c r="O412" s="373" t="s">
        <v>43</v>
      </c>
      <c r="P412" s="374"/>
      <c r="Q412" s="374"/>
      <c r="R412" s="374"/>
      <c r="S412" s="374"/>
      <c r="T412" s="374"/>
      <c r="U412" s="375"/>
      <c r="V412" s="43" t="s">
        <v>0</v>
      </c>
      <c r="W412" s="44">
        <f>IFERROR(SUM(W410:W410),"0")</f>
        <v>0</v>
      </c>
      <c r="X412" s="44">
        <f>IFERROR(SUM(X410:X410),"0")</f>
        <v>0</v>
      </c>
      <c r="Y412" s="43"/>
      <c r="Z412" s="68"/>
      <c r="AA412" s="68"/>
    </row>
    <row r="413" spans="1:54" ht="14.25" customHeight="1" x14ac:dyDescent="0.25">
      <c r="A413" s="386" t="s">
        <v>95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67"/>
      <c r="AA413" s="67"/>
    </row>
    <row r="414" spans="1:54" ht="27" customHeight="1" x14ac:dyDescent="0.25">
      <c r="A414" s="64" t="s">
        <v>562</v>
      </c>
      <c r="B414" s="64" t="s">
        <v>563</v>
      </c>
      <c r="C414" s="37">
        <v>4301032045</v>
      </c>
      <c r="D414" s="382">
        <v>4680115884335</v>
      </c>
      <c r="E414" s="382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565</v>
      </c>
      <c r="L414" s="39" t="s">
        <v>564</v>
      </c>
      <c r="M414" s="39"/>
      <c r="N414" s="38">
        <v>60</v>
      </c>
      <c r="O414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84"/>
      <c r="Q414" s="384"/>
      <c r="R414" s="384"/>
      <c r="S414" s="385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ht="27" customHeight="1" x14ac:dyDescent="0.25">
      <c r="A415" s="64" t="s">
        <v>566</v>
      </c>
      <c r="B415" s="64" t="s">
        <v>567</v>
      </c>
      <c r="C415" s="37">
        <v>4301032047</v>
      </c>
      <c r="D415" s="382">
        <v>4680115884342</v>
      </c>
      <c r="E415" s="382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565</v>
      </c>
      <c r="L415" s="39" t="s">
        <v>564</v>
      </c>
      <c r="M415" s="39"/>
      <c r="N415" s="38">
        <v>60</v>
      </c>
      <c r="O415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84"/>
      <c r="Q415" s="384"/>
      <c r="R415" s="384"/>
      <c r="S415" s="385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71"/>
      <c r="BB415" s="311" t="s">
        <v>67</v>
      </c>
    </row>
    <row r="416" spans="1:54" ht="27" customHeight="1" x14ac:dyDescent="0.25">
      <c r="A416" s="64" t="s">
        <v>568</v>
      </c>
      <c r="B416" s="64" t="s">
        <v>569</v>
      </c>
      <c r="C416" s="37">
        <v>4301170011</v>
      </c>
      <c r="D416" s="382">
        <v>4680115884113</v>
      </c>
      <c r="E416" s="382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565</v>
      </c>
      <c r="L416" s="39" t="s">
        <v>564</v>
      </c>
      <c r="M416" s="39"/>
      <c r="N416" s="38">
        <v>150</v>
      </c>
      <c r="O416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84"/>
      <c r="Q416" s="384"/>
      <c r="R416" s="384"/>
      <c r="S416" s="38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71"/>
      <c r="BB416" s="312" t="s">
        <v>67</v>
      </c>
    </row>
    <row r="417" spans="1:54" x14ac:dyDescent="0.2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7"/>
      <c r="O417" s="373" t="s">
        <v>43</v>
      </c>
      <c r="P417" s="374"/>
      <c r="Q417" s="374"/>
      <c r="R417" s="374"/>
      <c r="S417" s="374"/>
      <c r="T417" s="374"/>
      <c r="U417" s="375"/>
      <c r="V417" s="43" t="s">
        <v>42</v>
      </c>
      <c r="W417" s="44">
        <f>IFERROR(W414/H414,"0")+IFERROR(W415/H415,"0")+IFERROR(W416/H416,"0")</f>
        <v>0</v>
      </c>
      <c r="X417" s="44">
        <f>IFERROR(X414/H414,"0")+IFERROR(X415/H415,"0")+IFERROR(X416/H416,"0")</f>
        <v>0</v>
      </c>
      <c r="Y417" s="44">
        <f>IFERROR(IF(Y414="",0,Y414),"0")+IFERROR(IF(Y415="",0,Y415),"0")+IFERROR(IF(Y416="",0,Y416),"0")</f>
        <v>0</v>
      </c>
      <c r="Z417" s="68"/>
      <c r="AA417" s="68"/>
    </row>
    <row r="418" spans="1:54" x14ac:dyDescent="0.2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7"/>
      <c r="O418" s="373" t="s">
        <v>43</v>
      </c>
      <c r="P418" s="374"/>
      <c r="Q418" s="374"/>
      <c r="R418" s="374"/>
      <c r="S418" s="374"/>
      <c r="T418" s="374"/>
      <c r="U418" s="375"/>
      <c r="V418" s="43" t="s">
        <v>0</v>
      </c>
      <c r="W418" s="44">
        <f>IFERROR(SUM(W414:W416),"0")</f>
        <v>0</v>
      </c>
      <c r="X418" s="44">
        <f>IFERROR(SUM(X414:X416),"0")</f>
        <v>0</v>
      </c>
      <c r="Y418" s="43"/>
      <c r="Z418" s="68"/>
      <c r="AA418" s="68"/>
    </row>
    <row r="419" spans="1:54" ht="16.5" customHeight="1" x14ac:dyDescent="0.25">
      <c r="A419" s="404" t="s">
        <v>570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66"/>
      <c r="AA419" s="66"/>
    </row>
    <row r="420" spans="1:54" ht="14.25" customHeight="1" x14ac:dyDescent="0.25">
      <c r="A420" s="386" t="s">
        <v>109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67"/>
      <c r="AA420" s="67"/>
    </row>
    <row r="421" spans="1:54" ht="27" customHeight="1" x14ac:dyDescent="0.25">
      <c r="A421" s="64" t="s">
        <v>571</v>
      </c>
      <c r="B421" s="64" t="s">
        <v>572</v>
      </c>
      <c r="C421" s="37">
        <v>4301020214</v>
      </c>
      <c r="D421" s="382">
        <v>4607091389388</v>
      </c>
      <c r="E421" s="382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113</v>
      </c>
      <c r="L421" s="39" t="s">
        <v>112</v>
      </c>
      <c r="M421" s="39"/>
      <c r="N421" s="38">
        <v>35</v>
      </c>
      <c r="O421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84"/>
      <c r="Q421" s="384"/>
      <c r="R421" s="384"/>
      <c r="S421" s="38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IFERROR(IF(X421=0,"",ROUNDUP(X421/H421,0)*0.01196),"")</f>
        <v/>
      </c>
      <c r="Z421" s="69" t="s">
        <v>48</v>
      </c>
      <c r="AA421" s="70" t="s">
        <v>48</v>
      </c>
      <c r="AE421" s="71"/>
      <c r="BB421" s="313" t="s">
        <v>67</v>
      </c>
    </row>
    <row r="422" spans="1:54" ht="27" customHeight="1" x14ac:dyDescent="0.25">
      <c r="A422" s="64" t="s">
        <v>573</v>
      </c>
      <c r="B422" s="64" t="s">
        <v>574</v>
      </c>
      <c r="C422" s="37">
        <v>4301020185</v>
      </c>
      <c r="D422" s="382">
        <v>4607091389364</v>
      </c>
      <c r="E422" s="382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131</v>
      </c>
      <c r="M422" s="39"/>
      <c r="N422" s="38">
        <v>35</v>
      </c>
      <c r="O422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84"/>
      <c r="Q422" s="384"/>
      <c r="R422" s="384"/>
      <c r="S422" s="38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IFERROR(IF(X422=0,"",ROUNDUP(X422/H422,0)*0.00753),"")</f>
        <v/>
      </c>
      <c r="Z422" s="69" t="s">
        <v>48</v>
      </c>
      <c r="AA422" s="70" t="s">
        <v>48</v>
      </c>
      <c r="AE422" s="71"/>
      <c r="BB422" s="314" t="s">
        <v>67</v>
      </c>
    </row>
    <row r="423" spans="1:54" x14ac:dyDescent="0.2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7"/>
      <c r="O423" s="373" t="s">
        <v>43</v>
      </c>
      <c r="P423" s="374"/>
      <c r="Q423" s="374"/>
      <c r="R423" s="374"/>
      <c r="S423" s="374"/>
      <c r="T423" s="374"/>
      <c r="U423" s="375"/>
      <c r="V423" s="43" t="s">
        <v>42</v>
      </c>
      <c r="W423" s="44">
        <f>IFERROR(W421/H421,"0")+IFERROR(W422/H422,"0")</f>
        <v>0</v>
      </c>
      <c r="X423" s="44">
        <f>IFERROR(X421/H421,"0")+IFERROR(X422/H422,"0")</f>
        <v>0</v>
      </c>
      <c r="Y423" s="44">
        <f>IFERROR(IF(Y421="",0,Y421),"0")+IFERROR(IF(Y422="",0,Y422),"0")</f>
        <v>0</v>
      </c>
      <c r="Z423" s="68"/>
      <c r="AA423" s="68"/>
    </row>
    <row r="424" spans="1:54" x14ac:dyDescent="0.2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7"/>
      <c r="O424" s="373" t="s">
        <v>43</v>
      </c>
      <c r="P424" s="374"/>
      <c r="Q424" s="374"/>
      <c r="R424" s="374"/>
      <c r="S424" s="374"/>
      <c r="T424" s="374"/>
      <c r="U424" s="375"/>
      <c r="V424" s="43" t="s">
        <v>0</v>
      </c>
      <c r="W424" s="44">
        <f>IFERROR(SUM(W421:W422),"0")</f>
        <v>0</v>
      </c>
      <c r="X424" s="44">
        <f>IFERROR(SUM(X421:X422),"0")</f>
        <v>0</v>
      </c>
      <c r="Y424" s="43"/>
      <c r="Z424" s="68"/>
      <c r="AA424" s="68"/>
    </row>
    <row r="425" spans="1:54" ht="14.25" customHeight="1" x14ac:dyDescent="0.25">
      <c r="A425" s="386" t="s">
        <v>76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67"/>
      <c r="AA425" s="67"/>
    </row>
    <row r="426" spans="1:54" ht="27" customHeight="1" x14ac:dyDescent="0.25">
      <c r="A426" s="64" t="s">
        <v>575</v>
      </c>
      <c r="B426" s="64" t="s">
        <v>576</v>
      </c>
      <c r="C426" s="37">
        <v>4301031212</v>
      </c>
      <c r="D426" s="382">
        <v>4607091389739</v>
      </c>
      <c r="E426" s="382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112</v>
      </c>
      <c r="M426" s="39"/>
      <c r="N426" s="38">
        <v>45</v>
      </c>
      <c r="O426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84"/>
      <c r="Q426" s="384"/>
      <c r="R426" s="384"/>
      <c r="S426" s="385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ref="X426:X432" si="20"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577</v>
      </c>
      <c r="B427" s="64" t="s">
        <v>578</v>
      </c>
      <c r="C427" s="37">
        <v>4301031247</v>
      </c>
      <c r="D427" s="382">
        <v>4680115883048</v>
      </c>
      <c r="E427" s="382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9"/>
      <c r="N427" s="38">
        <v>40</v>
      </c>
      <c r="O427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84"/>
      <c r="Q427" s="384"/>
      <c r="R427" s="384"/>
      <c r="S427" s="385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customHeight="1" x14ac:dyDescent="0.25">
      <c r="A428" s="64" t="s">
        <v>579</v>
      </c>
      <c r="B428" s="64" t="s">
        <v>580</v>
      </c>
      <c r="C428" s="37">
        <v>4301031176</v>
      </c>
      <c r="D428" s="382">
        <v>4607091389425</v>
      </c>
      <c r="E428" s="382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9"/>
      <c r="N428" s="38">
        <v>45</v>
      </c>
      <c r="O428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84"/>
      <c r="Q428" s="384"/>
      <c r="R428" s="384"/>
      <c r="S428" s="385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customHeight="1" x14ac:dyDescent="0.25">
      <c r="A429" s="64" t="s">
        <v>581</v>
      </c>
      <c r="B429" s="64" t="s">
        <v>582</v>
      </c>
      <c r="C429" s="37">
        <v>4301031215</v>
      </c>
      <c r="D429" s="382">
        <v>4680115882911</v>
      </c>
      <c r="E429" s="382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9"/>
      <c r="N429" s="38">
        <v>40</v>
      </c>
      <c r="O429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84"/>
      <c r="Q429" s="384"/>
      <c r="R429" s="384"/>
      <c r="S429" s="385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583</v>
      </c>
      <c r="B430" s="64" t="s">
        <v>584</v>
      </c>
      <c r="C430" s="37">
        <v>4301031167</v>
      </c>
      <c r="D430" s="382">
        <v>4680115880771</v>
      </c>
      <c r="E430" s="382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9"/>
      <c r="N430" s="38">
        <v>45</v>
      </c>
      <c r="O430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84"/>
      <c r="Q430" s="384"/>
      <c r="R430" s="384"/>
      <c r="S430" s="385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585</v>
      </c>
      <c r="B431" s="64" t="s">
        <v>586</v>
      </c>
      <c r="C431" s="37">
        <v>4301031173</v>
      </c>
      <c r="D431" s="382">
        <v>4607091389500</v>
      </c>
      <c r="E431" s="382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9"/>
      <c r="N431" s="38">
        <v>45</v>
      </c>
      <c r="O431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84"/>
      <c r="Q431" s="384"/>
      <c r="R431" s="384"/>
      <c r="S431" s="38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587</v>
      </c>
      <c r="B432" s="64" t="s">
        <v>588</v>
      </c>
      <c r="C432" s="37">
        <v>4301031103</v>
      </c>
      <c r="D432" s="382">
        <v>4680115881983</v>
      </c>
      <c r="E432" s="382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84"/>
      <c r="Q432" s="384"/>
      <c r="R432" s="384"/>
      <c r="S432" s="38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x14ac:dyDescent="0.2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7"/>
      <c r="O433" s="373" t="s">
        <v>43</v>
      </c>
      <c r="P433" s="374"/>
      <c r="Q433" s="374"/>
      <c r="R433" s="374"/>
      <c r="S433" s="374"/>
      <c r="T433" s="374"/>
      <c r="U433" s="375"/>
      <c r="V433" s="43" t="s">
        <v>42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IFERROR(X426/H426,"0")+IFERROR(X427/H427,"0")+IFERROR(X428/H428,"0")+IFERROR(X429/H429,"0")+IFERROR(X430/H430,"0")+IFERROR(X431/H431,"0")+IFERROR(X432/H432,"0")</f>
        <v>0</v>
      </c>
      <c r="Y433" s="4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68"/>
      <c r="AA433" s="68"/>
    </row>
    <row r="434" spans="1:54" x14ac:dyDescent="0.2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7"/>
      <c r="O434" s="373" t="s">
        <v>43</v>
      </c>
      <c r="P434" s="374"/>
      <c r="Q434" s="374"/>
      <c r="R434" s="374"/>
      <c r="S434" s="374"/>
      <c r="T434" s="374"/>
      <c r="U434" s="375"/>
      <c r="V434" s="43" t="s">
        <v>0</v>
      </c>
      <c r="W434" s="44">
        <f>IFERROR(SUM(W426:W432),"0")</f>
        <v>0</v>
      </c>
      <c r="X434" s="44">
        <f>IFERROR(SUM(X426:X432),"0")</f>
        <v>0</v>
      </c>
      <c r="Y434" s="43"/>
      <c r="Z434" s="68"/>
      <c r="AA434" s="68"/>
    </row>
    <row r="435" spans="1:54" ht="14.25" customHeight="1" x14ac:dyDescent="0.25">
      <c r="A435" s="386" t="s">
        <v>95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67"/>
      <c r="AA435" s="67"/>
    </row>
    <row r="436" spans="1:54" ht="27" customHeight="1" x14ac:dyDescent="0.25">
      <c r="A436" s="64" t="s">
        <v>589</v>
      </c>
      <c r="B436" s="64" t="s">
        <v>590</v>
      </c>
      <c r="C436" s="37">
        <v>4301032046</v>
      </c>
      <c r="D436" s="382">
        <v>4680115884359</v>
      </c>
      <c r="E436" s="382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565</v>
      </c>
      <c r="L436" s="39" t="s">
        <v>564</v>
      </c>
      <c r="M436" s="39"/>
      <c r="N436" s="38">
        <v>60</v>
      </c>
      <c r="O436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84"/>
      <c r="Q436" s="384"/>
      <c r="R436" s="384"/>
      <c r="S436" s="385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22" t="s">
        <v>67</v>
      </c>
    </row>
    <row r="437" spans="1:54" ht="27" customHeight="1" x14ac:dyDescent="0.25">
      <c r="A437" s="64" t="s">
        <v>591</v>
      </c>
      <c r="B437" s="64" t="s">
        <v>592</v>
      </c>
      <c r="C437" s="37">
        <v>4301040358</v>
      </c>
      <c r="D437" s="382">
        <v>4680115884571</v>
      </c>
      <c r="E437" s="382"/>
      <c r="F437" s="63">
        <v>0.1</v>
      </c>
      <c r="G437" s="38">
        <v>20</v>
      </c>
      <c r="H437" s="63">
        <v>2</v>
      </c>
      <c r="I437" s="63">
        <v>2.6</v>
      </c>
      <c r="J437" s="38">
        <v>200</v>
      </c>
      <c r="K437" s="38" t="s">
        <v>565</v>
      </c>
      <c r="L437" s="39" t="s">
        <v>564</v>
      </c>
      <c r="M437" s="39"/>
      <c r="N437" s="38">
        <v>60</v>
      </c>
      <c r="O437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84"/>
      <c r="Q437" s="384"/>
      <c r="R437" s="384"/>
      <c r="S437" s="385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71"/>
      <c r="BB437" s="323" t="s">
        <v>67</v>
      </c>
    </row>
    <row r="438" spans="1:54" x14ac:dyDescent="0.2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7"/>
      <c r="O438" s="373" t="s">
        <v>43</v>
      </c>
      <c r="P438" s="374"/>
      <c r="Q438" s="374"/>
      <c r="R438" s="374"/>
      <c r="S438" s="374"/>
      <c r="T438" s="374"/>
      <c r="U438" s="375"/>
      <c r="V438" s="43" t="s">
        <v>42</v>
      </c>
      <c r="W438" s="44">
        <f>IFERROR(W436/H436,"0")+IFERROR(W437/H437,"0")</f>
        <v>0</v>
      </c>
      <c r="X438" s="44">
        <f>IFERROR(X436/H436,"0")+IFERROR(X437/H437,"0")</f>
        <v>0</v>
      </c>
      <c r="Y438" s="44">
        <f>IFERROR(IF(Y436="",0,Y436),"0")+IFERROR(IF(Y437="",0,Y437),"0")</f>
        <v>0</v>
      </c>
      <c r="Z438" s="68"/>
      <c r="AA438" s="68"/>
    </row>
    <row r="439" spans="1:54" x14ac:dyDescent="0.2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7"/>
      <c r="O439" s="373" t="s">
        <v>43</v>
      </c>
      <c r="P439" s="374"/>
      <c r="Q439" s="374"/>
      <c r="R439" s="374"/>
      <c r="S439" s="374"/>
      <c r="T439" s="374"/>
      <c r="U439" s="375"/>
      <c r="V439" s="43" t="s">
        <v>0</v>
      </c>
      <c r="W439" s="44">
        <f>IFERROR(SUM(W436:W437),"0")</f>
        <v>0</v>
      </c>
      <c r="X439" s="44">
        <f>IFERROR(SUM(X436:X437),"0")</f>
        <v>0</v>
      </c>
      <c r="Y439" s="43"/>
      <c r="Z439" s="68"/>
      <c r="AA439" s="68"/>
    </row>
    <row r="440" spans="1:54" ht="14.25" customHeight="1" x14ac:dyDescent="0.25">
      <c r="A440" s="386" t="s">
        <v>104</v>
      </c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67"/>
      <c r="AA440" s="67"/>
    </row>
    <row r="441" spans="1:54" ht="27" customHeight="1" x14ac:dyDescent="0.25">
      <c r="A441" s="64" t="s">
        <v>593</v>
      </c>
      <c r="B441" s="64" t="s">
        <v>594</v>
      </c>
      <c r="C441" s="37">
        <v>4301170010</v>
      </c>
      <c r="D441" s="382">
        <v>4680115884090</v>
      </c>
      <c r="E441" s="382"/>
      <c r="F441" s="63">
        <v>0.11</v>
      </c>
      <c r="G441" s="38">
        <v>12</v>
      </c>
      <c r="H441" s="63">
        <v>1.32</v>
      </c>
      <c r="I441" s="63">
        <v>1.88</v>
      </c>
      <c r="J441" s="38">
        <v>200</v>
      </c>
      <c r="K441" s="38" t="s">
        <v>565</v>
      </c>
      <c r="L441" s="39" t="s">
        <v>564</v>
      </c>
      <c r="M441" s="39"/>
      <c r="N441" s="38">
        <v>150</v>
      </c>
      <c r="O441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84"/>
      <c r="Q441" s="384"/>
      <c r="R441" s="384"/>
      <c r="S441" s="38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71"/>
      <c r="BB441" s="324" t="s">
        <v>67</v>
      </c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3" t="s">
        <v>42</v>
      </c>
      <c r="W442" s="44">
        <f>IFERROR(W441/H441,"0")</f>
        <v>0</v>
      </c>
      <c r="X442" s="44">
        <f>IFERROR(X441/H441,"0")</f>
        <v>0</v>
      </c>
      <c r="Y442" s="44">
        <f>IFERROR(IF(Y441="",0,Y441),"0")</f>
        <v>0</v>
      </c>
      <c r="Z442" s="68"/>
      <c r="AA442" s="68"/>
    </row>
    <row r="443" spans="1:54" x14ac:dyDescent="0.2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7"/>
      <c r="O443" s="373" t="s">
        <v>43</v>
      </c>
      <c r="P443" s="374"/>
      <c r="Q443" s="374"/>
      <c r="R443" s="374"/>
      <c r="S443" s="374"/>
      <c r="T443" s="374"/>
      <c r="U443" s="375"/>
      <c r="V443" s="43" t="s">
        <v>0</v>
      </c>
      <c r="W443" s="44">
        <f>IFERROR(SUM(W441:W441),"0")</f>
        <v>0</v>
      </c>
      <c r="X443" s="44">
        <f>IFERROR(SUM(X441:X441),"0")</f>
        <v>0</v>
      </c>
      <c r="Y443" s="43"/>
      <c r="Z443" s="68"/>
      <c r="AA443" s="68"/>
    </row>
    <row r="444" spans="1:54" ht="14.25" customHeight="1" x14ac:dyDescent="0.25">
      <c r="A444" s="386" t="s">
        <v>595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67"/>
      <c r="AA444" s="67"/>
    </row>
    <row r="445" spans="1:54" ht="27" customHeight="1" x14ac:dyDescent="0.25">
      <c r="A445" s="64" t="s">
        <v>596</v>
      </c>
      <c r="B445" s="64" t="s">
        <v>597</v>
      </c>
      <c r="C445" s="37">
        <v>4301040357</v>
      </c>
      <c r="D445" s="382">
        <v>4680115884564</v>
      </c>
      <c r="E445" s="382"/>
      <c r="F445" s="63">
        <v>0.15</v>
      </c>
      <c r="G445" s="38">
        <v>20</v>
      </c>
      <c r="H445" s="63">
        <v>3</v>
      </c>
      <c r="I445" s="63">
        <v>3.6</v>
      </c>
      <c r="J445" s="38">
        <v>200</v>
      </c>
      <c r="K445" s="38" t="s">
        <v>565</v>
      </c>
      <c r="L445" s="39" t="s">
        <v>564</v>
      </c>
      <c r="M445" s="39"/>
      <c r="N445" s="38">
        <v>60</v>
      </c>
      <c r="O445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84"/>
      <c r="Q445" s="384"/>
      <c r="R445" s="384"/>
      <c r="S445" s="385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IFERROR(IF(X445=0,"",ROUNDUP(X445/H445,0)*0.00627),"")</f>
        <v/>
      </c>
      <c r="Z445" s="69" t="s">
        <v>48</v>
      </c>
      <c r="AA445" s="70" t="s">
        <v>48</v>
      </c>
      <c r="AE445" s="71"/>
      <c r="BB445" s="325" t="s">
        <v>67</v>
      </c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3" t="s">
        <v>42</v>
      </c>
      <c r="W446" s="44">
        <f>IFERROR(W445/H445,"0")</f>
        <v>0</v>
      </c>
      <c r="X446" s="44">
        <f>IFERROR(X445/H445,"0")</f>
        <v>0</v>
      </c>
      <c r="Y446" s="44">
        <f>IFERROR(IF(Y445="",0,Y445),"0")</f>
        <v>0</v>
      </c>
      <c r="Z446" s="68"/>
      <c r="AA446" s="68"/>
    </row>
    <row r="447" spans="1:54" x14ac:dyDescent="0.2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7"/>
      <c r="O447" s="373" t="s">
        <v>43</v>
      </c>
      <c r="P447" s="374"/>
      <c r="Q447" s="374"/>
      <c r="R447" s="374"/>
      <c r="S447" s="374"/>
      <c r="T447" s="374"/>
      <c r="U447" s="375"/>
      <c r="V447" s="43" t="s">
        <v>0</v>
      </c>
      <c r="W447" s="44">
        <f>IFERROR(SUM(W445:W445),"0")</f>
        <v>0</v>
      </c>
      <c r="X447" s="44">
        <f>IFERROR(SUM(X445:X445),"0")</f>
        <v>0</v>
      </c>
      <c r="Y447" s="43"/>
      <c r="Z447" s="68"/>
      <c r="AA447" s="68"/>
    </row>
    <row r="448" spans="1:54" ht="27.75" customHeight="1" x14ac:dyDescent="0.2">
      <c r="A448" s="403" t="s">
        <v>598</v>
      </c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3"/>
      <c r="O448" s="403"/>
      <c r="P448" s="403"/>
      <c r="Q448" s="403"/>
      <c r="R448" s="403"/>
      <c r="S448" s="403"/>
      <c r="T448" s="403"/>
      <c r="U448" s="403"/>
      <c r="V448" s="403"/>
      <c r="W448" s="403"/>
      <c r="X448" s="403"/>
      <c r="Y448" s="403"/>
      <c r="Z448" s="55"/>
      <c r="AA448" s="55"/>
    </row>
    <row r="449" spans="1:54" ht="16.5" customHeight="1" x14ac:dyDescent="0.25">
      <c r="A449" s="404" t="s">
        <v>598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66"/>
      <c r="AA449" s="66"/>
    </row>
    <row r="450" spans="1:54" ht="14.25" customHeight="1" x14ac:dyDescent="0.25">
      <c r="A450" s="386" t="s">
        <v>117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67"/>
      <c r="AA450" s="67"/>
    </row>
    <row r="451" spans="1:54" ht="27" customHeight="1" x14ac:dyDescent="0.25">
      <c r="A451" s="64" t="s">
        <v>599</v>
      </c>
      <c r="B451" s="64" t="s">
        <v>600</v>
      </c>
      <c r="C451" s="37">
        <v>4301011795</v>
      </c>
      <c r="D451" s="382">
        <v>4607091389067</v>
      </c>
      <c r="E451" s="38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9"/>
      <c r="N451" s="38">
        <v>60</v>
      </c>
      <c r="O451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84"/>
      <c r="Q451" s="384"/>
      <c r="R451" s="384"/>
      <c r="S451" s="385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ref="X451:X461" si="21">IFERROR(IF(W451="",0,CEILING((W451/$H451),1)*$H451),"")</f>
        <v>0</v>
      </c>
      <c r="Y451" s="42" t="str">
        <f t="shared" ref="Y451:Y456" si="22">IFERROR(IF(X451=0,"",ROUNDUP(X451/H451,0)*0.01196),"")</f>
        <v/>
      </c>
      <c r="Z451" s="69" t="s">
        <v>48</v>
      </c>
      <c r="AA451" s="70" t="s">
        <v>48</v>
      </c>
      <c r="AE451" s="71"/>
      <c r="BB451" s="326" t="s">
        <v>67</v>
      </c>
    </row>
    <row r="452" spans="1:54" ht="27" customHeight="1" x14ac:dyDescent="0.25">
      <c r="A452" s="64" t="s">
        <v>601</v>
      </c>
      <c r="B452" s="64" t="s">
        <v>602</v>
      </c>
      <c r="C452" s="37">
        <v>4301011779</v>
      </c>
      <c r="D452" s="382">
        <v>4607091383522</v>
      </c>
      <c r="E452" s="38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9"/>
      <c r="N452" s="38">
        <v>60</v>
      </c>
      <c r="O452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84"/>
      <c r="Q452" s="384"/>
      <c r="R452" s="384"/>
      <c r="S452" s="385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21"/>
        <v>0</v>
      </c>
      <c r="Y452" s="42" t="str">
        <f t="shared" si="22"/>
        <v/>
      </c>
      <c r="Z452" s="69" t="s">
        <v>48</v>
      </c>
      <c r="AA452" s="70" t="s">
        <v>48</v>
      </c>
      <c r="AE452" s="71"/>
      <c r="BB452" s="327" t="s">
        <v>67</v>
      </c>
    </row>
    <row r="453" spans="1:54" ht="27" customHeight="1" x14ac:dyDescent="0.25">
      <c r="A453" s="64" t="s">
        <v>603</v>
      </c>
      <c r="B453" s="64" t="s">
        <v>604</v>
      </c>
      <c r="C453" s="37">
        <v>4301011785</v>
      </c>
      <c r="D453" s="382">
        <v>4607091384437</v>
      </c>
      <c r="E453" s="38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112</v>
      </c>
      <c r="M453" s="39"/>
      <c r="N453" s="38">
        <v>60</v>
      </c>
      <c r="O453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84"/>
      <c r="Q453" s="384"/>
      <c r="R453" s="384"/>
      <c r="S453" s="385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21"/>
        <v>0</v>
      </c>
      <c r="Y453" s="42" t="str">
        <f t="shared" si="22"/>
        <v/>
      </c>
      <c r="Z453" s="69" t="s">
        <v>48</v>
      </c>
      <c r="AA453" s="70" t="s">
        <v>48</v>
      </c>
      <c r="AE453" s="71"/>
      <c r="BB453" s="328" t="s">
        <v>67</v>
      </c>
    </row>
    <row r="454" spans="1:54" ht="16.5" customHeight="1" x14ac:dyDescent="0.25">
      <c r="A454" s="64" t="s">
        <v>605</v>
      </c>
      <c r="B454" s="64" t="s">
        <v>606</v>
      </c>
      <c r="C454" s="37">
        <v>4301011774</v>
      </c>
      <c r="D454" s="382">
        <v>4680115884502</v>
      </c>
      <c r="E454" s="38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84"/>
      <c r="Q454" s="384"/>
      <c r="R454" s="384"/>
      <c r="S454" s="385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607</v>
      </c>
      <c r="B455" s="64" t="s">
        <v>608</v>
      </c>
      <c r="C455" s="37">
        <v>4301011771</v>
      </c>
      <c r="D455" s="382">
        <v>4607091389104</v>
      </c>
      <c r="E455" s="38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84"/>
      <c r="Q455" s="384"/>
      <c r="R455" s="384"/>
      <c r="S455" s="385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16.5" customHeight="1" x14ac:dyDescent="0.25">
      <c r="A456" s="64" t="s">
        <v>609</v>
      </c>
      <c r="B456" s="64" t="s">
        <v>610</v>
      </c>
      <c r="C456" s="37">
        <v>4301011799</v>
      </c>
      <c r="D456" s="382">
        <v>4680115884519</v>
      </c>
      <c r="E456" s="38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131</v>
      </c>
      <c r="M456" s="39"/>
      <c r="N456" s="38">
        <v>60</v>
      </c>
      <c r="O456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84"/>
      <c r="Q456" s="384"/>
      <c r="R456" s="384"/>
      <c r="S456" s="385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27" customHeight="1" x14ac:dyDescent="0.25">
      <c r="A457" s="64" t="s">
        <v>611</v>
      </c>
      <c r="B457" s="64" t="s">
        <v>612</v>
      </c>
      <c r="C457" s="37">
        <v>4301011778</v>
      </c>
      <c r="D457" s="382">
        <v>4680115880603</v>
      </c>
      <c r="E457" s="382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84"/>
      <c r="Q457" s="384"/>
      <c r="R457" s="384"/>
      <c r="S457" s="385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>IFERROR(IF(X457=0,"",ROUNDUP(X457/H457,0)*0.00937),"")</f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613</v>
      </c>
      <c r="B458" s="64" t="s">
        <v>614</v>
      </c>
      <c r="C458" s="37">
        <v>4301011775</v>
      </c>
      <c r="D458" s="382">
        <v>4607091389999</v>
      </c>
      <c r="E458" s="382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84"/>
      <c r="Q458" s="384"/>
      <c r="R458" s="384"/>
      <c r="S458" s="385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>IFERROR(IF(X458=0,"",ROUNDUP(X458/H458,0)*0.00937),"")</f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27" customHeight="1" x14ac:dyDescent="0.25">
      <c r="A459" s="64" t="s">
        <v>615</v>
      </c>
      <c r="B459" s="64" t="s">
        <v>616</v>
      </c>
      <c r="C459" s="37">
        <v>4301011770</v>
      </c>
      <c r="D459" s="382">
        <v>4680115882782</v>
      </c>
      <c r="E459" s="38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112</v>
      </c>
      <c r="M459" s="39"/>
      <c r="N459" s="38">
        <v>60</v>
      </c>
      <c r="O459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84"/>
      <c r="Q459" s="384"/>
      <c r="R459" s="384"/>
      <c r="S459" s="385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617</v>
      </c>
      <c r="B460" s="64" t="s">
        <v>618</v>
      </c>
      <c r="C460" s="37">
        <v>4301011190</v>
      </c>
      <c r="D460" s="382">
        <v>4607091389098</v>
      </c>
      <c r="E460" s="382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131</v>
      </c>
      <c r="M460" s="39"/>
      <c r="N460" s="38">
        <v>50</v>
      </c>
      <c r="O460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84"/>
      <c r="Q460" s="384"/>
      <c r="R460" s="384"/>
      <c r="S460" s="385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IFERROR(IF(X460=0,"",ROUNDUP(X460/H460,0)*0.00753),"")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619</v>
      </c>
      <c r="B461" s="64" t="s">
        <v>620</v>
      </c>
      <c r="C461" s="37">
        <v>4301011784</v>
      </c>
      <c r="D461" s="382">
        <v>4607091389982</v>
      </c>
      <c r="E461" s="38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84"/>
      <c r="Q461" s="384"/>
      <c r="R461" s="384"/>
      <c r="S461" s="385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x14ac:dyDescent="0.2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7"/>
      <c r="O462" s="373" t="s">
        <v>43</v>
      </c>
      <c r="P462" s="374"/>
      <c r="Q462" s="374"/>
      <c r="R462" s="374"/>
      <c r="S462" s="374"/>
      <c r="T462" s="374"/>
      <c r="U462" s="375"/>
      <c r="V462" s="43" t="s">
        <v>42</v>
      </c>
      <c r="W462" s="4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4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68"/>
      <c r="AA462" s="68"/>
    </row>
    <row r="463" spans="1:54" x14ac:dyDescent="0.2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7"/>
      <c r="O463" s="373" t="s">
        <v>43</v>
      </c>
      <c r="P463" s="374"/>
      <c r="Q463" s="374"/>
      <c r="R463" s="374"/>
      <c r="S463" s="374"/>
      <c r="T463" s="374"/>
      <c r="U463" s="375"/>
      <c r="V463" s="43" t="s">
        <v>0</v>
      </c>
      <c r="W463" s="44">
        <f>IFERROR(SUM(W451:W461),"0")</f>
        <v>0</v>
      </c>
      <c r="X463" s="44">
        <f>IFERROR(SUM(X451:X461),"0")</f>
        <v>0</v>
      </c>
      <c r="Y463" s="43"/>
      <c r="Z463" s="68"/>
      <c r="AA463" s="68"/>
    </row>
    <row r="464" spans="1:54" ht="14.25" customHeight="1" x14ac:dyDescent="0.25">
      <c r="A464" s="386" t="s">
        <v>109</v>
      </c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67"/>
      <c r="AA464" s="67"/>
    </row>
    <row r="465" spans="1:54" ht="16.5" customHeight="1" x14ac:dyDescent="0.25">
      <c r="A465" s="64" t="s">
        <v>621</v>
      </c>
      <c r="B465" s="64" t="s">
        <v>622</v>
      </c>
      <c r="C465" s="37">
        <v>4301020222</v>
      </c>
      <c r="D465" s="382">
        <v>4607091388930</v>
      </c>
      <c r="E465" s="382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112</v>
      </c>
      <c r="M465" s="39"/>
      <c r="N465" s="38">
        <v>55</v>
      </c>
      <c r="O465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84"/>
      <c r="Q465" s="384"/>
      <c r="R465" s="384"/>
      <c r="S465" s="385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IFERROR(IF(X465=0,"",ROUNDUP(X465/H465,0)*0.01196),"")</f>
        <v/>
      </c>
      <c r="Z465" s="69" t="s">
        <v>48</v>
      </c>
      <c r="AA465" s="70" t="s">
        <v>48</v>
      </c>
      <c r="AE465" s="71"/>
      <c r="BB465" s="337" t="s">
        <v>67</v>
      </c>
    </row>
    <row r="466" spans="1:54" ht="16.5" customHeight="1" x14ac:dyDescent="0.25">
      <c r="A466" s="64" t="s">
        <v>623</v>
      </c>
      <c r="B466" s="64" t="s">
        <v>624</v>
      </c>
      <c r="C466" s="37">
        <v>4301020206</v>
      </c>
      <c r="D466" s="382">
        <v>4680115880054</v>
      </c>
      <c r="E466" s="38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112</v>
      </c>
      <c r="M466" s="39"/>
      <c r="N466" s="38">
        <v>55</v>
      </c>
      <c r="O466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84"/>
      <c r="Q466" s="384"/>
      <c r="R466" s="384"/>
      <c r="S466" s="38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71"/>
      <c r="BB466" s="338" t="s">
        <v>67</v>
      </c>
    </row>
    <row r="467" spans="1:54" x14ac:dyDescent="0.2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7"/>
      <c r="O467" s="373" t="s">
        <v>43</v>
      </c>
      <c r="P467" s="374"/>
      <c r="Q467" s="374"/>
      <c r="R467" s="374"/>
      <c r="S467" s="374"/>
      <c r="T467" s="374"/>
      <c r="U467" s="375"/>
      <c r="V467" s="43" t="s">
        <v>42</v>
      </c>
      <c r="W467" s="44">
        <f>IFERROR(W465/H465,"0")+IFERROR(W466/H466,"0")</f>
        <v>0</v>
      </c>
      <c r="X467" s="44">
        <f>IFERROR(X465/H465,"0")+IFERROR(X466/H466,"0")</f>
        <v>0</v>
      </c>
      <c r="Y467" s="44">
        <f>IFERROR(IF(Y465="",0,Y465),"0")+IFERROR(IF(Y466="",0,Y466),"0")</f>
        <v>0</v>
      </c>
      <c r="Z467" s="68"/>
      <c r="AA467" s="68"/>
    </row>
    <row r="468" spans="1:54" x14ac:dyDescent="0.2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7"/>
      <c r="O468" s="373" t="s">
        <v>43</v>
      </c>
      <c r="P468" s="374"/>
      <c r="Q468" s="374"/>
      <c r="R468" s="374"/>
      <c r="S468" s="374"/>
      <c r="T468" s="374"/>
      <c r="U468" s="375"/>
      <c r="V468" s="43" t="s">
        <v>0</v>
      </c>
      <c r="W468" s="44">
        <f>IFERROR(SUM(W465:W466),"0")</f>
        <v>0</v>
      </c>
      <c r="X468" s="44">
        <f>IFERROR(SUM(X465:X466),"0")</f>
        <v>0</v>
      </c>
      <c r="Y468" s="43"/>
      <c r="Z468" s="68"/>
      <c r="AA468" s="68"/>
    </row>
    <row r="469" spans="1:54" ht="14.25" customHeight="1" x14ac:dyDescent="0.25">
      <c r="A469" s="386" t="s">
        <v>76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386"/>
      <c r="Z469" s="67"/>
      <c r="AA469" s="67"/>
    </row>
    <row r="470" spans="1:54" ht="27" customHeight="1" x14ac:dyDescent="0.25">
      <c r="A470" s="64" t="s">
        <v>625</v>
      </c>
      <c r="B470" s="64" t="s">
        <v>626</v>
      </c>
      <c r="C470" s="37">
        <v>4301031252</v>
      </c>
      <c r="D470" s="382">
        <v>4680115883116</v>
      </c>
      <c r="E470" s="38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113</v>
      </c>
      <c r="L470" s="39" t="s">
        <v>112</v>
      </c>
      <c r="M470" s="39"/>
      <c r="N470" s="38">
        <v>60</v>
      </c>
      <c r="O470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84"/>
      <c r="Q470" s="384"/>
      <c r="R470" s="384"/>
      <c r="S470" s="385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75" si="23">IFERROR(IF(W470="",0,CEILING((W470/$H470),1)*$H470),"")</f>
        <v>0</v>
      </c>
      <c r="Y470" s="42" t="str">
        <f>IFERROR(IF(X470=0,"",ROUNDUP(X470/H470,0)*0.01196),"")</f>
        <v/>
      </c>
      <c r="Z470" s="69" t="s">
        <v>48</v>
      </c>
      <c r="AA470" s="70" t="s">
        <v>48</v>
      </c>
      <c r="AE470" s="71"/>
      <c r="BB470" s="339" t="s">
        <v>67</v>
      </c>
    </row>
    <row r="471" spans="1:54" ht="27" customHeight="1" x14ac:dyDescent="0.25">
      <c r="A471" s="64" t="s">
        <v>627</v>
      </c>
      <c r="B471" s="64" t="s">
        <v>628</v>
      </c>
      <c r="C471" s="37">
        <v>4301031248</v>
      </c>
      <c r="D471" s="382">
        <v>4680115883093</v>
      </c>
      <c r="E471" s="38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113</v>
      </c>
      <c r="L471" s="39" t="s">
        <v>79</v>
      </c>
      <c r="M471" s="39"/>
      <c r="N471" s="38">
        <v>60</v>
      </c>
      <c r="O471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84"/>
      <c r="Q471" s="384"/>
      <c r="R471" s="384"/>
      <c r="S471" s="385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23"/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40" t="s">
        <v>67</v>
      </c>
    </row>
    <row r="472" spans="1:54" ht="27" customHeight="1" x14ac:dyDescent="0.25">
      <c r="A472" s="64" t="s">
        <v>629</v>
      </c>
      <c r="B472" s="64" t="s">
        <v>630</v>
      </c>
      <c r="C472" s="37">
        <v>4301031250</v>
      </c>
      <c r="D472" s="382">
        <v>4680115883109</v>
      </c>
      <c r="E472" s="38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113</v>
      </c>
      <c r="L472" s="39" t="s">
        <v>79</v>
      </c>
      <c r="M472" s="39"/>
      <c r="N472" s="38">
        <v>60</v>
      </c>
      <c r="O472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84"/>
      <c r="Q472" s="384"/>
      <c r="R472" s="384"/>
      <c r="S472" s="38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23"/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41" t="s">
        <v>67</v>
      </c>
    </row>
    <row r="473" spans="1:54" ht="27" customHeight="1" x14ac:dyDescent="0.25">
      <c r="A473" s="64" t="s">
        <v>631</v>
      </c>
      <c r="B473" s="64" t="s">
        <v>632</v>
      </c>
      <c r="C473" s="37">
        <v>4301031249</v>
      </c>
      <c r="D473" s="382">
        <v>4680115882072</v>
      </c>
      <c r="E473" s="382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84"/>
      <c r="Q473" s="384"/>
      <c r="R473" s="384"/>
      <c r="S473" s="38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633</v>
      </c>
      <c r="B474" s="64" t="s">
        <v>634</v>
      </c>
      <c r="C474" s="37">
        <v>4301031251</v>
      </c>
      <c r="D474" s="382">
        <v>4680115882102</v>
      </c>
      <c r="E474" s="382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84"/>
      <c r="Q474" s="384"/>
      <c r="R474" s="384"/>
      <c r="S474" s="38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IFERROR(IF(X474=0,"",ROUNDUP(X474/H474,0)*0.00937),"")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635</v>
      </c>
      <c r="B475" s="64" t="s">
        <v>636</v>
      </c>
      <c r="C475" s="37">
        <v>4301031253</v>
      </c>
      <c r="D475" s="382">
        <v>4680115882096</v>
      </c>
      <c r="E475" s="382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9"/>
      <c r="N475" s="38">
        <v>60</v>
      </c>
      <c r="O475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84"/>
      <c r="Q475" s="384"/>
      <c r="R475" s="384"/>
      <c r="S475" s="38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x14ac:dyDescent="0.2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7"/>
      <c r="O476" s="373" t="s">
        <v>43</v>
      </c>
      <c r="P476" s="374"/>
      <c r="Q476" s="374"/>
      <c r="R476" s="374"/>
      <c r="S476" s="374"/>
      <c r="T476" s="374"/>
      <c r="U476" s="375"/>
      <c r="V476" s="43" t="s">
        <v>42</v>
      </c>
      <c r="W476" s="44">
        <f>IFERROR(W470/H470,"0")+IFERROR(W471/H471,"0")+IFERROR(W472/H472,"0")+IFERROR(W473/H473,"0")+IFERROR(W474/H474,"0")+IFERROR(W475/H475,"0")</f>
        <v>0</v>
      </c>
      <c r="X476" s="44">
        <f>IFERROR(X470/H470,"0")+IFERROR(X471/H471,"0")+IFERROR(X472/H472,"0")+IFERROR(X473/H473,"0")+IFERROR(X474/H474,"0")+IFERROR(X475/H475,"0")</f>
        <v>0</v>
      </c>
      <c r="Y476" s="44">
        <f>IFERROR(IF(Y470="",0,Y470),"0")+IFERROR(IF(Y471="",0,Y471),"0")+IFERROR(IF(Y472="",0,Y472),"0")+IFERROR(IF(Y473="",0,Y473),"0")+IFERROR(IF(Y474="",0,Y474),"0")+IFERROR(IF(Y475="",0,Y475),"0")</f>
        <v>0</v>
      </c>
      <c r="Z476" s="68"/>
      <c r="AA476" s="68"/>
    </row>
    <row r="477" spans="1:54" x14ac:dyDescent="0.2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7"/>
      <c r="O477" s="373" t="s">
        <v>43</v>
      </c>
      <c r="P477" s="374"/>
      <c r="Q477" s="374"/>
      <c r="R477" s="374"/>
      <c r="S477" s="374"/>
      <c r="T477" s="374"/>
      <c r="U477" s="375"/>
      <c r="V477" s="43" t="s">
        <v>0</v>
      </c>
      <c r="W477" s="44">
        <f>IFERROR(SUM(W470:W475),"0")</f>
        <v>0</v>
      </c>
      <c r="X477" s="44">
        <f>IFERROR(SUM(X470:X475),"0")</f>
        <v>0</v>
      </c>
      <c r="Y477" s="43"/>
      <c r="Z477" s="68"/>
      <c r="AA477" s="68"/>
    </row>
    <row r="478" spans="1:54" ht="14.25" customHeight="1" x14ac:dyDescent="0.25">
      <c r="A478" s="386" t="s">
        <v>81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67"/>
      <c r="AA478" s="67"/>
    </row>
    <row r="479" spans="1:54" ht="16.5" customHeight="1" x14ac:dyDescent="0.25">
      <c r="A479" s="64" t="s">
        <v>637</v>
      </c>
      <c r="B479" s="64" t="s">
        <v>638</v>
      </c>
      <c r="C479" s="37">
        <v>4301051230</v>
      </c>
      <c r="D479" s="382">
        <v>4607091383409</v>
      </c>
      <c r="E479" s="382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113</v>
      </c>
      <c r="L479" s="39" t="s">
        <v>79</v>
      </c>
      <c r="M479" s="39"/>
      <c r="N479" s="38">
        <v>45</v>
      </c>
      <c r="O479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84"/>
      <c r="Q479" s="384"/>
      <c r="R479" s="384"/>
      <c r="S479" s="385"/>
      <c r="T479" s="40" t="s">
        <v>48</v>
      </c>
      <c r="U479" s="40" t="s">
        <v>48</v>
      </c>
      <c r="V479" s="41" t="s">
        <v>0</v>
      </c>
      <c r="W479" s="59">
        <v>0</v>
      </c>
      <c r="X479" s="56">
        <f>IFERROR(IF(W479="",0,CEILING((W479/$H479),1)*$H479),"")</f>
        <v>0</v>
      </c>
      <c r="Y479" s="42" t="str">
        <f>IFERROR(IF(X479=0,"",ROUNDUP(X479/H479,0)*0.02175),"")</f>
        <v/>
      </c>
      <c r="Z479" s="69" t="s">
        <v>48</v>
      </c>
      <c r="AA479" s="70" t="s">
        <v>48</v>
      </c>
      <c r="AE479" s="71"/>
      <c r="BB479" s="345" t="s">
        <v>67</v>
      </c>
    </row>
    <row r="480" spans="1:54" ht="16.5" customHeight="1" x14ac:dyDescent="0.25">
      <c r="A480" s="64" t="s">
        <v>639</v>
      </c>
      <c r="B480" s="64" t="s">
        <v>640</v>
      </c>
      <c r="C480" s="37">
        <v>4301051231</v>
      </c>
      <c r="D480" s="382">
        <v>4607091383416</v>
      </c>
      <c r="E480" s="382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113</v>
      </c>
      <c r="L480" s="39" t="s">
        <v>79</v>
      </c>
      <c r="M480" s="39"/>
      <c r="N480" s="38">
        <v>45</v>
      </c>
      <c r="O480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84"/>
      <c r="Q480" s="384"/>
      <c r="R480" s="384"/>
      <c r="S480" s="385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IFERROR(IF(X480=0,"",ROUNDUP(X480/H480,0)*0.02175),"")</f>
        <v/>
      </c>
      <c r="Z480" s="69" t="s">
        <v>48</v>
      </c>
      <c r="AA480" s="70" t="s">
        <v>48</v>
      </c>
      <c r="AE480" s="71"/>
      <c r="BB480" s="346" t="s">
        <v>67</v>
      </c>
    </row>
    <row r="481" spans="1:54" ht="27" customHeight="1" x14ac:dyDescent="0.25">
      <c r="A481" s="64" t="s">
        <v>641</v>
      </c>
      <c r="B481" s="64" t="s">
        <v>642</v>
      </c>
      <c r="C481" s="37">
        <v>4301051058</v>
      </c>
      <c r="D481" s="382">
        <v>4680115883536</v>
      </c>
      <c r="E481" s="382"/>
      <c r="F481" s="63">
        <v>0.3</v>
      </c>
      <c r="G481" s="38">
        <v>6</v>
      </c>
      <c r="H481" s="63">
        <v>1.8</v>
      </c>
      <c r="I481" s="63">
        <v>2.0659999999999998</v>
      </c>
      <c r="J481" s="38">
        <v>156</v>
      </c>
      <c r="K481" s="38" t="s">
        <v>80</v>
      </c>
      <c r="L481" s="39" t="s">
        <v>79</v>
      </c>
      <c r="M481" s="39"/>
      <c r="N481" s="38">
        <v>45</v>
      </c>
      <c r="O481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84"/>
      <c r="Q481" s="384"/>
      <c r="R481" s="384"/>
      <c r="S481" s="385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71"/>
      <c r="BB481" s="347" t="s">
        <v>67</v>
      </c>
    </row>
    <row r="482" spans="1:54" x14ac:dyDescent="0.2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7"/>
      <c r="O482" s="373" t="s">
        <v>43</v>
      </c>
      <c r="P482" s="374"/>
      <c r="Q482" s="374"/>
      <c r="R482" s="374"/>
      <c r="S482" s="374"/>
      <c r="T482" s="374"/>
      <c r="U482" s="375"/>
      <c r="V482" s="43" t="s">
        <v>42</v>
      </c>
      <c r="W482" s="44">
        <f>IFERROR(W479/H479,"0")+IFERROR(W480/H480,"0")+IFERROR(W481/H481,"0")</f>
        <v>0</v>
      </c>
      <c r="X482" s="44">
        <f>IFERROR(X479/H479,"0")+IFERROR(X480/H480,"0")+IFERROR(X481/H481,"0")</f>
        <v>0</v>
      </c>
      <c r="Y482" s="44">
        <f>IFERROR(IF(Y479="",0,Y479),"0")+IFERROR(IF(Y480="",0,Y480),"0")+IFERROR(IF(Y481="",0,Y481),"0")</f>
        <v>0</v>
      </c>
      <c r="Z482" s="68"/>
      <c r="AA482" s="68"/>
    </row>
    <row r="483" spans="1:54" x14ac:dyDescent="0.2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7"/>
      <c r="O483" s="373" t="s">
        <v>43</v>
      </c>
      <c r="P483" s="374"/>
      <c r="Q483" s="374"/>
      <c r="R483" s="374"/>
      <c r="S483" s="374"/>
      <c r="T483" s="374"/>
      <c r="U483" s="375"/>
      <c r="V483" s="43" t="s">
        <v>0</v>
      </c>
      <c r="W483" s="44">
        <f>IFERROR(SUM(W479:W481),"0")</f>
        <v>0</v>
      </c>
      <c r="X483" s="44">
        <f>IFERROR(SUM(X479:X481),"0")</f>
        <v>0</v>
      </c>
      <c r="Y483" s="43"/>
      <c r="Z483" s="68"/>
      <c r="AA483" s="68"/>
    </row>
    <row r="484" spans="1:54" ht="14.25" customHeight="1" x14ac:dyDescent="0.25">
      <c r="A484" s="386" t="s">
        <v>218</v>
      </c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6"/>
      <c r="P484" s="386"/>
      <c r="Q484" s="386"/>
      <c r="R484" s="386"/>
      <c r="S484" s="386"/>
      <c r="T484" s="386"/>
      <c r="U484" s="386"/>
      <c r="V484" s="386"/>
      <c r="W484" s="386"/>
      <c r="X484" s="386"/>
      <c r="Y484" s="386"/>
      <c r="Z484" s="67"/>
      <c r="AA484" s="67"/>
    </row>
    <row r="485" spans="1:54" ht="16.5" customHeight="1" x14ac:dyDescent="0.25">
      <c r="A485" s="64" t="s">
        <v>643</v>
      </c>
      <c r="B485" s="64" t="s">
        <v>644</v>
      </c>
      <c r="C485" s="37">
        <v>4301060363</v>
      </c>
      <c r="D485" s="382">
        <v>4680115885035</v>
      </c>
      <c r="E485" s="382"/>
      <c r="F485" s="63">
        <v>1</v>
      </c>
      <c r="G485" s="38">
        <v>4</v>
      </c>
      <c r="H485" s="63">
        <v>4</v>
      </c>
      <c r="I485" s="63">
        <v>4.4160000000000004</v>
      </c>
      <c r="J485" s="38">
        <v>104</v>
      </c>
      <c r="K485" s="38" t="s">
        <v>113</v>
      </c>
      <c r="L485" s="39" t="s">
        <v>79</v>
      </c>
      <c r="M485" s="39"/>
      <c r="N485" s="38">
        <v>35</v>
      </c>
      <c r="O485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84"/>
      <c r="Q485" s="384"/>
      <c r="R485" s="384"/>
      <c r="S485" s="385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71"/>
      <c r="BB485" s="348" t="s">
        <v>67</v>
      </c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54" x14ac:dyDescent="0.2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7"/>
      <c r="O487" s="373" t="s">
        <v>43</v>
      </c>
      <c r="P487" s="374"/>
      <c r="Q487" s="374"/>
      <c r="R487" s="374"/>
      <c r="S487" s="374"/>
      <c r="T487" s="374"/>
      <c r="U487" s="375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54" ht="27.75" customHeight="1" x14ac:dyDescent="0.2">
      <c r="A488" s="403" t="s">
        <v>645</v>
      </c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3"/>
      <c r="P488" s="403"/>
      <c r="Q488" s="403"/>
      <c r="R488" s="403"/>
      <c r="S488" s="403"/>
      <c r="T488" s="403"/>
      <c r="U488" s="403"/>
      <c r="V488" s="403"/>
      <c r="W488" s="403"/>
      <c r="X488" s="403"/>
      <c r="Y488" s="403"/>
      <c r="Z488" s="55"/>
      <c r="AA488" s="55"/>
    </row>
    <row r="489" spans="1:54" ht="16.5" customHeight="1" x14ac:dyDescent="0.25">
      <c r="A489" s="404" t="s">
        <v>646</v>
      </c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4"/>
      <c r="O489" s="404"/>
      <c r="P489" s="404"/>
      <c r="Q489" s="404"/>
      <c r="R489" s="404"/>
      <c r="S489" s="404"/>
      <c r="T489" s="404"/>
      <c r="U489" s="404"/>
      <c r="V489" s="404"/>
      <c r="W489" s="404"/>
      <c r="X489" s="404"/>
      <c r="Y489" s="404"/>
      <c r="Z489" s="66"/>
      <c r="AA489" s="66"/>
    </row>
    <row r="490" spans="1:54" ht="14.25" customHeight="1" x14ac:dyDescent="0.25">
      <c r="A490" s="386" t="s">
        <v>117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67"/>
      <c r="AA490" s="67"/>
    </row>
    <row r="491" spans="1:54" ht="27" customHeight="1" x14ac:dyDescent="0.25">
      <c r="A491" s="64" t="s">
        <v>647</v>
      </c>
      <c r="B491" s="64" t="s">
        <v>648</v>
      </c>
      <c r="C491" s="37">
        <v>4301011763</v>
      </c>
      <c r="D491" s="382">
        <v>4640242181011</v>
      </c>
      <c r="E491" s="382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131</v>
      </c>
      <c r="M491" s="39"/>
      <c r="N491" s="38">
        <v>55</v>
      </c>
      <c r="O491" s="405" t="s">
        <v>649</v>
      </c>
      <c r="P491" s="384"/>
      <c r="Q491" s="384"/>
      <c r="R491" s="384"/>
      <c r="S491" s="385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71"/>
      <c r="BB491" s="349" t="s">
        <v>67</v>
      </c>
    </row>
    <row r="492" spans="1:54" ht="27" customHeight="1" x14ac:dyDescent="0.25">
      <c r="A492" s="64" t="s">
        <v>650</v>
      </c>
      <c r="B492" s="64" t="s">
        <v>651</v>
      </c>
      <c r="C492" s="37">
        <v>4301011585</v>
      </c>
      <c r="D492" s="382">
        <v>4640242180441</v>
      </c>
      <c r="E492" s="382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113</v>
      </c>
      <c r="L492" s="39" t="s">
        <v>112</v>
      </c>
      <c r="M492" s="39"/>
      <c r="N492" s="38">
        <v>50</v>
      </c>
      <c r="O492" s="406" t="s">
        <v>652</v>
      </c>
      <c r="P492" s="384"/>
      <c r="Q492" s="384"/>
      <c r="R492" s="384"/>
      <c r="S492" s="385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IFERROR(IF(X492=0,"",ROUNDUP(X492/H492,0)*0.02175),"")</f>
        <v/>
      </c>
      <c r="Z492" s="69" t="s">
        <v>48</v>
      </c>
      <c r="AA492" s="70" t="s">
        <v>48</v>
      </c>
      <c r="AE492" s="71"/>
      <c r="BB492" s="350" t="s">
        <v>67</v>
      </c>
    </row>
    <row r="493" spans="1:54" ht="27" customHeight="1" x14ac:dyDescent="0.25">
      <c r="A493" s="64" t="s">
        <v>653</v>
      </c>
      <c r="B493" s="64" t="s">
        <v>654</v>
      </c>
      <c r="C493" s="37">
        <v>4301011584</v>
      </c>
      <c r="D493" s="382">
        <v>4640242180564</v>
      </c>
      <c r="E493" s="382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113</v>
      </c>
      <c r="L493" s="39" t="s">
        <v>112</v>
      </c>
      <c r="M493" s="39"/>
      <c r="N493" s="38">
        <v>50</v>
      </c>
      <c r="O493" s="407" t="s">
        <v>655</v>
      </c>
      <c r="P493" s="384"/>
      <c r="Q493" s="384"/>
      <c r="R493" s="384"/>
      <c r="S493" s="385"/>
      <c r="T493" s="40" t="s">
        <v>48</v>
      </c>
      <c r="U493" s="40" t="s">
        <v>48</v>
      </c>
      <c r="V493" s="41" t="s">
        <v>0</v>
      </c>
      <c r="W493" s="59">
        <v>0</v>
      </c>
      <c r="X493" s="56">
        <f>IFERROR(IF(W493="",0,CEILING((W493/$H493),1)*$H493),"")</f>
        <v>0</v>
      </c>
      <c r="Y493" s="42" t="str">
        <f>IFERROR(IF(X493=0,"",ROUNDUP(X493/H493,0)*0.02175),"")</f>
        <v/>
      </c>
      <c r="Z493" s="69" t="s">
        <v>48</v>
      </c>
      <c r="AA493" s="70" t="s">
        <v>48</v>
      </c>
      <c r="AE493" s="71"/>
      <c r="BB493" s="351" t="s">
        <v>67</v>
      </c>
    </row>
    <row r="494" spans="1:54" ht="27" customHeight="1" x14ac:dyDescent="0.25">
      <c r="A494" s="64" t="s">
        <v>656</v>
      </c>
      <c r="B494" s="64" t="s">
        <v>657</v>
      </c>
      <c r="C494" s="37">
        <v>4301011762</v>
      </c>
      <c r="D494" s="382">
        <v>4640242180922</v>
      </c>
      <c r="E494" s="382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112</v>
      </c>
      <c r="M494" s="39"/>
      <c r="N494" s="38">
        <v>55</v>
      </c>
      <c r="O494" s="400" t="s">
        <v>658</v>
      </c>
      <c r="P494" s="384"/>
      <c r="Q494" s="384"/>
      <c r="R494" s="384"/>
      <c r="S494" s="385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659</v>
      </c>
      <c r="B495" s="64" t="s">
        <v>660</v>
      </c>
      <c r="C495" s="37">
        <v>4301011551</v>
      </c>
      <c r="D495" s="382">
        <v>4640242180038</v>
      </c>
      <c r="E495" s="382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112</v>
      </c>
      <c r="M495" s="39"/>
      <c r="N495" s="38">
        <v>50</v>
      </c>
      <c r="O495" s="401" t="s">
        <v>661</v>
      </c>
      <c r="P495" s="384"/>
      <c r="Q495" s="384"/>
      <c r="R495" s="384"/>
      <c r="S495" s="385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x14ac:dyDescent="0.2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7"/>
      <c r="O496" s="373" t="s">
        <v>43</v>
      </c>
      <c r="P496" s="374"/>
      <c r="Q496" s="374"/>
      <c r="R496" s="374"/>
      <c r="S496" s="374"/>
      <c r="T496" s="374"/>
      <c r="U496" s="375"/>
      <c r="V496" s="43" t="s">
        <v>42</v>
      </c>
      <c r="W496" s="44">
        <f>IFERROR(W491/H491,"0")+IFERROR(W492/H492,"0")+IFERROR(W493/H493,"0")+IFERROR(W494/H494,"0")+IFERROR(W495/H495,"0")</f>
        <v>0</v>
      </c>
      <c r="X496" s="44">
        <f>IFERROR(X491/H491,"0")+IFERROR(X492/H492,"0")+IFERROR(X493/H493,"0")+IFERROR(X494/H494,"0")+IFERROR(X495/H495,"0")</f>
        <v>0</v>
      </c>
      <c r="Y496" s="44">
        <f>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54" x14ac:dyDescent="0.2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7"/>
      <c r="O497" s="373" t="s">
        <v>43</v>
      </c>
      <c r="P497" s="374"/>
      <c r="Q497" s="374"/>
      <c r="R497" s="374"/>
      <c r="S497" s="374"/>
      <c r="T497" s="374"/>
      <c r="U497" s="375"/>
      <c r="V497" s="43" t="s">
        <v>0</v>
      </c>
      <c r="W497" s="44">
        <f>IFERROR(SUM(W491:W495),"0")</f>
        <v>0</v>
      </c>
      <c r="X497" s="44">
        <f>IFERROR(SUM(X491:X495),"0")</f>
        <v>0</v>
      </c>
      <c r="Y497" s="43"/>
      <c r="Z497" s="68"/>
      <c r="AA497" s="68"/>
    </row>
    <row r="498" spans="1:54" ht="14.25" customHeight="1" x14ac:dyDescent="0.25">
      <c r="A498" s="386" t="s">
        <v>109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67"/>
      <c r="AA498" s="67"/>
    </row>
    <row r="499" spans="1:54" ht="27" customHeight="1" x14ac:dyDescent="0.25">
      <c r="A499" s="64" t="s">
        <v>662</v>
      </c>
      <c r="B499" s="64" t="s">
        <v>663</v>
      </c>
      <c r="C499" s="37">
        <v>4301020260</v>
      </c>
      <c r="D499" s="382">
        <v>4640242180526</v>
      </c>
      <c r="E499" s="382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113</v>
      </c>
      <c r="L499" s="39" t="s">
        <v>112</v>
      </c>
      <c r="M499" s="39"/>
      <c r="N499" s="38">
        <v>50</v>
      </c>
      <c r="O499" s="402" t="s">
        <v>664</v>
      </c>
      <c r="P499" s="384"/>
      <c r="Q499" s="384"/>
      <c r="R499" s="384"/>
      <c r="S499" s="385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71"/>
      <c r="BB499" s="354" t="s">
        <v>67</v>
      </c>
    </row>
    <row r="500" spans="1:54" ht="16.5" customHeight="1" x14ac:dyDescent="0.25">
      <c r="A500" s="64" t="s">
        <v>665</v>
      </c>
      <c r="B500" s="64" t="s">
        <v>666</v>
      </c>
      <c r="C500" s="37">
        <v>4301020269</v>
      </c>
      <c r="D500" s="382">
        <v>4640242180519</v>
      </c>
      <c r="E500" s="382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113</v>
      </c>
      <c r="L500" s="39" t="s">
        <v>131</v>
      </c>
      <c r="M500" s="39"/>
      <c r="N500" s="38">
        <v>50</v>
      </c>
      <c r="O500" s="397" t="s">
        <v>667</v>
      </c>
      <c r="P500" s="384"/>
      <c r="Q500" s="384"/>
      <c r="R500" s="384"/>
      <c r="S500" s="38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71"/>
      <c r="BB500" s="355" t="s">
        <v>67</v>
      </c>
    </row>
    <row r="501" spans="1:54" ht="27" customHeight="1" x14ac:dyDescent="0.25">
      <c r="A501" s="64" t="s">
        <v>668</v>
      </c>
      <c r="B501" s="64" t="s">
        <v>669</v>
      </c>
      <c r="C501" s="37">
        <v>4301020309</v>
      </c>
      <c r="D501" s="382">
        <v>4640242180090</v>
      </c>
      <c r="E501" s="382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113</v>
      </c>
      <c r="L501" s="39" t="s">
        <v>112</v>
      </c>
      <c r="M501" s="39"/>
      <c r="N501" s="38">
        <v>50</v>
      </c>
      <c r="O501" s="398" t="s">
        <v>670</v>
      </c>
      <c r="P501" s="384"/>
      <c r="Q501" s="384"/>
      <c r="R501" s="384"/>
      <c r="S501" s="38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71"/>
      <c r="BB501" s="356" t="s">
        <v>67</v>
      </c>
    </row>
    <row r="502" spans="1:54" x14ac:dyDescent="0.2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7"/>
      <c r="O502" s="373" t="s">
        <v>43</v>
      </c>
      <c r="P502" s="374"/>
      <c r="Q502" s="374"/>
      <c r="R502" s="374"/>
      <c r="S502" s="374"/>
      <c r="T502" s="374"/>
      <c r="U502" s="375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54" x14ac:dyDescent="0.2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7"/>
      <c r="O503" s="373" t="s">
        <v>43</v>
      </c>
      <c r="P503" s="374"/>
      <c r="Q503" s="374"/>
      <c r="R503" s="374"/>
      <c r="S503" s="374"/>
      <c r="T503" s="374"/>
      <c r="U503" s="375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54" ht="14.25" customHeight="1" x14ac:dyDescent="0.25">
      <c r="A504" s="386" t="s">
        <v>76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67"/>
      <c r="AA504" s="67"/>
    </row>
    <row r="505" spans="1:54" ht="27" customHeight="1" x14ac:dyDescent="0.25">
      <c r="A505" s="64" t="s">
        <v>671</v>
      </c>
      <c r="B505" s="64" t="s">
        <v>672</v>
      </c>
      <c r="C505" s="37">
        <v>4301031280</v>
      </c>
      <c r="D505" s="382">
        <v>4640242180816</v>
      </c>
      <c r="E505" s="382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9"/>
      <c r="N505" s="38">
        <v>40</v>
      </c>
      <c r="O505" s="399" t="s">
        <v>673</v>
      </c>
      <c r="P505" s="384"/>
      <c r="Q505" s="384"/>
      <c r="R505" s="384"/>
      <c r="S505" s="385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71"/>
      <c r="BB505" s="357" t="s">
        <v>67</v>
      </c>
    </row>
    <row r="506" spans="1:54" ht="27" customHeight="1" x14ac:dyDescent="0.25">
      <c r="A506" s="64" t="s">
        <v>674</v>
      </c>
      <c r="B506" s="64" t="s">
        <v>675</v>
      </c>
      <c r="C506" s="37">
        <v>4301031194</v>
      </c>
      <c r="D506" s="382">
        <v>4680115880856</v>
      </c>
      <c r="E506" s="382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9"/>
      <c r="N506" s="38">
        <v>40</v>
      </c>
      <c r="O506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84"/>
      <c r="Q506" s="384"/>
      <c r="R506" s="384"/>
      <c r="S506" s="38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71"/>
      <c r="BB506" s="358" t="s">
        <v>67</v>
      </c>
    </row>
    <row r="507" spans="1:54" ht="27" customHeight="1" x14ac:dyDescent="0.25">
      <c r="A507" s="64" t="s">
        <v>676</v>
      </c>
      <c r="B507" s="64" t="s">
        <v>677</v>
      </c>
      <c r="C507" s="37">
        <v>4301031244</v>
      </c>
      <c r="D507" s="382">
        <v>4640242180595</v>
      </c>
      <c r="E507" s="38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9"/>
      <c r="N507" s="38">
        <v>40</v>
      </c>
      <c r="O507" s="394" t="s">
        <v>678</v>
      </c>
      <c r="P507" s="384"/>
      <c r="Q507" s="384"/>
      <c r="R507" s="384"/>
      <c r="S507" s="38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IFERROR(IF(X507=0,"",ROUNDUP(X507/H507,0)*0.00753),"")</f>
        <v/>
      </c>
      <c r="Z507" s="69" t="s">
        <v>48</v>
      </c>
      <c r="AA507" s="70" t="s">
        <v>48</v>
      </c>
      <c r="AE507" s="71"/>
      <c r="BB507" s="359" t="s">
        <v>67</v>
      </c>
    </row>
    <row r="508" spans="1:54" ht="27" customHeight="1" x14ac:dyDescent="0.25">
      <c r="A508" s="64" t="s">
        <v>679</v>
      </c>
      <c r="B508" s="64" t="s">
        <v>680</v>
      </c>
      <c r="C508" s="37">
        <v>4301031203</v>
      </c>
      <c r="D508" s="382">
        <v>4640242180908</v>
      </c>
      <c r="E508" s="382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173</v>
      </c>
      <c r="L508" s="39" t="s">
        <v>79</v>
      </c>
      <c r="M508" s="39"/>
      <c r="N508" s="38">
        <v>40</v>
      </c>
      <c r="O508" s="395" t="s">
        <v>681</v>
      </c>
      <c r="P508" s="384"/>
      <c r="Q508" s="384"/>
      <c r="R508" s="384"/>
      <c r="S508" s="385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IFERROR(IF(X508=0,"",ROUNDUP(X508/H508,0)*0.00502),"")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682</v>
      </c>
      <c r="B509" s="64" t="s">
        <v>683</v>
      </c>
      <c r="C509" s="37">
        <v>4301031200</v>
      </c>
      <c r="D509" s="382">
        <v>4640242180489</v>
      </c>
      <c r="E509" s="382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173</v>
      </c>
      <c r="L509" s="39" t="s">
        <v>79</v>
      </c>
      <c r="M509" s="39"/>
      <c r="N509" s="38">
        <v>40</v>
      </c>
      <c r="O509" s="396" t="s">
        <v>684</v>
      </c>
      <c r="P509" s="384"/>
      <c r="Q509" s="384"/>
      <c r="R509" s="384"/>
      <c r="S509" s="385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IFERROR(IF(X509=0,"",ROUNDUP(X509/H509,0)*0.00502),"")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x14ac:dyDescent="0.2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7"/>
      <c r="O510" s="373" t="s">
        <v>43</v>
      </c>
      <c r="P510" s="374"/>
      <c r="Q510" s="374"/>
      <c r="R510" s="374"/>
      <c r="S510" s="374"/>
      <c r="T510" s="374"/>
      <c r="U510" s="375"/>
      <c r="V510" s="43" t="s">
        <v>42</v>
      </c>
      <c r="W510" s="44">
        <f>IFERROR(W505/H505,"0")+IFERROR(W506/H506,"0")+IFERROR(W507/H507,"0")+IFERROR(W508/H508,"0")+IFERROR(W509/H509,"0")</f>
        <v>0</v>
      </c>
      <c r="X510" s="44">
        <f>IFERROR(X505/H505,"0")+IFERROR(X506/H506,"0")+IFERROR(X507/H507,"0")+IFERROR(X508/H508,"0")+IFERROR(X509/H509,"0")</f>
        <v>0</v>
      </c>
      <c r="Y510" s="44">
        <f>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54" x14ac:dyDescent="0.2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7"/>
      <c r="O511" s="373" t="s">
        <v>43</v>
      </c>
      <c r="P511" s="374"/>
      <c r="Q511" s="374"/>
      <c r="R511" s="374"/>
      <c r="S511" s="374"/>
      <c r="T511" s="374"/>
      <c r="U511" s="375"/>
      <c r="V511" s="43" t="s">
        <v>0</v>
      </c>
      <c r="W511" s="44">
        <f>IFERROR(SUM(W505:W509),"0")</f>
        <v>0</v>
      </c>
      <c r="X511" s="44">
        <f>IFERROR(SUM(X505:X509),"0")</f>
        <v>0</v>
      </c>
      <c r="Y511" s="43"/>
      <c r="Z511" s="68"/>
      <c r="AA511" s="68"/>
    </row>
    <row r="512" spans="1:54" ht="14.25" customHeight="1" x14ac:dyDescent="0.25">
      <c r="A512" s="386" t="s">
        <v>81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67"/>
      <c r="AA512" s="67"/>
    </row>
    <row r="513" spans="1:54" ht="27" customHeight="1" x14ac:dyDescent="0.25">
      <c r="A513" s="64" t="s">
        <v>685</v>
      </c>
      <c r="B513" s="64" t="s">
        <v>686</v>
      </c>
      <c r="C513" s="37">
        <v>4301051310</v>
      </c>
      <c r="D513" s="382">
        <v>4680115880870</v>
      </c>
      <c r="E513" s="382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113</v>
      </c>
      <c r="L513" s="39" t="s">
        <v>131</v>
      </c>
      <c r="M513" s="39"/>
      <c r="N513" s="38">
        <v>40</v>
      </c>
      <c r="O513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84"/>
      <c r="Q513" s="384"/>
      <c r="R513" s="384"/>
      <c r="S513" s="385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71"/>
      <c r="BB513" s="362" t="s">
        <v>67</v>
      </c>
    </row>
    <row r="514" spans="1:54" ht="27" customHeight="1" x14ac:dyDescent="0.25">
      <c r="A514" s="64" t="s">
        <v>687</v>
      </c>
      <c r="B514" s="64" t="s">
        <v>688</v>
      </c>
      <c r="C514" s="37">
        <v>4301051510</v>
      </c>
      <c r="D514" s="382">
        <v>4640242180540</v>
      </c>
      <c r="E514" s="38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113</v>
      </c>
      <c r="L514" s="39" t="s">
        <v>79</v>
      </c>
      <c r="M514" s="39"/>
      <c r="N514" s="38">
        <v>30</v>
      </c>
      <c r="O514" s="390" t="s">
        <v>689</v>
      </c>
      <c r="P514" s="384"/>
      <c r="Q514" s="384"/>
      <c r="R514" s="384"/>
      <c r="S514" s="385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71"/>
      <c r="BB514" s="363" t="s">
        <v>67</v>
      </c>
    </row>
    <row r="515" spans="1:54" ht="27" customHeight="1" x14ac:dyDescent="0.25">
      <c r="A515" s="64" t="s">
        <v>690</v>
      </c>
      <c r="B515" s="64" t="s">
        <v>691</v>
      </c>
      <c r="C515" s="37">
        <v>4301051390</v>
      </c>
      <c r="D515" s="382">
        <v>4640242181233</v>
      </c>
      <c r="E515" s="382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173</v>
      </c>
      <c r="L515" s="39" t="s">
        <v>79</v>
      </c>
      <c r="M515" s="39"/>
      <c r="N515" s="38">
        <v>40</v>
      </c>
      <c r="O515" s="391" t="s">
        <v>692</v>
      </c>
      <c r="P515" s="384"/>
      <c r="Q515" s="384"/>
      <c r="R515" s="384"/>
      <c r="S515" s="385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4" t="s">
        <v>67</v>
      </c>
    </row>
    <row r="516" spans="1:54" ht="27" customHeight="1" x14ac:dyDescent="0.25">
      <c r="A516" s="64" t="s">
        <v>693</v>
      </c>
      <c r="B516" s="64" t="s">
        <v>694</v>
      </c>
      <c r="C516" s="37">
        <v>4301051508</v>
      </c>
      <c r="D516" s="382">
        <v>4640242180557</v>
      </c>
      <c r="E516" s="382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9"/>
      <c r="N516" s="38">
        <v>30</v>
      </c>
      <c r="O516" s="392" t="s">
        <v>695</v>
      </c>
      <c r="P516" s="384"/>
      <c r="Q516" s="384"/>
      <c r="R516" s="384"/>
      <c r="S516" s="385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696</v>
      </c>
      <c r="B517" s="64" t="s">
        <v>697</v>
      </c>
      <c r="C517" s="37">
        <v>4301051448</v>
      </c>
      <c r="D517" s="382">
        <v>4640242181226</v>
      </c>
      <c r="E517" s="382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173</v>
      </c>
      <c r="L517" s="39" t="s">
        <v>79</v>
      </c>
      <c r="M517" s="39"/>
      <c r="N517" s="38">
        <v>30</v>
      </c>
      <c r="O517" s="383" t="s">
        <v>698</v>
      </c>
      <c r="P517" s="384"/>
      <c r="Q517" s="384"/>
      <c r="R517" s="384"/>
      <c r="S517" s="385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IFERROR(IF(X517=0,"",ROUNDUP(X517/H517,0)*0.00502),"")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x14ac:dyDescent="0.2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7"/>
      <c r="O518" s="373" t="s">
        <v>43</v>
      </c>
      <c r="P518" s="374"/>
      <c r="Q518" s="374"/>
      <c r="R518" s="374"/>
      <c r="S518" s="374"/>
      <c r="T518" s="374"/>
      <c r="U518" s="375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54" x14ac:dyDescent="0.2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7"/>
      <c r="O519" s="373" t="s">
        <v>43</v>
      </c>
      <c r="P519" s="374"/>
      <c r="Q519" s="374"/>
      <c r="R519" s="374"/>
      <c r="S519" s="374"/>
      <c r="T519" s="374"/>
      <c r="U519" s="375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54" ht="14.25" customHeight="1" x14ac:dyDescent="0.25">
      <c r="A520" s="386" t="s">
        <v>218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67"/>
      <c r="AA520" s="67"/>
    </row>
    <row r="521" spans="1:54" ht="27" customHeight="1" x14ac:dyDescent="0.25">
      <c r="A521" s="64" t="s">
        <v>699</v>
      </c>
      <c r="B521" s="64" t="s">
        <v>700</v>
      </c>
      <c r="C521" s="37">
        <v>4301060354</v>
      </c>
      <c r="D521" s="382">
        <v>4640242180120</v>
      </c>
      <c r="E521" s="382"/>
      <c r="F521" s="63">
        <v>1.3</v>
      </c>
      <c r="G521" s="38">
        <v>6</v>
      </c>
      <c r="H521" s="63">
        <v>7.8</v>
      </c>
      <c r="I521" s="63">
        <v>8.2799999999999994</v>
      </c>
      <c r="J521" s="38">
        <v>56</v>
      </c>
      <c r="K521" s="38" t="s">
        <v>113</v>
      </c>
      <c r="L521" s="39" t="s">
        <v>79</v>
      </c>
      <c r="M521" s="39"/>
      <c r="N521" s="38">
        <v>40</v>
      </c>
      <c r="O521" s="387" t="s">
        <v>701</v>
      </c>
      <c r="P521" s="384"/>
      <c r="Q521" s="384"/>
      <c r="R521" s="384"/>
      <c r="S521" s="385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7" t="s">
        <v>67</v>
      </c>
    </row>
    <row r="522" spans="1:54" ht="27" customHeight="1" x14ac:dyDescent="0.25">
      <c r="A522" s="64" t="s">
        <v>702</v>
      </c>
      <c r="B522" s="64" t="s">
        <v>703</v>
      </c>
      <c r="C522" s="37">
        <v>4301060355</v>
      </c>
      <c r="D522" s="382">
        <v>4640242180137</v>
      </c>
      <c r="E522" s="382"/>
      <c r="F522" s="63">
        <v>1.3</v>
      </c>
      <c r="G522" s="38">
        <v>6</v>
      </c>
      <c r="H522" s="63">
        <v>7.8</v>
      </c>
      <c r="I522" s="63">
        <v>8.2799999999999994</v>
      </c>
      <c r="J522" s="38">
        <v>56</v>
      </c>
      <c r="K522" s="38" t="s">
        <v>113</v>
      </c>
      <c r="L522" s="39" t="s">
        <v>79</v>
      </c>
      <c r="M522" s="39"/>
      <c r="N522" s="38">
        <v>40</v>
      </c>
      <c r="O522" s="388" t="s">
        <v>704</v>
      </c>
      <c r="P522" s="384"/>
      <c r="Q522" s="384"/>
      <c r="R522" s="384"/>
      <c r="S522" s="385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71"/>
      <c r="BB522" s="368" t="s">
        <v>67</v>
      </c>
    </row>
    <row r="523" spans="1:54" x14ac:dyDescent="0.2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7"/>
      <c r="O523" s="373" t="s">
        <v>43</v>
      </c>
      <c r="P523" s="374"/>
      <c r="Q523" s="374"/>
      <c r="R523" s="374"/>
      <c r="S523" s="374"/>
      <c r="T523" s="374"/>
      <c r="U523" s="375"/>
      <c r="V523" s="43" t="s">
        <v>42</v>
      </c>
      <c r="W523" s="44">
        <f>IFERROR(W521/H521,"0")+IFERROR(W522/H522,"0")</f>
        <v>0</v>
      </c>
      <c r="X523" s="44">
        <f>IFERROR(X521/H521,"0")+IFERROR(X522/H522,"0")</f>
        <v>0</v>
      </c>
      <c r="Y523" s="44">
        <f>IFERROR(IF(Y521="",0,Y521),"0")+IFERROR(IF(Y522="",0,Y522),"0")</f>
        <v>0</v>
      </c>
      <c r="Z523" s="68"/>
      <c r="AA523" s="68"/>
    </row>
    <row r="524" spans="1:54" x14ac:dyDescent="0.2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7"/>
      <c r="O524" s="373" t="s">
        <v>43</v>
      </c>
      <c r="P524" s="374"/>
      <c r="Q524" s="374"/>
      <c r="R524" s="374"/>
      <c r="S524" s="374"/>
      <c r="T524" s="374"/>
      <c r="U524" s="375"/>
      <c r="V524" s="43" t="s">
        <v>0</v>
      </c>
      <c r="W524" s="44">
        <f>IFERROR(SUM(W521:W522),"0")</f>
        <v>0</v>
      </c>
      <c r="X524" s="44">
        <f>IFERROR(SUM(X521:X522),"0")</f>
        <v>0</v>
      </c>
      <c r="Y524" s="43"/>
      <c r="Z524" s="68"/>
      <c r="AA524" s="68"/>
    </row>
    <row r="525" spans="1:54" ht="15" customHeight="1" x14ac:dyDescent="0.2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81"/>
      <c r="O525" s="378" t="s">
        <v>36</v>
      </c>
      <c r="P525" s="379"/>
      <c r="Q525" s="379"/>
      <c r="R525" s="379"/>
      <c r="S525" s="379"/>
      <c r="T525" s="379"/>
      <c r="U525" s="380"/>
      <c r="V525" s="43" t="s">
        <v>0</v>
      </c>
      <c r="W525" s="4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0</v>
      </c>
      <c r="X525" s="4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0</v>
      </c>
      <c r="Y525" s="43"/>
      <c r="Z525" s="68"/>
      <c r="AA525" s="68"/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81"/>
      <c r="O526" s="378" t="s">
        <v>37</v>
      </c>
      <c r="P526" s="379"/>
      <c r="Q526" s="379"/>
      <c r="R526" s="379"/>
      <c r="S526" s="379"/>
      <c r="T526" s="379"/>
      <c r="U526" s="380"/>
      <c r="V526" s="43" t="s">
        <v>0</v>
      </c>
      <c r="W52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0</v>
      </c>
      <c r="X526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0</v>
      </c>
      <c r="Y526" s="43"/>
      <c r="Z526" s="68"/>
      <c r="AA526" s="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81"/>
      <c r="O527" s="378" t="s">
        <v>38</v>
      </c>
      <c r="P527" s="379"/>
      <c r="Q527" s="379"/>
      <c r="R527" s="379"/>
      <c r="S527" s="379"/>
      <c r="T527" s="379"/>
      <c r="U527" s="380"/>
      <c r="V527" s="43" t="s">
        <v>23</v>
      </c>
      <c r="W52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0</v>
      </c>
      <c r="X527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0</v>
      </c>
      <c r="Y527" s="43"/>
      <c r="Z527" s="68"/>
      <c r="AA527" s="68"/>
    </row>
    <row r="528" spans="1:54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39</v>
      </c>
      <c r="P528" s="379"/>
      <c r="Q528" s="379"/>
      <c r="R528" s="379"/>
      <c r="S528" s="379"/>
      <c r="T528" s="379"/>
      <c r="U528" s="380"/>
      <c r="V528" s="43" t="s">
        <v>0</v>
      </c>
      <c r="W528" s="44">
        <f>GrossWeightTotal+PalletQtyTotal*25</f>
        <v>0</v>
      </c>
      <c r="X528" s="44">
        <f>GrossWeightTotalR+PalletQtyTotalR*25</f>
        <v>0</v>
      </c>
      <c r="Y528" s="43"/>
      <c r="Z528" s="68"/>
      <c r="AA528" s="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40</v>
      </c>
      <c r="P529" s="379"/>
      <c r="Q529" s="379"/>
      <c r="R529" s="379"/>
      <c r="S529" s="379"/>
      <c r="T529" s="379"/>
      <c r="U529" s="380"/>
      <c r="V529" s="43" t="s">
        <v>23</v>
      </c>
      <c r="W529" s="4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0</v>
      </c>
      <c r="X529" s="4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0</v>
      </c>
      <c r="Y529" s="43"/>
      <c r="Z529" s="68"/>
      <c r="AA529" s="68"/>
    </row>
    <row r="530" spans="1:30" ht="14.25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41</v>
      </c>
      <c r="P530" s="379"/>
      <c r="Q530" s="379"/>
      <c r="R530" s="379"/>
      <c r="S530" s="379"/>
      <c r="T530" s="379"/>
      <c r="U530" s="380"/>
      <c r="V530" s="46" t="s">
        <v>54</v>
      </c>
      <c r="W530" s="43"/>
      <c r="X530" s="43"/>
      <c r="Y530" s="43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0</v>
      </c>
      <c r="Z530" s="68"/>
      <c r="AA530" s="68"/>
    </row>
    <row r="531" spans="1:30" ht="13.5" thickBot="1" x14ac:dyDescent="0.25"/>
    <row r="532" spans="1:30" ht="27" thickTop="1" thickBot="1" x14ac:dyDescent="0.25">
      <c r="A532" s="47" t="s">
        <v>9</v>
      </c>
      <c r="B532" s="80" t="s">
        <v>75</v>
      </c>
      <c r="C532" s="369" t="s">
        <v>107</v>
      </c>
      <c r="D532" s="369" t="s">
        <v>107</v>
      </c>
      <c r="E532" s="369" t="s">
        <v>107</v>
      </c>
      <c r="F532" s="369" t="s">
        <v>107</v>
      </c>
      <c r="G532" s="369" t="s">
        <v>241</v>
      </c>
      <c r="H532" s="369" t="s">
        <v>241</v>
      </c>
      <c r="I532" s="369" t="s">
        <v>241</v>
      </c>
      <c r="J532" s="369" t="s">
        <v>241</v>
      </c>
      <c r="K532" s="370"/>
      <c r="L532" s="369" t="s">
        <v>241</v>
      </c>
      <c r="M532" s="370"/>
      <c r="N532" s="369" t="s">
        <v>241</v>
      </c>
      <c r="O532" s="369" t="s">
        <v>241</v>
      </c>
      <c r="P532" s="369" t="s">
        <v>241</v>
      </c>
      <c r="Q532" s="369" t="s">
        <v>470</v>
      </c>
      <c r="R532" s="369" t="s">
        <v>470</v>
      </c>
      <c r="S532" s="369" t="s">
        <v>522</v>
      </c>
      <c r="T532" s="369" t="s">
        <v>522</v>
      </c>
      <c r="U532" s="80" t="s">
        <v>598</v>
      </c>
      <c r="V532" s="80" t="s">
        <v>645</v>
      </c>
      <c r="AA532" s="61"/>
      <c r="AD532" s="1"/>
    </row>
    <row r="533" spans="1:30" ht="14.25" customHeight="1" thickTop="1" x14ac:dyDescent="0.2">
      <c r="A533" s="371" t="s">
        <v>10</v>
      </c>
      <c r="B533" s="369" t="s">
        <v>75</v>
      </c>
      <c r="C533" s="369" t="s">
        <v>108</v>
      </c>
      <c r="D533" s="369" t="s">
        <v>116</v>
      </c>
      <c r="E533" s="369" t="s">
        <v>107</v>
      </c>
      <c r="F533" s="369" t="s">
        <v>231</v>
      </c>
      <c r="G533" s="369" t="s">
        <v>242</v>
      </c>
      <c r="H533" s="369" t="s">
        <v>249</v>
      </c>
      <c r="I533" s="369" t="s">
        <v>268</v>
      </c>
      <c r="J533" s="369" t="s">
        <v>327</v>
      </c>
      <c r="K533" s="1"/>
      <c r="L533" s="369" t="s">
        <v>357</v>
      </c>
      <c r="M533" s="1"/>
      <c r="N533" s="369" t="s">
        <v>357</v>
      </c>
      <c r="O533" s="369" t="s">
        <v>439</v>
      </c>
      <c r="P533" s="369" t="s">
        <v>457</v>
      </c>
      <c r="Q533" s="369" t="s">
        <v>471</v>
      </c>
      <c r="R533" s="369" t="s">
        <v>497</v>
      </c>
      <c r="S533" s="369" t="s">
        <v>523</v>
      </c>
      <c r="T533" s="369" t="s">
        <v>570</v>
      </c>
      <c r="U533" s="369" t="s">
        <v>598</v>
      </c>
      <c r="V533" s="369" t="s">
        <v>646</v>
      </c>
      <c r="AA533" s="61"/>
      <c r="AD533" s="1"/>
    </row>
    <row r="534" spans="1:30" ht="13.5" thickBot="1" x14ac:dyDescent="0.25">
      <c r="A534" s="372"/>
      <c r="B534" s="369"/>
      <c r="C534" s="369"/>
      <c r="D534" s="369"/>
      <c r="E534" s="369"/>
      <c r="F534" s="369"/>
      <c r="G534" s="369"/>
      <c r="H534" s="369"/>
      <c r="I534" s="369"/>
      <c r="J534" s="369"/>
      <c r="K534" s="1"/>
      <c r="L534" s="369"/>
      <c r="M534" s="1"/>
      <c r="N534" s="369"/>
      <c r="O534" s="369"/>
      <c r="P534" s="369"/>
      <c r="Q534" s="369"/>
      <c r="R534" s="369"/>
      <c r="S534" s="369"/>
      <c r="T534" s="369"/>
      <c r="U534" s="369"/>
      <c r="V534" s="369"/>
      <c r="AA534" s="61"/>
      <c r="AD534" s="1"/>
    </row>
    <row r="535" spans="1:30" ht="18" thickTop="1" thickBot="1" x14ac:dyDescent="0.25">
      <c r="A535" s="47" t="s">
        <v>13</v>
      </c>
      <c r="B535" s="53">
        <f>IFERROR(X22*1,"0")+IFERROR(X26*1,"0")+IFERROR(X27*1,"0")+IFERROR(X28*1,"0")+IFERROR(X29*1,"0")+IFERROR(X30*1,"0")+IFERROR(X31*1,"0")+IFERROR(X32*1,"0")+IFERROR(X36*1,"0")+IFERROR(X40*1,"0")+IFERROR(X44*1,"0")</f>
        <v>0</v>
      </c>
      <c r="C535" s="53">
        <f>IFERROR(X50*1,"0")+IFERROR(X51*1,"0")</f>
        <v>0</v>
      </c>
      <c r="D535" s="53">
        <f>IFERROR(X56*1,"0")+IFERROR(X57*1,"0")+IFERROR(X58*1,"0")+IFERROR(X59*1,"0")</f>
        <v>0</v>
      </c>
      <c r="E535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53">
        <f>IFERROR(X132*1,"0")+IFERROR(X133*1,"0")+IFERROR(X134*1,"0")+IFERROR(X135*1,"0")+IFERROR(X136*1,"0")</f>
        <v>0</v>
      </c>
      <c r="G535" s="53">
        <f>IFERROR(X142*1,"0")+IFERROR(X143*1,"0")+IFERROR(X144*1,"0")</f>
        <v>0</v>
      </c>
      <c r="H535" s="53">
        <f>IFERROR(X149*1,"0")+IFERROR(X150*1,"0")+IFERROR(X151*1,"0")+IFERROR(X152*1,"0")+IFERROR(X153*1,"0")+IFERROR(X154*1,"0")+IFERROR(X155*1,"0")+IFERROR(X156*1,"0")+IFERROR(X157*1,"0")</f>
        <v>0</v>
      </c>
      <c r="I535" s="53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53">
        <f>IFERROR(X207*1,"0")+IFERROR(X208*1,"0")+IFERROR(X209*1,"0")+IFERROR(X210*1,"0")+IFERROR(X211*1,"0")+IFERROR(X212*1,"0")+IFERROR(X216*1,"0")+IFERROR(X217*1,"0")</f>
        <v>0</v>
      </c>
      <c r="K535" s="1"/>
      <c r="L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1"/>
      <c r="N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53">
        <f>IFERROR(X293*1,"0")+IFERROR(X294*1,"0")+IFERROR(X295*1,"0")+IFERROR(X296*1,"0")+IFERROR(X297*1,"0")+IFERROR(X298*1,"0")+IFERROR(X299*1,"0")+IFERROR(X300*1,"0")+IFERROR(X304*1,"0")+IFERROR(X305*1,"0")</f>
        <v>0</v>
      </c>
      <c r="P535" s="53">
        <f>IFERROR(X310*1,"0")+IFERROR(X314*1,"0")+IFERROR(X315*1,"0")+IFERROR(X316*1,"0")+IFERROR(X320*1,"0")+IFERROR(X324*1,"0")</f>
        <v>0</v>
      </c>
      <c r="Q535" s="53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0</v>
      </c>
      <c r="R535" s="53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53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53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53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53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61"/>
      <c r="AD535" s="1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5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D216:E216"/>
    <mergeCell ref="O216:S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O353:U353"/>
    <mergeCell ref="A353:N354"/>
    <mergeCell ref="O354:U354"/>
    <mergeCell ref="A355:Y355"/>
    <mergeCell ref="A356:Y356"/>
    <mergeCell ref="D357:E357"/>
    <mergeCell ref="O357:S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O378:U378"/>
    <mergeCell ref="A378:N379"/>
    <mergeCell ref="O379:U379"/>
    <mergeCell ref="A380:Y380"/>
    <mergeCell ref="A381:Y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O401:U401"/>
    <mergeCell ref="A401:N402"/>
    <mergeCell ref="O402:U402"/>
    <mergeCell ref="A403:Y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O411:U411"/>
    <mergeCell ref="A411:N412"/>
    <mergeCell ref="O412:U412"/>
    <mergeCell ref="A413:Y413"/>
    <mergeCell ref="D414:E414"/>
    <mergeCell ref="O414:S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A420:Y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O442:U442"/>
    <mergeCell ref="A442:N443"/>
    <mergeCell ref="O443:U443"/>
    <mergeCell ref="A444:Y444"/>
    <mergeCell ref="D445:E445"/>
    <mergeCell ref="O445:S445"/>
    <mergeCell ref="O446:U446"/>
    <mergeCell ref="A446:N447"/>
    <mergeCell ref="O447:U447"/>
    <mergeCell ref="A448:Y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O523:U523"/>
    <mergeCell ref="A523:N524"/>
    <mergeCell ref="O524:U524"/>
    <mergeCell ref="O525:U525"/>
    <mergeCell ref="A525:N530"/>
    <mergeCell ref="O526:U526"/>
    <mergeCell ref="O527:U527"/>
    <mergeCell ref="O528:U528"/>
    <mergeCell ref="O529:U529"/>
    <mergeCell ref="O530:U530"/>
    <mergeCell ref="U533:U534"/>
    <mergeCell ref="V533:V534"/>
    <mergeCell ref="C532:F532"/>
    <mergeCell ref="G532:P532"/>
    <mergeCell ref="Q532:R532"/>
    <mergeCell ref="S532:T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L533:L534"/>
    <mergeCell ref="N533:N534"/>
    <mergeCell ref="O533:O534"/>
    <mergeCell ref="P533:P534"/>
    <mergeCell ref="Q533:Q534"/>
    <mergeCell ref="R533:R534"/>
    <mergeCell ref="S533:S534"/>
    <mergeCell ref="T533:T53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1202</vt:i4>
      </vt:variant>
    </vt:vector>
  </HeadingPairs>
  <TitlesOfParts>
    <vt:vector size="12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