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B54FE09C-7B3E-4C88-91E6-49E482252A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заказа'!$V$518:$V$518</definedName>
    <definedName name="GrossWeightTotalR">'Бланк заказа'!$W$518:$W$518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заказа'!$V$519:$V$519</definedName>
    <definedName name="PalletQtyTotalR">'Бланк заказа'!$W$519:$W$519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заказа'!$B$64:$B$64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заказа'!$B$477:$B$477</definedName>
    <definedName name="ProductId264">'Бланк заказа'!$B$478:$B$478</definedName>
    <definedName name="ProductId265">'Бланк заказа'!$B$479:$B$479</definedName>
    <definedName name="ProductId266">'Бланк заказа'!$B$483:$B$483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заказа'!$B$497:$B$497</definedName>
    <definedName name="ProductId273">'Бланк заказа'!$B$498:$B$498</definedName>
    <definedName name="ProductId274">'Бланк заказа'!$B$499:$B$499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заказа'!$B$506:$B$506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83">'Бланк заказа'!$B$514:$B$514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заказа'!$V$313:$V$313</definedName>
    <definedName name="SalesQty18">'Бланк заказа'!$V$64:$V$64</definedName>
    <definedName name="SalesQty180">'Бланк заказа'!$V$314:$V$314</definedName>
    <definedName name="SalesQty181">'Бланк заказа'!$V$318:$V$318</definedName>
    <definedName name="SalesQty182">'Бланк заказа'!$V$322:$V$322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заказа'!$V$339:$V$339</definedName>
    <definedName name="SalesQty192">'Бланк заказа'!$V$340:$V$340</definedName>
    <definedName name="SalesQty193">'Бланк заказа'!$V$341:$V$341</definedName>
    <definedName name="SalesQty194">'Бланк заказа'!$V$345:$V$345</definedName>
    <definedName name="SalesQty195">'Бланк заказа'!$V$346:$V$346</definedName>
    <definedName name="SalesQty196">'Бланк заказа'!$V$350:$V$350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заказа'!$V$363:$V$363</definedName>
    <definedName name="SalesQty203">'Бланк заказа'!$V$364:$V$364</definedName>
    <definedName name="SalesQty204">'Бланк заказа'!$V$368:$V$368</definedName>
    <definedName name="SalesQty205">'Бланк заказа'!$V$369:$V$369</definedName>
    <definedName name="SalesQty206">'Бланк заказа'!$V$370:$V$370</definedName>
    <definedName name="SalesQty207">'Бланк заказа'!$V$371:$V$371</definedName>
    <definedName name="SalesQty208">'Бланк заказа'!$V$375:$V$375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заказа'!$V$402:$V$402</definedName>
    <definedName name="SalesQty225">'Бланк заказа'!$V$403:$V$403</definedName>
    <definedName name="SalesQty226">'Бланк заказа'!$V$404:$V$404</definedName>
    <definedName name="SalesQty227">'Бланк заказа'!$V$408:$V$408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заказа'!$V$435:$V$435</definedName>
    <definedName name="SalesQty242">'Бланк заказа'!$V$439:$V$439</definedName>
    <definedName name="SalesQty243">'Бланк заказа'!$V$443:$V$443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заказа'!$V$477:$V$477</definedName>
    <definedName name="SalesQty264">'Бланк заказа'!$V$478:$V$478</definedName>
    <definedName name="SalesQty265">'Бланк заказа'!$V$479:$V$479</definedName>
    <definedName name="SalesQty266">'Бланк заказа'!$V$483:$V$483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заказа'!$V$497:$V$497</definedName>
    <definedName name="SalesQty273">'Бланк заказа'!$V$498:$V$498</definedName>
    <definedName name="SalesQty274">'Бланк заказа'!$V$499:$V$499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заказа'!$V$506:$V$506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83">'Бланк заказа'!$V$514:$V$514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заказа'!$W$313:$W$313</definedName>
    <definedName name="SalesRoundBox18">'Бланк заказа'!$W$64:$W$64</definedName>
    <definedName name="SalesRoundBox180">'Бланк заказа'!$W$314:$W$314</definedName>
    <definedName name="SalesRoundBox181">'Бланк заказа'!$W$318:$W$318</definedName>
    <definedName name="SalesRoundBox182">'Бланк заказа'!$W$322:$W$322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заказа'!$W$339:$W$339</definedName>
    <definedName name="SalesRoundBox192">'Бланк заказа'!$W$340:$W$340</definedName>
    <definedName name="SalesRoundBox193">'Бланк заказа'!$W$341:$W$341</definedName>
    <definedName name="SalesRoundBox194">'Бланк заказа'!$W$345:$W$345</definedName>
    <definedName name="SalesRoundBox195">'Бланк заказа'!$W$346:$W$346</definedName>
    <definedName name="SalesRoundBox196">'Бланк заказа'!$W$350:$W$350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заказа'!$W$363:$W$363</definedName>
    <definedName name="SalesRoundBox203">'Бланк заказа'!$W$364:$W$364</definedName>
    <definedName name="SalesRoundBox204">'Бланк заказа'!$W$368:$W$368</definedName>
    <definedName name="SalesRoundBox205">'Бланк заказа'!$W$369:$W$369</definedName>
    <definedName name="SalesRoundBox206">'Бланк заказа'!$W$370:$W$370</definedName>
    <definedName name="SalesRoundBox207">'Бланк заказа'!$W$371:$W$371</definedName>
    <definedName name="SalesRoundBox208">'Бланк заказа'!$W$375:$W$375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заказа'!$W$402:$W$402</definedName>
    <definedName name="SalesRoundBox225">'Бланк заказа'!$W$403:$W$403</definedName>
    <definedName name="SalesRoundBox226">'Бланк заказа'!$W$404:$W$404</definedName>
    <definedName name="SalesRoundBox227">'Бланк заказа'!$W$408:$W$408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заказа'!$W$435:$W$435</definedName>
    <definedName name="SalesRoundBox242">'Бланк заказа'!$W$439:$W$439</definedName>
    <definedName name="SalesRoundBox243">'Бланк заказа'!$W$443:$W$443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заказа'!$W$477:$W$477</definedName>
    <definedName name="SalesRoundBox264">'Бланк заказа'!$W$478:$W$478</definedName>
    <definedName name="SalesRoundBox265">'Бланк заказа'!$W$479:$W$479</definedName>
    <definedName name="SalesRoundBox266">'Бланк заказа'!$W$483:$W$483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заказа'!$W$497:$W$497</definedName>
    <definedName name="SalesRoundBox273">'Бланк заказа'!$W$498:$W$498</definedName>
    <definedName name="SalesRoundBox274">'Бланк заказа'!$W$499:$W$499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заказа'!$W$506:$W$506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83">'Бланк заказа'!$W$514:$W$514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заказа'!$U$313:$U$313</definedName>
    <definedName name="UnitOfMeasure18">'Бланк заказа'!$U$64:$U$64</definedName>
    <definedName name="UnitOfMeasure180">'Бланк заказа'!$U$314:$U$314</definedName>
    <definedName name="UnitOfMeasure181">'Бланк заказа'!$U$318:$U$318</definedName>
    <definedName name="UnitOfMeasure182">'Бланк заказа'!$U$322:$U$322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заказа'!$U$339:$U$339</definedName>
    <definedName name="UnitOfMeasure192">'Бланк заказа'!$U$340:$U$340</definedName>
    <definedName name="UnitOfMeasure193">'Бланк заказа'!$U$341:$U$341</definedName>
    <definedName name="UnitOfMeasure194">'Бланк заказа'!$U$345:$U$345</definedName>
    <definedName name="UnitOfMeasure195">'Бланк заказа'!$U$346:$U$346</definedName>
    <definedName name="UnitOfMeasure196">'Бланк заказа'!$U$350:$U$350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заказа'!$U$363:$U$363</definedName>
    <definedName name="UnitOfMeasure203">'Бланк заказа'!$U$364:$U$364</definedName>
    <definedName name="UnitOfMeasure204">'Бланк заказа'!$U$368:$U$368</definedName>
    <definedName name="UnitOfMeasure205">'Бланк заказа'!$U$369:$U$369</definedName>
    <definedName name="UnitOfMeasure206">'Бланк заказа'!$U$370:$U$370</definedName>
    <definedName name="UnitOfMeasure207">'Бланк заказа'!$U$371:$U$371</definedName>
    <definedName name="UnitOfMeasure208">'Бланк заказа'!$U$375:$U$375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заказа'!$U$402:$U$402</definedName>
    <definedName name="UnitOfMeasure225">'Бланк заказа'!$U$403:$U$403</definedName>
    <definedName name="UnitOfMeasure226">'Бланк заказа'!$U$404:$U$404</definedName>
    <definedName name="UnitOfMeasure227">'Бланк заказа'!$U$408:$U$408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заказа'!$U$435:$U$435</definedName>
    <definedName name="UnitOfMeasure242">'Бланк заказа'!$U$439:$U$439</definedName>
    <definedName name="UnitOfMeasure243">'Бланк заказа'!$U$443:$U$443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заказа'!$U$477:$U$477</definedName>
    <definedName name="UnitOfMeasure264">'Бланк заказа'!$U$478:$U$478</definedName>
    <definedName name="UnitOfMeasure265">'Бланк заказа'!$U$479:$U$479</definedName>
    <definedName name="UnitOfMeasure266">'Бланк заказа'!$U$483:$U$483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заказа'!$U$497:$U$497</definedName>
    <definedName name="UnitOfMeasure273">'Бланк заказа'!$U$498:$U$498</definedName>
    <definedName name="UnitOfMeasure274">'Бланк заказа'!$U$499:$U$499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заказа'!$U$506:$U$506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83">'Бланк заказа'!$U$514:$U$514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9" i="2" l="1"/>
  <c r="V518" i="2"/>
  <c r="V516" i="2"/>
  <c r="V515" i="2"/>
  <c r="W514" i="2"/>
  <c r="X514" i="2" s="1"/>
  <c r="W513" i="2"/>
  <c r="X513" i="2" s="1"/>
  <c r="W512" i="2"/>
  <c r="X512" i="2" s="1"/>
  <c r="W511" i="2"/>
  <c r="X511" i="2" s="1"/>
  <c r="W510" i="2"/>
  <c r="N510" i="2"/>
  <c r="V508" i="2"/>
  <c r="V507" i="2"/>
  <c r="W506" i="2"/>
  <c r="X506" i="2" s="1"/>
  <c r="W505" i="2"/>
  <c r="X505" i="2" s="1"/>
  <c r="W504" i="2"/>
  <c r="X504" i="2" s="1"/>
  <c r="W503" i="2"/>
  <c r="X503" i="2" s="1"/>
  <c r="V501" i="2"/>
  <c r="V500" i="2"/>
  <c r="W499" i="2"/>
  <c r="X499" i="2" s="1"/>
  <c r="W498" i="2"/>
  <c r="X498" i="2" s="1"/>
  <c r="W497" i="2"/>
  <c r="V495" i="2"/>
  <c r="V494" i="2"/>
  <c r="W493" i="2"/>
  <c r="X493" i="2" s="1"/>
  <c r="W492" i="2"/>
  <c r="X492" i="2" s="1"/>
  <c r="W491" i="2"/>
  <c r="X491" i="2" s="1"/>
  <c r="W490" i="2"/>
  <c r="X490" i="2" s="1"/>
  <c r="W489" i="2"/>
  <c r="V485" i="2"/>
  <c r="V484" i="2"/>
  <c r="W483" i="2"/>
  <c r="W484" i="2" s="1"/>
  <c r="V481" i="2"/>
  <c r="V480" i="2"/>
  <c r="W479" i="2"/>
  <c r="X479" i="2" s="1"/>
  <c r="N479" i="2"/>
  <c r="W478" i="2"/>
  <c r="X478" i="2" s="1"/>
  <c r="N478" i="2"/>
  <c r="W477" i="2"/>
  <c r="X477" i="2" s="1"/>
  <c r="N477" i="2"/>
  <c r="V475" i="2"/>
  <c r="V474" i="2"/>
  <c r="W473" i="2"/>
  <c r="X473" i="2" s="1"/>
  <c r="N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X468" i="2" s="1"/>
  <c r="N468" i="2"/>
  <c r="V466" i="2"/>
  <c r="V465" i="2"/>
  <c r="W464" i="2"/>
  <c r="X464" i="2" s="1"/>
  <c r="N464" i="2"/>
  <c r="W463" i="2"/>
  <c r="W465" i="2" s="1"/>
  <c r="N463" i="2"/>
  <c r="V461" i="2"/>
  <c r="V460" i="2"/>
  <c r="W459" i="2"/>
  <c r="X459" i="2" s="1"/>
  <c r="N459" i="2"/>
  <c r="W458" i="2"/>
  <c r="X458" i="2" s="1"/>
  <c r="N458" i="2"/>
  <c r="W457" i="2"/>
  <c r="X457" i="2" s="1"/>
  <c r="N457" i="2"/>
  <c r="W456" i="2"/>
  <c r="X456" i="2" s="1"/>
  <c r="N456" i="2"/>
  <c r="W455" i="2"/>
  <c r="X455" i="2" s="1"/>
  <c r="N455" i="2"/>
  <c r="W454" i="2"/>
  <c r="X454" i="2" s="1"/>
  <c r="N454" i="2"/>
  <c r="W453" i="2"/>
  <c r="X453" i="2" s="1"/>
  <c r="N453" i="2"/>
  <c r="W452" i="2"/>
  <c r="X452" i="2" s="1"/>
  <c r="N452" i="2"/>
  <c r="W451" i="2"/>
  <c r="X451" i="2" s="1"/>
  <c r="N451" i="2"/>
  <c r="W450" i="2"/>
  <c r="X450" i="2" s="1"/>
  <c r="N450" i="2"/>
  <c r="W449" i="2"/>
  <c r="N449" i="2"/>
  <c r="V445" i="2"/>
  <c r="V444" i="2"/>
  <c r="W443" i="2"/>
  <c r="W445" i="2" s="1"/>
  <c r="N443" i="2"/>
  <c r="V441" i="2"/>
  <c r="V440" i="2"/>
  <c r="W439" i="2"/>
  <c r="N439" i="2"/>
  <c r="V437" i="2"/>
  <c r="V436" i="2"/>
  <c r="W435" i="2"/>
  <c r="N435" i="2"/>
  <c r="W434" i="2"/>
  <c r="X434" i="2" s="1"/>
  <c r="N434" i="2"/>
  <c r="V432" i="2"/>
  <c r="V431" i="2"/>
  <c r="W430" i="2"/>
  <c r="X430" i="2" s="1"/>
  <c r="N430" i="2"/>
  <c r="W429" i="2"/>
  <c r="X429" i="2" s="1"/>
  <c r="N429" i="2"/>
  <c r="W428" i="2"/>
  <c r="X428" i="2" s="1"/>
  <c r="N428" i="2"/>
  <c r="W427" i="2"/>
  <c r="X427" i="2" s="1"/>
  <c r="N427" i="2"/>
  <c r="W426" i="2"/>
  <c r="X426" i="2" s="1"/>
  <c r="N426" i="2"/>
  <c r="W425" i="2"/>
  <c r="X425" i="2" s="1"/>
  <c r="N425" i="2"/>
  <c r="W424" i="2"/>
  <c r="X424" i="2" s="1"/>
  <c r="N424" i="2"/>
  <c r="V422" i="2"/>
  <c r="V421" i="2"/>
  <c r="W420" i="2"/>
  <c r="X420" i="2" s="1"/>
  <c r="N420" i="2"/>
  <c r="W419" i="2"/>
  <c r="W422" i="2" s="1"/>
  <c r="N419" i="2"/>
  <c r="V416" i="2"/>
  <c r="V415" i="2"/>
  <c r="W414" i="2"/>
  <c r="X414" i="2" s="1"/>
  <c r="N414" i="2"/>
  <c r="W413" i="2"/>
  <c r="X413" i="2" s="1"/>
  <c r="N413" i="2"/>
  <c r="W412" i="2"/>
  <c r="X412" i="2" s="1"/>
  <c r="N412" i="2"/>
  <c r="V410" i="2"/>
  <c r="V409" i="2"/>
  <c r="W408" i="2"/>
  <c r="W410" i="2" s="1"/>
  <c r="N408" i="2"/>
  <c r="V406" i="2"/>
  <c r="V405" i="2"/>
  <c r="W404" i="2"/>
  <c r="N404" i="2"/>
  <c r="W403" i="2"/>
  <c r="X403" i="2" s="1"/>
  <c r="N403" i="2"/>
  <c r="W402" i="2"/>
  <c r="W406" i="2" s="1"/>
  <c r="N402" i="2"/>
  <c r="V400" i="2"/>
  <c r="V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N386" i="2"/>
  <c r="V384" i="2"/>
  <c r="V383" i="2"/>
  <c r="W382" i="2"/>
  <c r="X382" i="2" s="1"/>
  <c r="N382" i="2"/>
  <c r="W381" i="2"/>
  <c r="X381" i="2" s="1"/>
  <c r="N381" i="2"/>
  <c r="V377" i="2"/>
  <c r="V376" i="2"/>
  <c r="W375" i="2"/>
  <c r="W376" i="2" s="1"/>
  <c r="N375" i="2"/>
  <c r="V373" i="2"/>
  <c r="V372" i="2"/>
  <c r="W371" i="2"/>
  <c r="X371" i="2" s="1"/>
  <c r="N371" i="2"/>
  <c r="W370" i="2"/>
  <c r="X370" i="2" s="1"/>
  <c r="N370" i="2"/>
  <c r="W369" i="2"/>
  <c r="X369" i="2" s="1"/>
  <c r="N369" i="2"/>
  <c r="W368" i="2"/>
  <c r="N368" i="2"/>
  <c r="V366" i="2"/>
  <c r="V365" i="2"/>
  <c r="W364" i="2"/>
  <c r="X364" i="2" s="1"/>
  <c r="N364" i="2"/>
  <c r="W363" i="2"/>
  <c r="N363" i="2"/>
  <c r="V361" i="2"/>
  <c r="V360" i="2"/>
  <c r="W359" i="2"/>
  <c r="X359" i="2" s="1"/>
  <c r="N359" i="2"/>
  <c r="W358" i="2"/>
  <c r="X358" i="2" s="1"/>
  <c r="N358" i="2"/>
  <c r="W357" i="2"/>
  <c r="X357" i="2" s="1"/>
  <c r="N357" i="2"/>
  <c r="W356" i="2"/>
  <c r="X356" i="2" s="1"/>
  <c r="N356" i="2"/>
  <c r="W355" i="2"/>
  <c r="N355" i="2"/>
  <c r="V352" i="2"/>
  <c r="V351" i="2"/>
  <c r="W350" i="2"/>
  <c r="N350" i="2"/>
  <c r="V348" i="2"/>
  <c r="V347" i="2"/>
  <c r="W346" i="2"/>
  <c r="X346" i="2" s="1"/>
  <c r="N346" i="2"/>
  <c r="W345" i="2"/>
  <c r="X345" i="2" s="1"/>
  <c r="N345" i="2"/>
  <c r="V343" i="2"/>
  <c r="V342" i="2"/>
  <c r="W341" i="2"/>
  <c r="N341" i="2"/>
  <c r="W340" i="2"/>
  <c r="X340" i="2" s="1"/>
  <c r="N340" i="2"/>
  <c r="W339" i="2"/>
  <c r="W343" i="2" s="1"/>
  <c r="N339" i="2"/>
  <c r="V337" i="2"/>
  <c r="V336" i="2"/>
  <c r="W335" i="2"/>
  <c r="X335" i="2" s="1"/>
  <c r="N335" i="2"/>
  <c r="W334" i="2"/>
  <c r="X334" i="2" s="1"/>
  <c r="N334" i="2"/>
  <c r="W333" i="2"/>
  <c r="X333" i="2" s="1"/>
  <c r="N333" i="2"/>
  <c r="W332" i="2"/>
  <c r="X332" i="2" s="1"/>
  <c r="N332" i="2"/>
  <c r="W331" i="2"/>
  <c r="X331" i="2" s="1"/>
  <c r="N331" i="2"/>
  <c r="W330" i="2"/>
  <c r="X330" i="2" s="1"/>
  <c r="N330" i="2"/>
  <c r="W329" i="2"/>
  <c r="X329" i="2" s="1"/>
  <c r="N329" i="2"/>
  <c r="W328" i="2"/>
  <c r="N328" i="2"/>
  <c r="V324" i="2"/>
  <c r="V323" i="2"/>
  <c r="W322" i="2"/>
  <c r="X322" i="2" s="1"/>
  <c r="X323" i="2" s="1"/>
  <c r="N322" i="2"/>
  <c r="V320" i="2"/>
  <c r="V319" i="2"/>
  <c r="W318" i="2"/>
  <c r="W320" i="2" s="1"/>
  <c r="N318" i="2"/>
  <c r="V316" i="2"/>
  <c r="V315" i="2"/>
  <c r="W314" i="2"/>
  <c r="X314" i="2" s="1"/>
  <c r="N314" i="2"/>
  <c r="W313" i="2"/>
  <c r="N313" i="2"/>
  <c r="W312" i="2"/>
  <c r="X312" i="2" s="1"/>
  <c r="N312" i="2"/>
  <c r="V310" i="2"/>
  <c r="V309" i="2"/>
  <c r="W308" i="2"/>
  <c r="N308" i="2"/>
  <c r="V305" i="2"/>
  <c r="V304" i="2"/>
  <c r="W303" i="2"/>
  <c r="X303" i="2" s="1"/>
  <c r="N303" i="2"/>
  <c r="W302" i="2"/>
  <c r="W304" i="2" s="1"/>
  <c r="N302" i="2"/>
  <c r="V300" i="2"/>
  <c r="V299" i="2"/>
  <c r="W298" i="2"/>
  <c r="X298" i="2" s="1"/>
  <c r="N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V282" i="2"/>
  <c r="V281" i="2"/>
  <c r="W280" i="2"/>
  <c r="X280" i="2" s="1"/>
  <c r="N280" i="2"/>
  <c r="W279" i="2"/>
  <c r="X279" i="2" s="1"/>
  <c r="W278" i="2"/>
  <c r="V276" i="2"/>
  <c r="V275" i="2"/>
  <c r="W274" i="2"/>
  <c r="X274" i="2" s="1"/>
  <c r="N274" i="2"/>
  <c r="W273" i="2"/>
  <c r="X273" i="2" s="1"/>
  <c r="N273" i="2"/>
  <c r="W272" i="2"/>
  <c r="N272" i="2"/>
  <c r="V270" i="2"/>
  <c r="V269" i="2"/>
  <c r="W268" i="2"/>
  <c r="X268" i="2" s="1"/>
  <c r="N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W262" i="2"/>
  <c r="X262" i="2" s="1"/>
  <c r="N262" i="2"/>
  <c r="W261" i="2"/>
  <c r="X261" i="2" s="1"/>
  <c r="N261" i="2"/>
  <c r="W260" i="2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W253" i="2"/>
  <c r="N253" i="2"/>
  <c r="V251" i="2"/>
  <c r="V250" i="2"/>
  <c r="W249" i="2"/>
  <c r="N249" i="2"/>
  <c r="V247" i="2"/>
  <c r="V246" i="2"/>
  <c r="W245" i="2"/>
  <c r="X245" i="2" s="1"/>
  <c r="N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V227" i="2"/>
  <c r="V226" i="2"/>
  <c r="W225" i="2"/>
  <c r="X225" i="2" s="1"/>
  <c r="N225" i="2"/>
  <c r="W224" i="2"/>
  <c r="X224" i="2" s="1"/>
  <c r="N224" i="2"/>
  <c r="W223" i="2"/>
  <c r="X223" i="2" s="1"/>
  <c r="N223" i="2"/>
  <c r="W222" i="2"/>
  <c r="X222" i="2" s="1"/>
  <c r="N222" i="2"/>
  <c r="W221" i="2"/>
  <c r="X221" i="2" s="1"/>
  <c r="N221" i="2"/>
  <c r="W220" i="2"/>
  <c r="X220" i="2" s="1"/>
  <c r="N220" i="2"/>
  <c r="V217" i="2"/>
  <c r="V216" i="2"/>
  <c r="W215" i="2"/>
  <c r="X215" i="2" s="1"/>
  <c r="N215" i="2"/>
  <c r="W214" i="2"/>
  <c r="X214" i="2" s="1"/>
  <c r="X216" i="2" s="1"/>
  <c r="N214" i="2"/>
  <c r="V212" i="2"/>
  <c r="V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V202" i="2"/>
  <c r="V201" i="2"/>
  <c r="W200" i="2"/>
  <c r="X200" i="2" s="1"/>
  <c r="N200" i="2"/>
  <c r="W199" i="2"/>
  <c r="X199" i="2" s="1"/>
  <c r="N199" i="2"/>
  <c r="W198" i="2"/>
  <c r="X198" i="2" s="1"/>
  <c r="N198" i="2"/>
  <c r="W197" i="2"/>
  <c r="W202" i="2" s="1"/>
  <c r="N197" i="2"/>
  <c r="V195" i="2"/>
  <c r="V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N177" i="2"/>
  <c r="V175" i="2"/>
  <c r="V174" i="2"/>
  <c r="W173" i="2"/>
  <c r="X173" i="2" s="1"/>
  <c r="N173" i="2"/>
  <c r="W172" i="2"/>
  <c r="X172" i="2" s="1"/>
  <c r="N172" i="2"/>
  <c r="W171" i="2"/>
  <c r="X171" i="2" s="1"/>
  <c r="N171" i="2"/>
  <c r="W170" i="2"/>
  <c r="X170" i="2" s="1"/>
  <c r="N170" i="2"/>
  <c r="V168" i="2"/>
  <c r="V167" i="2"/>
  <c r="W166" i="2"/>
  <c r="X166" i="2" s="1"/>
  <c r="N166" i="2"/>
  <c r="W165" i="2"/>
  <c r="W167" i="2" s="1"/>
  <c r="N165" i="2"/>
  <c r="V163" i="2"/>
  <c r="V162" i="2"/>
  <c r="W161" i="2"/>
  <c r="X161" i="2" s="1"/>
  <c r="N161" i="2"/>
  <c r="W160" i="2"/>
  <c r="N160" i="2"/>
  <c r="V157" i="2"/>
  <c r="V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N147" i="2"/>
  <c r="V144" i="2"/>
  <c r="V143" i="2"/>
  <c r="W142" i="2"/>
  <c r="X142" i="2" s="1"/>
  <c r="N142" i="2"/>
  <c r="W141" i="2"/>
  <c r="X141" i="2" s="1"/>
  <c r="N141" i="2"/>
  <c r="W140" i="2"/>
  <c r="N140" i="2"/>
  <c r="V136" i="2"/>
  <c r="V135" i="2"/>
  <c r="W134" i="2"/>
  <c r="X134" i="2" s="1"/>
  <c r="N134" i="2"/>
  <c r="W133" i="2"/>
  <c r="X133" i="2" s="1"/>
  <c r="N133" i="2"/>
  <c r="W132" i="2"/>
  <c r="X132" i="2" s="1"/>
  <c r="N132" i="2"/>
  <c r="W131" i="2"/>
  <c r="N131" i="2"/>
  <c r="W130" i="2"/>
  <c r="V127" i="2"/>
  <c r="V126" i="2"/>
  <c r="W125" i="2"/>
  <c r="X125" i="2" s="1"/>
  <c r="N125" i="2"/>
  <c r="W124" i="2"/>
  <c r="X124" i="2" s="1"/>
  <c r="N124" i="2"/>
  <c r="W123" i="2"/>
  <c r="X123" i="2" s="1"/>
  <c r="N123" i="2"/>
  <c r="W122" i="2"/>
  <c r="X122" i="2" s="1"/>
  <c r="N122" i="2"/>
  <c r="W121" i="2"/>
  <c r="N121" i="2"/>
  <c r="W120" i="2"/>
  <c r="X120" i="2" s="1"/>
  <c r="N120" i="2"/>
  <c r="W119" i="2"/>
  <c r="W127" i="2" s="1"/>
  <c r="N119" i="2"/>
  <c r="V117" i="2"/>
  <c r="V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N108" i="2"/>
  <c r="W107" i="2"/>
  <c r="N107" i="2"/>
  <c r="W106" i="2"/>
  <c r="X106" i="2" s="1"/>
  <c r="V104" i="2"/>
  <c r="V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V93" i="2"/>
  <c r="V92" i="2"/>
  <c r="W91" i="2"/>
  <c r="X91" i="2" s="1"/>
  <c r="N91" i="2"/>
  <c r="W90" i="2"/>
  <c r="X90" i="2" s="1"/>
  <c r="N90" i="2"/>
  <c r="W89" i="2"/>
  <c r="X89" i="2" s="1"/>
  <c r="N89" i="2"/>
  <c r="W88" i="2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X56" i="2" s="1"/>
  <c r="N56" i="2"/>
  <c r="V53" i="2"/>
  <c r="V52" i="2"/>
  <c r="W51" i="2"/>
  <c r="X51" i="2" s="1"/>
  <c r="N51" i="2"/>
  <c r="W50" i="2"/>
  <c r="C527" i="2" s="1"/>
  <c r="N50" i="2"/>
  <c r="V46" i="2"/>
  <c r="V45" i="2"/>
  <c r="W44" i="2"/>
  <c r="W45" i="2" s="1"/>
  <c r="N44" i="2"/>
  <c r="V42" i="2"/>
  <c r="V41" i="2"/>
  <c r="W40" i="2"/>
  <c r="W41" i="2" s="1"/>
  <c r="N40" i="2"/>
  <c r="V38" i="2"/>
  <c r="V37" i="2"/>
  <c r="W36" i="2"/>
  <c r="W37" i="2" s="1"/>
  <c r="N36" i="2"/>
  <c r="V34" i="2"/>
  <c r="V33" i="2"/>
  <c r="W32" i="2"/>
  <c r="X32" i="2" s="1"/>
  <c r="N32" i="2"/>
  <c r="W31" i="2"/>
  <c r="X31" i="2" s="1"/>
  <c r="N31" i="2"/>
  <c r="W30" i="2"/>
  <c r="X30" i="2" s="1"/>
  <c r="N30" i="2"/>
  <c r="W29" i="2"/>
  <c r="X29" i="2" s="1"/>
  <c r="N29" i="2"/>
  <c r="W28" i="2"/>
  <c r="X28" i="2" s="1"/>
  <c r="W27" i="2"/>
  <c r="X27" i="2" s="1"/>
  <c r="N27" i="2"/>
  <c r="W26" i="2"/>
  <c r="N26" i="2"/>
  <c r="V24" i="2"/>
  <c r="V23" i="2"/>
  <c r="W22" i="2"/>
  <c r="N22" i="2"/>
  <c r="H10" i="2"/>
  <c r="A9" i="2"/>
  <c r="J9" i="2" s="1"/>
  <c r="D7" i="2"/>
  <c r="O6" i="2"/>
  <c r="N2" i="2"/>
  <c r="X44" i="2" l="1"/>
  <c r="X45" i="2" s="1"/>
  <c r="W282" i="2"/>
  <c r="W315" i="2"/>
  <c r="W501" i="2"/>
  <c r="V517" i="2"/>
  <c r="W33" i="2"/>
  <c r="F527" i="2"/>
  <c r="X443" i="2"/>
  <c r="X444" i="2" s="1"/>
  <c r="W444" i="2"/>
  <c r="T527" i="2"/>
  <c r="X497" i="2"/>
  <c r="X60" i="2"/>
  <c r="W519" i="2"/>
  <c r="W117" i="2"/>
  <c r="X130" i="2"/>
  <c r="H527" i="2"/>
  <c r="W217" i="2"/>
  <c r="X246" i="2"/>
  <c r="X278" i="2"/>
  <c r="X281" i="2" s="1"/>
  <c r="W281" i="2"/>
  <c r="X287" i="2"/>
  <c r="X318" i="2"/>
  <c r="X319" i="2" s="1"/>
  <c r="W319" i="2"/>
  <c r="W347" i="2"/>
  <c r="W348" i="2"/>
  <c r="W421" i="2"/>
  <c r="W437" i="2"/>
  <c r="X483" i="2"/>
  <c r="X484" i="2" s="1"/>
  <c r="X85" i="2"/>
  <c r="G527" i="2"/>
  <c r="W143" i="2"/>
  <c r="W251" i="2"/>
  <c r="W250" i="2"/>
  <c r="X249" i="2"/>
  <c r="X250" i="2" s="1"/>
  <c r="X272" i="2"/>
  <c r="X275" i="2" s="1"/>
  <c r="W275" i="2"/>
  <c r="O527" i="2"/>
  <c r="W310" i="2"/>
  <c r="W309" i="2"/>
  <c r="X308" i="2"/>
  <c r="X309" i="2" s="1"/>
  <c r="W337" i="2"/>
  <c r="X328" i="2"/>
  <c r="X336" i="2" s="1"/>
  <c r="W352" i="2"/>
  <c r="W351" i="2"/>
  <c r="X350" i="2"/>
  <c r="X351" i="2" s="1"/>
  <c r="U527" i="2"/>
  <c r="W494" i="2"/>
  <c r="V521" i="2"/>
  <c r="X26" i="2"/>
  <c r="X33" i="2" s="1"/>
  <c r="W42" i="2"/>
  <c r="W46" i="2"/>
  <c r="D527" i="2"/>
  <c r="W93" i="2"/>
  <c r="W126" i="2"/>
  <c r="I527" i="2"/>
  <c r="W163" i="2"/>
  <c r="X160" i="2"/>
  <c r="X162" i="2" s="1"/>
  <c r="W194" i="2"/>
  <c r="X177" i="2"/>
  <c r="X194" i="2" s="1"/>
  <c r="W270" i="2"/>
  <c r="X260" i="2"/>
  <c r="X269" i="2" s="1"/>
  <c r="N527" i="2"/>
  <c r="X291" i="2"/>
  <c r="X299" i="2" s="1"/>
  <c r="W365" i="2"/>
  <c r="X363" i="2"/>
  <c r="X365" i="2" s="1"/>
  <c r="W373" i="2"/>
  <c r="W383" i="2"/>
  <c r="W440" i="2"/>
  <c r="W441" i="2"/>
  <c r="W516" i="2"/>
  <c r="W136" i="2"/>
  <c r="W174" i="2"/>
  <c r="W216" i="2"/>
  <c r="W258" i="2"/>
  <c r="W316" i="2"/>
  <c r="W342" i="2"/>
  <c r="X347" i="2"/>
  <c r="W360" i="2"/>
  <c r="R527" i="2"/>
  <c r="W400" i="2"/>
  <c r="W405" i="2"/>
  <c r="W416" i="2"/>
  <c r="S527" i="2"/>
  <c r="W485" i="2"/>
  <c r="X500" i="2"/>
  <c r="W500" i="2"/>
  <c r="X507" i="2"/>
  <c r="W507" i="2"/>
  <c r="V520" i="2"/>
  <c r="F9" i="2"/>
  <c r="F10" i="2"/>
  <c r="A10" i="2"/>
  <c r="H9" i="2"/>
  <c r="X103" i="2"/>
  <c r="X431" i="2"/>
  <c r="X474" i="2"/>
  <c r="X211" i="2"/>
  <c r="X415" i="2"/>
  <c r="X226" i="2"/>
  <c r="X480" i="2"/>
  <c r="X174" i="2"/>
  <c r="X383" i="2"/>
  <c r="W247" i="2"/>
  <c r="W474" i="2"/>
  <c r="W23" i="2"/>
  <c r="W38" i="2"/>
  <c r="W52" i="2"/>
  <c r="W104" i="2"/>
  <c r="X119" i="2"/>
  <c r="W162" i="2"/>
  <c r="W299" i="2"/>
  <c r="X339" i="2"/>
  <c r="X402" i="2"/>
  <c r="X419" i="2"/>
  <c r="X421" i="2" s="1"/>
  <c r="X439" i="2"/>
  <c r="X440" i="2" s="1"/>
  <c r="W460" i="2"/>
  <c r="W480" i="2"/>
  <c r="X489" i="2"/>
  <c r="X494" i="2" s="1"/>
  <c r="W85" i="2"/>
  <c r="W288" i="2"/>
  <c r="W86" i="2"/>
  <c r="W156" i="2"/>
  <c r="W323" i="2"/>
  <c r="W366" i="2"/>
  <c r="W384" i="2"/>
  <c r="W475" i="2"/>
  <c r="W495" i="2"/>
  <c r="W508" i="2"/>
  <c r="J527" i="2"/>
  <c r="W432" i="2"/>
  <c r="W24" i="2"/>
  <c r="X40" i="2"/>
  <c r="X41" i="2" s="1"/>
  <c r="W53" i="2"/>
  <c r="W168" i="2"/>
  <c r="W226" i="2"/>
  <c r="W305" i="2"/>
  <c r="W361" i="2"/>
  <c r="W377" i="2"/>
  <c r="X408" i="2"/>
  <c r="X409" i="2" s="1"/>
  <c r="W466" i="2"/>
  <c r="W515" i="2"/>
  <c r="L527" i="2"/>
  <c r="W34" i="2"/>
  <c r="W195" i="2"/>
  <c r="W269" i="2"/>
  <c r="W300" i="2"/>
  <c r="W372" i="2"/>
  <c r="W461" i="2"/>
  <c r="W481" i="2"/>
  <c r="M527" i="2"/>
  <c r="W60" i="2"/>
  <c r="W92" i="2"/>
  <c r="W135" i="2"/>
  <c r="X88" i="2"/>
  <c r="X92" i="2" s="1"/>
  <c r="X107" i="2"/>
  <c r="X116" i="2" s="1"/>
  <c r="X131" i="2"/>
  <c r="W157" i="2"/>
  <c r="W211" i="2"/>
  <c r="X313" i="2"/>
  <c r="X315" i="2" s="1"/>
  <c r="W324" i="2"/>
  <c r="X368" i="2"/>
  <c r="X372" i="2" s="1"/>
  <c r="X386" i="2"/>
  <c r="X399" i="2" s="1"/>
  <c r="W409" i="2"/>
  <c r="X435" i="2"/>
  <c r="X436" i="2" s="1"/>
  <c r="X449" i="2"/>
  <c r="X460" i="2" s="1"/>
  <c r="X510" i="2"/>
  <c r="X515" i="2" s="1"/>
  <c r="W201" i="2"/>
  <c r="W227" i="2"/>
  <c r="B527" i="2"/>
  <c r="X36" i="2"/>
  <c r="X37" i="2" s="1"/>
  <c r="X50" i="2"/>
  <c r="X52" i="2" s="1"/>
  <c r="W61" i="2"/>
  <c r="W116" i="2"/>
  <c r="X121" i="2"/>
  <c r="X165" i="2"/>
  <c r="X167" i="2" s="1"/>
  <c r="X197" i="2"/>
  <c r="X201" i="2" s="1"/>
  <c r="X302" i="2"/>
  <c r="X304" i="2" s="1"/>
  <c r="W336" i="2"/>
  <c r="X341" i="2"/>
  <c r="W399" i="2"/>
  <c r="X404" i="2"/>
  <c r="W415" i="2"/>
  <c r="W436" i="2"/>
  <c r="X463" i="2"/>
  <c r="X465" i="2" s="1"/>
  <c r="P527" i="2"/>
  <c r="W246" i="2"/>
  <c r="W431" i="2"/>
  <c r="Q527" i="2"/>
  <c r="W175" i="2"/>
  <c r="W212" i="2"/>
  <c r="W287" i="2"/>
  <c r="W103" i="2"/>
  <c r="W144" i="2"/>
  <c r="W257" i="2"/>
  <c r="W276" i="2"/>
  <c r="E527" i="2"/>
  <c r="X22" i="2"/>
  <c r="X23" i="2" s="1"/>
  <c r="X140" i="2"/>
  <c r="X143" i="2" s="1"/>
  <c r="X253" i="2"/>
  <c r="X257" i="2" s="1"/>
  <c r="X355" i="2"/>
  <c r="X360" i="2" s="1"/>
  <c r="X375" i="2"/>
  <c r="X376" i="2" s="1"/>
  <c r="W518" i="2"/>
  <c r="X147" i="2"/>
  <c r="X156" i="2" s="1"/>
  <c r="W520" i="2" l="1"/>
  <c r="X135" i="2"/>
  <c r="X126" i="2"/>
  <c r="W521" i="2"/>
  <c r="W517" i="2"/>
  <c r="X405" i="2"/>
  <c r="X342" i="2"/>
  <c r="X522" i="2" l="1"/>
</calcChain>
</file>

<file path=xl/sharedStrings.xml><?xml version="1.0" encoding="utf-8"?>
<sst xmlns="http://schemas.openxmlformats.org/spreadsheetml/2006/main" count="3407" uniqueCount="730">
  <si>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</si>
  <si>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</si>
  <si>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</si>
  <si>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</si>
  <si>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</si>
  <si>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</si>
  <si>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</si>
  <si>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</si>
  <si>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</si>
  <si>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</si>
  <si>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</si>
  <si>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</si>
  <si>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</si>
  <si>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</si>
  <si>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</si>
  <si>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</si>
  <si>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</si>
  <si>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</si>
  <si>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</si>
  <si>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</si>
  <si>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</si>
  <si>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</si>
  <si>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</si>
  <si>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</si>
  <si>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</si>
  <si>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</si>
  <si>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</si>
  <si>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</si>
  <si>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</si>
  <si>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</si>
  <si>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</si>
  <si>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</si>
  <si>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</si>
  <si>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</si>
  <si>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</si>
  <si>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</si>
  <si>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</si>
  <si>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</si>
  <si>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</si>
  <si>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</si>
  <si>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</si>
  <si>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</si>
  <si>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</si>
  <si>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</si>
  <si>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</si>
  <si>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</si>
  <si>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</si>
  <si>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</si>
  <si>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</si>
  <si>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</si>
  <si>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</si>
  <si>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</si>
  <si>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</si>
  <si>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</si>
  <si>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</si>
  <si>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</si>
  <si>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</si>
  <si>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</si>
  <si>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</si>
  <si>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</si>
  <si>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</si>
  <si>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</si>
  <si>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</si>
  <si>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</si>
  <si>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</si>
  <si>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</si>
  <si>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</si>
  <si>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15.04.2024</t>
  </si>
  <si>
    <t>11.04.2024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</si>
  <si>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</si>
  <si>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</si>
  <si>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</si>
  <si>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</si>
  <si>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</si>
  <si>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</si>
  <si>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</si>
  <si>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</si>
  <si>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</si>
  <si>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</si>
  <si>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</si>
  <si>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</si>
  <si>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</si>
  <si>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</si>
  <si>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</si>
  <si>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</si>
  <si>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</si>
  <si>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</si>
  <si>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</si>
  <si>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Сосиски «с горчицей» Фикс.вес 0,33 ц/о мгс ТМ «Ядрена копоть»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</si>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</sst>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2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7"/>
  <sheetViews>
    <sheetView showGridLines="0" tabSelected="1" topLeftCell="A1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06" t="s">
        <v>29</v>
      </c>
      <c r="E1" s="706"/>
      <c r="F1" s="706"/>
      <c r="G1" s="14" t="s">
        <v>66</v>
      </c>
      <c r="H1" s="706" t="s">
        <v>49</v>
      </c>
      <c r="I1" s="706"/>
      <c r="J1" s="706"/>
      <c r="K1" s="706"/>
      <c r="L1" s="706"/>
      <c r="M1" s="706"/>
      <c r="N1" s="706"/>
      <c r="O1" s="706"/>
      <c r="P1" s="707" t="s">
        <v>67</v>
      </c>
      <c r="Q1" s="708"/>
      <c r="R1" s="70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9"/>
      <c r="P2" s="709"/>
      <c r="Q2" s="709"/>
      <c r="R2" s="709"/>
      <c r="S2" s="709"/>
      <c r="T2" s="709"/>
      <c r="U2" s="70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09"/>
      <c r="O3" s="709"/>
      <c r="P3" s="709"/>
      <c r="Q3" s="709"/>
      <c r="R3" s="709"/>
      <c r="S3" s="709"/>
      <c r="T3" s="709"/>
      <c r="U3" s="70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88" t="s">
        <v>8</v>
      </c>
      <c r="B5" s="688"/>
      <c r="C5" s="688"/>
      <c r="D5" s="710"/>
      <c r="E5" s="710"/>
      <c r="F5" s="711" t="s">
        <v>14</v>
      </c>
      <c r="G5" s="711"/>
      <c r="H5" s="710"/>
      <c r="I5" s="710"/>
      <c r="J5" s="710"/>
      <c r="K5" s="710"/>
      <c r="L5" s="710"/>
      <c r="N5" s="27" t="s">
        <v>4</v>
      </c>
      <c r="O5" s="705">
        <v>45396</v>
      </c>
      <c r="P5" s="705"/>
      <c r="R5" s="712" t="s">
        <v>3</v>
      </c>
      <c r="S5" s="713"/>
      <c r="T5" s="714" t="s">
        <v>698</v>
      </c>
      <c r="U5" s="715"/>
      <c r="Z5" s="60"/>
      <c r="AA5" s="60"/>
      <c r="AB5" s="60"/>
    </row>
    <row r="6" spans="1:29" s="17" customFormat="1" ht="24" customHeight="1" x14ac:dyDescent="0.2">
      <c r="A6" s="688" t="s">
        <v>1</v>
      </c>
      <c r="B6" s="688"/>
      <c r="C6" s="688"/>
      <c r="D6" s="689" t="s">
        <v>699</v>
      </c>
      <c r="E6" s="689"/>
      <c r="F6" s="689"/>
      <c r="G6" s="689"/>
      <c r="H6" s="689"/>
      <c r="I6" s="689"/>
      <c r="J6" s="689"/>
      <c r="K6" s="689"/>
      <c r="L6" s="689"/>
      <c r="N6" s="27" t="s">
        <v>30</v>
      </c>
      <c r="O6" s="690" t="str">
        <f>IF(O5=0," ",CHOOSE(WEEKDAY(O5,2),"Понедельник","Вторник","Среда","Четверг","Пятница","Суббота","Воскресенье"))</f>
        <v>Воскресенье</v>
      </c>
      <c r="P6" s="690"/>
      <c r="R6" s="691" t="s">
        <v>5</v>
      </c>
      <c r="S6" s="692"/>
      <c r="T6" s="693" t="s">
        <v>69</v>
      </c>
      <c r="U6" s="69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99" t="str">
        <f>IFERROR(VLOOKUP(DeliveryAddress,Table,3,0),1)</f>
        <v>1</v>
      </c>
      <c r="E7" s="700"/>
      <c r="F7" s="700"/>
      <c r="G7" s="700"/>
      <c r="H7" s="700"/>
      <c r="I7" s="700"/>
      <c r="J7" s="700"/>
      <c r="K7" s="700"/>
      <c r="L7" s="701"/>
      <c r="N7" s="29"/>
      <c r="O7" s="49"/>
      <c r="P7" s="49"/>
      <c r="R7" s="691"/>
      <c r="S7" s="692"/>
      <c r="T7" s="695"/>
      <c r="U7" s="696"/>
      <c r="Z7" s="60"/>
      <c r="AA7" s="60"/>
      <c r="AB7" s="60"/>
    </row>
    <row r="8" spans="1:29" s="17" customFormat="1" ht="25.5" customHeight="1" x14ac:dyDescent="0.2">
      <c r="A8" s="702" t="s">
        <v>60</v>
      </c>
      <c r="B8" s="702"/>
      <c r="C8" s="702"/>
      <c r="D8" s="703"/>
      <c r="E8" s="703"/>
      <c r="F8" s="703"/>
      <c r="G8" s="703"/>
      <c r="H8" s="703"/>
      <c r="I8" s="703"/>
      <c r="J8" s="703"/>
      <c r="K8" s="703"/>
      <c r="L8" s="703"/>
      <c r="N8" s="27" t="s">
        <v>11</v>
      </c>
      <c r="O8" s="683">
        <v>0.33333333333333331</v>
      </c>
      <c r="P8" s="683"/>
      <c r="R8" s="691"/>
      <c r="S8" s="692"/>
      <c r="T8" s="695"/>
      <c r="U8" s="696"/>
      <c r="Z8" s="60"/>
      <c r="AA8" s="60"/>
      <c r="AB8" s="60"/>
    </row>
    <row r="9" spans="1:29" s="17" customFormat="1" ht="39.950000000000003" customHeight="1" x14ac:dyDescent="0.2">
      <c r="A9" s="6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9"/>
      <c r="C9" s="679"/>
      <c r="D9" s="680" t="s">
        <v>48</v>
      </c>
      <c r="E9" s="681"/>
      <c r="F9" s="6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9"/>
      <c r="H9" s="704" t="str">
        <f>IF(AND($A$9="Тип доверенности/получателя при получении в адресе перегруза:",$D$9="Разовая доверенность"),"Введите ФИО","")</f>
        <v/>
      </c>
      <c r="I9" s="704"/>
      <c r="J9" s="7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4"/>
      <c r="L9" s="704"/>
      <c r="N9" s="31" t="s">
        <v>15</v>
      </c>
      <c r="O9" s="705"/>
      <c r="P9" s="705"/>
      <c r="R9" s="691"/>
      <c r="S9" s="692"/>
      <c r="T9" s="697"/>
      <c r="U9" s="69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9"/>
      <c r="C10" s="679"/>
      <c r="D10" s="680"/>
      <c r="E10" s="681"/>
      <c r="F10" s="6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9"/>
      <c r="H10" s="682" t="str">
        <f>IFERROR(VLOOKUP($D$10,Proxy,2,FALSE),"")</f>
        <v/>
      </c>
      <c r="I10" s="682"/>
      <c r="J10" s="682"/>
      <c r="K10" s="682"/>
      <c r="L10" s="682"/>
      <c r="N10" s="31" t="s">
        <v>35</v>
      </c>
      <c r="O10" s="683"/>
      <c r="P10" s="683"/>
      <c r="S10" s="29" t="s">
        <v>12</v>
      </c>
      <c r="T10" s="684" t="s">
        <v>70</v>
      </c>
      <c r="U10" s="68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83"/>
      <c r="P11" s="683"/>
      <c r="S11" s="29" t="s">
        <v>31</v>
      </c>
      <c r="T11" s="671" t="s">
        <v>57</v>
      </c>
      <c r="U11" s="67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70" t="s">
        <v>71</v>
      </c>
      <c r="B12" s="670"/>
      <c r="C12" s="670"/>
      <c r="D12" s="670"/>
      <c r="E12" s="670"/>
      <c r="F12" s="670"/>
      <c r="G12" s="670"/>
      <c r="H12" s="670"/>
      <c r="I12" s="670"/>
      <c r="J12" s="670"/>
      <c r="K12" s="670"/>
      <c r="L12" s="670"/>
      <c r="N12" s="27" t="s">
        <v>33</v>
      </c>
      <c r="O12" s="686"/>
      <c r="P12" s="686"/>
      <c r="Q12" s="28"/>
      <c r="R12"/>
      <c r="S12" s="29" t="s">
        <v>48</v>
      </c>
      <c r="T12" s="687"/>
      <c r="U12" s="687"/>
      <c r="V12"/>
      <c r="Z12" s="60"/>
      <c r="AA12" s="60"/>
      <c r="AB12" s="60"/>
    </row>
    <row r="13" spans="1:29" s="17" customFormat="1" ht="23.25" customHeight="1" x14ac:dyDescent="0.2">
      <c r="A13" s="670" t="s">
        <v>72</v>
      </c>
      <c r="B13" s="670"/>
      <c r="C13" s="670"/>
      <c r="D13" s="670"/>
      <c r="E13" s="670"/>
      <c r="F13" s="670"/>
      <c r="G13" s="670"/>
      <c r="H13" s="670"/>
      <c r="I13" s="670"/>
      <c r="J13" s="670"/>
      <c r="K13" s="670"/>
      <c r="L13" s="670"/>
      <c r="M13" s="31"/>
      <c r="N13" s="31" t="s">
        <v>34</v>
      </c>
      <c r="O13" s="671"/>
      <c r="P13" s="67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70" t="s">
        <v>73</v>
      </c>
      <c r="B14" s="670"/>
      <c r="C14" s="670"/>
      <c r="D14" s="670"/>
      <c r="E14" s="670"/>
      <c r="F14" s="670"/>
      <c r="G14" s="670"/>
      <c r="H14" s="670"/>
      <c r="I14" s="670"/>
      <c r="J14" s="670"/>
      <c r="K14" s="670"/>
      <c r="L14" s="67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72" t="s">
        <v>74</v>
      </c>
      <c r="B15" s="672"/>
      <c r="C15" s="672"/>
      <c r="D15" s="672"/>
      <c r="E15" s="672"/>
      <c r="F15" s="672"/>
      <c r="G15" s="672"/>
      <c r="H15" s="672"/>
      <c r="I15" s="672"/>
      <c r="J15" s="672"/>
      <c r="K15" s="672"/>
      <c r="L15" s="672"/>
      <c r="M15"/>
      <c r="N15" s="673" t="s">
        <v>63</v>
      </c>
      <c r="O15" s="673"/>
      <c r="P15" s="673"/>
      <c r="Q15" s="673"/>
      <c r="R15" s="67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74"/>
      <c r="O16" s="674"/>
      <c r="P16" s="674"/>
      <c r="Q16" s="674"/>
      <c r="R16" s="67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58" t="s">
        <v>61</v>
      </c>
      <c r="B17" s="658" t="s">
        <v>51</v>
      </c>
      <c r="C17" s="676" t="s">
        <v>50</v>
      </c>
      <c r="D17" s="658" t="s">
        <v>52</v>
      </c>
      <c r="E17" s="658"/>
      <c r="F17" s="658" t="s">
        <v>24</v>
      </c>
      <c r="G17" s="658" t="s">
        <v>27</v>
      </c>
      <c r="H17" s="658" t="s">
        <v>25</v>
      </c>
      <c r="I17" s="658" t="s">
        <v>26</v>
      </c>
      <c r="J17" s="677" t="s">
        <v>16</v>
      </c>
      <c r="K17" s="677" t="s">
        <v>65</v>
      </c>
      <c r="L17" s="677" t="s">
        <v>2</v>
      </c>
      <c r="M17" s="658" t="s">
        <v>28</v>
      </c>
      <c r="N17" s="658" t="s">
        <v>17</v>
      </c>
      <c r="O17" s="658"/>
      <c r="P17" s="658"/>
      <c r="Q17" s="658"/>
      <c r="R17" s="658"/>
      <c r="S17" s="675" t="s">
        <v>58</v>
      </c>
      <c r="T17" s="658"/>
      <c r="U17" s="658" t="s">
        <v>6</v>
      </c>
      <c r="V17" s="658" t="s">
        <v>44</v>
      </c>
      <c r="W17" s="659" t="s">
        <v>56</v>
      </c>
      <c r="X17" s="658" t="s">
        <v>18</v>
      </c>
      <c r="Y17" s="661" t="s">
        <v>62</v>
      </c>
      <c r="Z17" s="661" t="s">
        <v>19</v>
      </c>
      <c r="AA17" s="662" t="s">
        <v>59</v>
      </c>
      <c r="AB17" s="663"/>
      <c r="AC17" s="664"/>
      <c r="AD17" s="668"/>
      <c r="BA17" s="669" t="s">
        <v>64</v>
      </c>
    </row>
    <row r="18" spans="1:53" ht="14.25" customHeight="1" x14ac:dyDescent="0.2">
      <c r="A18" s="658"/>
      <c r="B18" s="658"/>
      <c r="C18" s="676"/>
      <c r="D18" s="658"/>
      <c r="E18" s="658"/>
      <c r="F18" s="658" t="s">
        <v>20</v>
      </c>
      <c r="G18" s="658" t="s">
        <v>21</v>
      </c>
      <c r="H18" s="658" t="s">
        <v>22</v>
      </c>
      <c r="I18" s="658" t="s">
        <v>22</v>
      </c>
      <c r="J18" s="678"/>
      <c r="K18" s="678"/>
      <c r="L18" s="678"/>
      <c r="M18" s="658"/>
      <c r="N18" s="658"/>
      <c r="O18" s="658"/>
      <c r="P18" s="658"/>
      <c r="Q18" s="658"/>
      <c r="R18" s="658"/>
      <c r="S18" s="36" t="s">
        <v>47</v>
      </c>
      <c r="T18" s="36" t="s">
        <v>46</v>
      </c>
      <c r="U18" s="658"/>
      <c r="V18" s="658"/>
      <c r="W18" s="660"/>
      <c r="X18" s="658"/>
      <c r="Y18" s="661"/>
      <c r="Z18" s="661"/>
      <c r="AA18" s="665"/>
      <c r="AB18" s="666"/>
      <c r="AC18" s="667"/>
      <c r="AD18" s="668"/>
      <c r="BA18" s="669"/>
    </row>
    <row r="19" spans="1:53" ht="27.75" customHeight="1" x14ac:dyDescent="0.2">
      <c r="A19" s="387" t="s">
        <v>75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55"/>
      <c r="Z19" s="55"/>
    </row>
    <row r="20" spans="1:53" ht="16.5" customHeight="1" x14ac:dyDescent="0.25">
      <c r="A20" s="388" t="s">
        <v>75</v>
      </c>
      <c r="B20" s="388"/>
      <c r="C20" s="388"/>
      <c r="D20" s="388"/>
      <c r="E20" s="388"/>
      <c r="F20" s="388"/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8"/>
      <c r="W20" s="388"/>
      <c r="X20" s="388"/>
      <c r="Y20" s="66"/>
      <c r="Z20" s="66"/>
    </row>
    <row r="21" spans="1:53" ht="14.25" customHeight="1" x14ac:dyDescent="0.25">
      <c r="A21" s="373" t="s">
        <v>76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373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60">
        <v>4607091389258</v>
      </c>
      <c r="E22" s="36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5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6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67"/>
      <c r="B23" s="367"/>
      <c r="C23" s="367"/>
      <c r="D23" s="367"/>
      <c r="E23" s="367"/>
      <c r="F23" s="367"/>
      <c r="G23" s="367"/>
      <c r="H23" s="367"/>
      <c r="I23" s="367"/>
      <c r="J23" s="367"/>
      <c r="K23" s="367"/>
      <c r="L23" s="367"/>
      <c r="M23" s="368"/>
      <c r="N23" s="364" t="s">
        <v>43</v>
      </c>
      <c r="O23" s="365"/>
      <c r="P23" s="365"/>
      <c r="Q23" s="365"/>
      <c r="R23" s="365"/>
      <c r="S23" s="365"/>
      <c r="T23" s="366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67"/>
      <c r="B24" s="367"/>
      <c r="C24" s="367"/>
      <c r="D24" s="367"/>
      <c r="E24" s="367"/>
      <c r="F24" s="367"/>
      <c r="G24" s="367"/>
      <c r="H24" s="367"/>
      <c r="I24" s="367"/>
      <c r="J24" s="367"/>
      <c r="K24" s="367"/>
      <c r="L24" s="367"/>
      <c r="M24" s="368"/>
      <c r="N24" s="364" t="s">
        <v>43</v>
      </c>
      <c r="O24" s="365"/>
      <c r="P24" s="365"/>
      <c r="Q24" s="365"/>
      <c r="R24" s="365"/>
      <c r="S24" s="365"/>
      <c r="T24" s="366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3" t="s">
        <v>81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4301051551</v>
      </c>
      <c r="D26" s="360">
        <v>4607091383881</v>
      </c>
      <c r="E26" s="36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40</v>
      </c>
      <c r="N26" s="65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2"/>
      <c r="P26" s="362"/>
      <c r="Q26" s="362"/>
      <c r="R26" s="36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60">
        <v>4607091388237</v>
      </c>
      <c r="E27" s="36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6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4301051692</v>
      </c>
      <c r="D28" s="360">
        <v>4607091383935</v>
      </c>
      <c r="E28" s="36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35</v>
      </c>
      <c r="N28" s="654" t="s">
        <v>88</v>
      </c>
      <c r="O28" s="362"/>
      <c r="P28" s="362"/>
      <c r="Q28" s="362"/>
      <c r="R28" s="363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86</v>
      </c>
      <c r="B29" s="64" t="s">
        <v>89</v>
      </c>
      <c r="C29" s="37">
        <v>4301051180</v>
      </c>
      <c r="D29" s="360">
        <v>4607091383935</v>
      </c>
      <c r="E29" s="36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2"/>
      <c r="P29" s="362"/>
      <c r="Q29" s="362"/>
      <c r="R29" s="36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4301051426</v>
      </c>
      <c r="D30" s="360">
        <v>4680115881853</v>
      </c>
      <c r="E30" s="36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65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2"/>
      <c r="P30" s="362"/>
      <c r="Q30" s="362"/>
      <c r="R30" s="36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4301051593</v>
      </c>
      <c r="D31" s="360">
        <v>4607091383911</v>
      </c>
      <c r="E31" s="360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4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62"/>
      <c r="P31" s="362"/>
      <c r="Q31" s="362"/>
      <c r="R31" s="36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60">
        <v>4607091388244</v>
      </c>
      <c r="E32" s="360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5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2"/>
      <c r="P32" s="362"/>
      <c r="Q32" s="362"/>
      <c r="R32" s="363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67"/>
      <c r="B33" s="367"/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8"/>
      <c r="N33" s="364" t="s">
        <v>43</v>
      </c>
      <c r="O33" s="365"/>
      <c r="P33" s="365"/>
      <c r="Q33" s="365"/>
      <c r="R33" s="365"/>
      <c r="S33" s="365"/>
      <c r="T33" s="366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67"/>
      <c r="B34" s="367"/>
      <c r="C34" s="367"/>
      <c r="D34" s="367"/>
      <c r="E34" s="367"/>
      <c r="F34" s="367"/>
      <c r="G34" s="367"/>
      <c r="H34" s="367"/>
      <c r="I34" s="367"/>
      <c r="J34" s="367"/>
      <c r="K34" s="367"/>
      <c r="L34" s="367"/>
      <c r="M34" s="368"/>
      <c r="N34" s="364" t="s">
        <v>43</v>
      </c>
      <c r="O34" s="365"/>
      <c r="P34" s="365"/>
      <c r="Q34" s="365"/>
      <c r="R34" s="365"/>
      <c r="S34" s="365"/>
      <c r="T34" s="366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73" t="s">
        <v>96</v>
      </c>
      <c r="B35" s="373"/>
      <c r="C35" s="373"/>
      <c r="D35" s="373"/>
      <c r="E35" s="373"/>
      <c r="F35" s="373"/>
      <c r="G35" s="373"/>
      <c r="H35" s="373"/>
      <c r="I35" s="373"/>
      <c r="J35" s="373"/>
      <c r="K35" s="373"/>
      <c r="L35" s="373"/>
      <c r="M35" s="373"/>
      <c r="N35" s="373"/>
      <c r="O35" s="373"/>
      <c r="P35" s="373"/>
      <c r="Q35" s="373"/>
      <c r="R35" s="373"/>
      <c r="S35" s="373"/>
      <c r="T35" s="373"/>
      <c r="U35" s="373"/>
      <c r="V35" s="373"/>
      <c r="W35" s="373"/>
      <c r="X35" s="373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60">
        <v>4607091388503</v>
      </c>
      <c r="E36" s="360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2"/>
      <c r="P36" s="362"/>
      <c r="Q36" s="362"/>
      <c r="R36" s="363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67"/>
      <c r="B37" s="367"/>
      <c r="C37" s="367"/>
      <c r="D37" s="367"/>
      <c r="E37" s="367"/>
      <c r="F37" s="367"/>
      <c r="G37" s="367"/>
      <c r="H37" s="367"/>
      <c r="I37" s="367"/>
      <c r="J37" s="367"/>
      <c r="K37" s="367"/>
      <c r="L37" s="367"/>
      <c r="M37" s="368"/>
      <c r="N37" s="364" t="s">
        <v>43</v>
      </c>
      <c r="O37" s="365"/>
      <c r="P37" s="365"/>
      <c r="Q37" s="365"/>
      <c r="R37" s="365"/>
      <c r="S37" s="365"/>
      <c r="T37" s="366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67"/>
      <c r="B38" s="367"/>
      <c r="C38" s="367"/>
      <c r="D38" s="367"/>
      <c r="E38" s="367"/>
      <c r="F38" s="367"/>
      <c r="G38" s="367"/>
      <c r="H38" s="367"/>
      <c r="I38" s="367"/>
      <c r="J38" s="367"/>
      <c r="K38" s="367"/>
      <c r="L38" s="367"/>
      <c r="M38" s="368"/>
      <c r="N38" s="364" t="s">
        <v>43</v>
      </c>
      <c r="O38" s="365"/>
      <c r="P38" s="365"/>
      <c r="Q38" s="365"/>
      <c r="R38" s="365"/>
      <c r="S38" s="365"/>
      <c r="T38" s="366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73" t="s">
        <v>101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373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60">
        <v>4607091388282</v>
      </c>
      <c r="E40" s="36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2"/>
      <c r="P40" s="362"/>
      <c r="Q40" s="362"/>
      <c r="R40" s="363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67"/>
      <c r="B41" s="367"/>
      <c r="C41" s="367"/>
      <c r="D41" s="367"/>
      <c r="E41" s="367"/>
      <c r="F41" s="367"/>
      <c r="G41" s="367"/>
      <c r="H41" s="367"/>
      <c r="I41" s="367"/>
      <c r="J41" s="367"/>
      <c r="K41" s="367"/>
      <c r="L41" s="367"/>
      <c r="M41" s="368"/>
      <c r="N41" s="364" t="s">
        <v>43</v>
      </c>
      <c r="O41" s="365"/>
      <c r="P41" s="365"/>
      <c r="Q41" s="365"/>
      <c r="R41" s="365"/>
      <c r="S41" s="365"/>
      <c r="T41" s="366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67"/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7"/>
      <c r="M42" s="368"/>
      <c r="N42" s="364" t="s">
        <v>43</v>
      </c>
      <c r="O42" s="365"/>
      <c r="P42" s="365"/>
      <c r="Q42" s="365"/>
      <c r="R42" s="365"/>
      <c r="S42" s="365"/>
      <c r="T42" s="366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73" t="s">
        <v>105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373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60">
        <v>4607091389111</v>
      </c>
      <c r="E44" s="36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2"/>
      <c r="P44" s="362"/>
      <c r="Q44" s="362"/>
      <c r="R44" s="363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67"/>
      <c r="B45" s="367"/>
      <c r="C45" s="367"/>
      <c r="D45" s="367"/>
      <c r="E45" s="367"/>
      <c r="F45" s="367"/>
      <c r="G45" s="367"/>
      <c r="H45" s="367"/>
      <c r="I45" s="367"/>
      <c r="J45" s="367"/>
      <c r="K45" s="367"/>
      <c r="L45" s="367"/>
      <c r="M45" s="368"/>
      <c r="N45" s="364" t="s">
        <v>43</v>
      </c>
      <c r="O45" s="365"/>
      <c r="P45" s="365"/>
      <c r="Q45" s="365"/>
      <c r="R45" s="365"/>
      <c r="S45" s="365"/>
      <c r="T45" s="366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67"/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7"/>
      <c r="M46" s="368"/>
      <c r="N46" s="364" t="s">
        <v>43</v>
      </c>
      <c r="O46" s="365"/>
      <c r="P46" s="365"/>
      <c r="Q46" s="365"/>
      <c r="R46" s="365"/>
      <c r="S46" s="365"/>
      <c r="T46" s="366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87" t="s">
        <v>108</v>
      </c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  <c r="U47" s="387"/>
      <c r="V47" s="387"/>
      <c r="W47" s="387"/>
      <c r="X47" s="387"/>
      <c r="Y47" s="55"/>
      <c r="Z47" s="55"/>
    </row>
    <row r="48" spans="1:53" ht="16.5" customHeight="1" x14ac:dyDescent="0.25">
      <c r="A48" s="388" t="s">
        <v>109</v>
      </c>
      <c r="B48" s="388"/>
      <c r="C48" s="388"/>
      <c r="D48" s="388"/>
      <c r="E48" s="388"/>
      <c r="F48" s="388"/>
      <c r="G48" s="388"/>
      <c r="H48" s="388"/>
      <c r="I48" s="388"/>
      <c r="J48" s="388"/>
      <c r="K48" s="388"/>
      <c r="L48" s="388"/>
      <c r="M48" s="388"/>
      <c r="N48" s="388"/>
      <c r="O48" s="388"/>
      <c r="P48" s="388"/>
      <c r="Q48" s="388"/>
      <c r="R48" s="388"/>
      <c r="S48" s="388"/>
      <c r="T48" s="388"/>
      <c r="U48" s="388"/>
      <c r="V48" s="388"/>
      <c r="W48" s="388"/>
      <c r="X48" s="388"/>
      <c r="Y48" s="66"/>
      <c r="Z48" s="66"/>
    </row>
    <row r="49" spans="1:53" ht="14.25" customHeight="1" x14ac:dyDescent="0.25">
      <c r="A49" s="373" t="s">
        <v>110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373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60">
        <v>4680115881440</v>
      </c>
      <c r="E50" s="36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4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2"/>
      <c r="P50" s="362"/>
      <c r="Q50" s="362"/>
      <c r="R50" s="363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60">
        <v>4680115881433</v>
      </c>
      <c r="E51" s="36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2"/>
      <c r="P51" s="362"/>
      <c r="Q51" s="362"/>
      <c r="R51" s="363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67"/>
      <c r="B52" s="367"/>
      <c r="C52" s="367"/>
      <c r="D52" s="367"/>
      <c r="E52" s="367"/>
      <c r="F52" s="367"/>
      <c r="G52" s="367"/>
      <c r="H52" s="367"/>
      <c r="I52" s="367"/>
      <c r="J52" s="367"/>
      <c r="K52" s="367"/>
      <c r="L52" s="367"/>
      <c r="M52" s="368"/>
      <c r="N52" s="364" t="s">
        <v>43</v>
      </c>
      <c r="O52" s="365"/>
      <c r="P52" s="365"/>
      <c r="Q52" s="365"/>
      <c r="R52" s="365"/>
      <c r="S52" s="365"/>
      <c r="T52" s="366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67"/>
      <c r="B53" s="367"/>
      <c r="C53" s="367"/>
      <c r="D53" s="367"/>
      <c r="E53" s="367"/>
      <c r="F53" s="367"/>
      <c r="G53" s="367"/>
      <c r="H53" s="367"/>
      <c r="I53" s="367"/>
      <c r="J53" s="367"/>
      <c r="K53" s="367"/>
      <c r="L53" s="367"/>
      <c r="M53" s="368"/>
      <c r="N53" s="364" t="s">
        <v>43</v>
      </c>
      <c r="O53" s="365"/>
      <c r="P53" s="365"/>
      <c r="Q53" s="365"/>
      <c r="R53" s="365"/>
      <c r="S53" s="365"/>
      <c r="T53" s="366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88" t="s">
        <v>117</v>
      </c>
      <c r="B54" s="388"/>
      <c r="C54" s="388"/>
      <c r="D54" s="388"/>
      <c r="E54" s="388"/>
      <c r="F54" s="388"/>
      <c r="G54" s="388"/>
      <c r="H54" s="388"/>
      <c r="I54" s="388"/>
      <c r="J54" s="388"/>
      <c r="K54" s="388"/>
      <c r="L54" s="388"/>
      <c r="M54" s="388"/>
      <c r="N54" s="388"/>
      <c r="O54" s="388"/>
      <c r="P54" s="388"/>
      <c r="Q54" s="388"/>
      <c r="R54" s="388"/>
      <c r="S54" s="388"/>
      <c r="T54" s="388"/>
      <c r="U54" s="388"/>
      <c r="V54" s="388"/>
      <c r="W54" s="388"/>
      <c r="X54" s="388"/>
      <c r="Y54" s="66"/>
      <c r="Z54" s="66"/>
    </row>
    <row r="55" spans="1:53" ht="14.25" customHeight="1" x14ac:dyDescent="0.25">
      <c r="A55" s="373" t="s">
        <v>118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373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360">
        <v>4680115881426</v>
      </c>
      <c r="E56" s="36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4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63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360">
        <v>4680115881426</v>
      </c>
      <c r="E57" s="360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2"/>
      <c r="P57" s="362"/>
      <c r="Q57" s="362"/>
      <c r="R57" s="36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60">
        <v>4680115881419</v>
      </c>
      <c r="E58" s="360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2"/>
      <c r="P58" s="362"/>
      <c r="Q58" s="362"/>
      <c r="R58" s="36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360">
        <v>4680115881525</v>
      </c>
      <c r="E59" s="360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44" t="s">
        <v>127</v>
      </c>
      <c r="O59" s="362"/>
      <c r="P59" s="362"/>
      <c r="Q59" s="362"/>
      <c r="R59" s="363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67"/>
      <c r="B60" s="367"/>
      <c r="C60" s="367"/>
      <c r="D60" s="367"/>
      <c r="E60" s="367"/>
      <c r="F60" s="367"/>
      <c r="G60" s="367"/>
      <c r="H60" s="367"/>
      <c r="I60" s="367"/>
      <c r="J60" s="367"/>
      <c r="K60" s="367"/>
      <c r="L60" s="367"/>
      <c r="M60" s="368"/>
      <c r="N60" s="364" t="s">
        <v>43</v>
      </c>
      <c r="O60" s="365"/>
      <c r="P60" s="365"/>
      <c r="Q60" s="365"/>
      <c r="R60" s="365"/>
      <c r="S60" s="365"/>
      <c r="T60" s="366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67"/>
      <c r="B61" s="367"/>
      <c r="C61" s="367"/>
      <c r="D61" s="367"/>
      <c r="E61" s="367"/>
      <c r="F61" s="367"/>
      <c r="G61" s="367"/>
      <c r="H61" s="367"/>
      <c r="I61" s="367"/>
      <c r="J61" s="367"/>
      <c r="K61" s="367"/>
      <c r="L61" s="367"/>
      <c r="M61" s="368"/>
      <c r="N61" s="364" t="s">
        <v>43</v>
      </c>
      <c r="O61" s="365"/>
      <c r="P61" s="365"/>
      <c r="Q61" s="365"/>
      <c r="R61" s="365"/>
      <c r="S61" s="365"/>
      <c r="T61" s="366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88" t="s">
        <v>108</v>
      </c>
      <c r="B62" s="388"/>
      <c r="C62" s="388"/>
      <c r="D62" s="388"/>
      <c r="E62" s="388"/>
      <c r="F62" s="388"/>
      <c r="G62" s="388"/>
      <c r="H62" s="388"/>
      <c r="I62" s="388"/>
      <c r="J62" s="388"/>
      <c r="K62" s="388"/>
      <c r="L62" s="388"/>
      <c r="M62" s="388"/>
      <c r="N62" s="388"/>
      <c r="O62" s="388"/>
      <c r="P62" s="388"/>
      <c r="Q62" s="388"/>
      <c r="R62" s="388"/>
      <c r="S62" s="388"/>
      <c r="T62" s="388"/>
      <c r="U62" s="388"/>
      <c r="V62" s="388"/>
      <c r="W62" s="388"/>
      <c r="X62" s="388"/>
      <c r="Y62" s="66"/>
      <c r="Z62" s="66"/>
    </row>
    <row r="63" spans="1:53" ht="14.25" customHeight="1" x14ac:dyDescent="0.25">
      <c r="A63" s="373" t="s">
        <v>118</v>
      </c>
      <c r="B63" s="373"/>
      <c r="C63" s="373"/>
      <c r="D63" s="373"/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  <c r="R63" s="373"/>
      <c r="S63" s="373"/>
      <c r="T63" s="373"/>
      <c r="U63" s="373"/>
      <c r="V63" s="373"/>
      <c r="W63" s="373"/>
      <c r="X63" s="373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60">
        <v>4607091382945</v>
      </c>
      <c r="E64" s="360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2"/>
      <c r="P64" s="362"/>
      <c r="Q64" s="362"/>
      <c r="R64" s="363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4301011540</v>
      </c>
      <c r="D65" s="360">
        <v>4607091385670</v>
      </c>
      <c r="E65" s="360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132</v>
      </c>
      <c r="M65" s="38">
        <v>50</v>
      </c>
      <c r="N65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63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133</v>
      </c>
      <c r="C66" s="37">
        <v>4301011380</v>
      </c>
      <c r="D66" s="360">
        <v>4607091385670</v>
      </c>
      <c r="E66" s="36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6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2"/>
      <c r="P66" s="362"/>
      <c r="Q66" s="362"/>
      <c r="R66" s="363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360">
        <v>4680115883956</v>
      </c>
      <c r="E67" s="360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2"/>
      <c r="P67" s="362"/>
      <c r="Q67" s="362"/>
      <c r="R67" s="36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60">
        <v>4680115881327</v>
      </c>
      <c r="E68" s="360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2"/>
      <c r="P68" s="362"/>
      <c r="Q68" s="362"/>
      <c r="R68" s="36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360">
        <v>4680115882133</v>
      </c>
      <c r="E69" s="360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3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6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360">
        <v>4680115882133</v>
      </c>
      <c r="E70" s="360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2"/>
      <c r="P70" s="362"/>
      <c r="Q70" s="362"/>
      <c r="R70" s="36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60">
        <v>4607091382952</v>
      </c>
      <c r="E71" s="360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2"/>
      <c r="P71" s="362"/>
      <c r="Q71" s="362"/>
      <c r="R71" s="36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4301011565</v>
      </c>
      <c r="D72" s="360">
        <v>4680115882539</v>
      </c>
      <c r="E72" s="360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132</v>
      </c>
      <c r="M72" s="38">
        <v>50</v>
      </c>
      <c r="N72" s="6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6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4301011382</v>
      </c>
      <c r="D73" s="360">
        <v>4607091385687</v>
      </c>
      <c r="E73" s="360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132</v>
      </c>
      <c r="M73" s="38">
        <v>50</v>
      </c>
      <c r="N73" s="62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2"/>
      <c r="P73" s="362"/>
      <c r="Q73" s="362"/>
      <c r="R73" s="36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360">
        <v>4607091384604</v>
      </c>
      <c r="E74" s="360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2"/>
      <c r="P74" s="362"/>
      <c r="Q74" s="362"/>
      <c r="R74" s="36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148</v>
      </c>
      <c r="B75" s="64" t="s">
        <v>150</v>
      </c>
      <c r="C75" s="37">
        <v>4301011705</v>
      </c>
      <c r="D75" s="360">
        <v>4607091384604</v>
      </c>
      <c r="E75" s="360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113</v>
      </c>
      <c r="M75" s="38">
        <v>50</v>
      </c>
      <c r="N75" s="629" t="s">
        <v>151</v>
      </c>
      <c r="O75" s="362"/>
      <c r="P75" s="362"/>
      <c r="Q75" s="362"/>
      <c r="R75" s="36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4301011386</v>
      </c>
      <c r="D76" s="360">
        <v>4680115880283</v>
      </c>
      <c r="E76" s="360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113</v>
      </c>
      <c r="M76" s="38">
        <v>45</v>
      </c>
      <c r="N76" s="63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2"/>
      <c r="P76" s="362"/>
      <c r="Q76" s="362"/>
      <c r="R76" s="36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154</v>
      </c>
      <c r="B77" s="64" t="s">
        <v>155</v>
      </c>
      <c r="C77" s="37">
        <v>4301011624</v>
      </c>
      <c r="D77" s="360">
        <v>4680115883949</v>
      </c>
      <c r="E77" s="360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113</v>
      </c>
      <c r="M77" s="38">
        <v>50</v>
      </c>
      <c r="N77" s="6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2"/>
      <c r="P77" s="362"/>
      <c r="Q77" s="362"/>
      <c r="R77" s="36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360">
        <v>4680115881303</v>
      </c>
      <c r="E78" s="360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6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2"/>
      <c r="P78" s="362"/>
      <c r="Q78" s="362"/>
      <c r="R78" s="36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360">
        <v>4680115882577</v>
      </c>
      <c r="E79" s="360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2"/>
      <c r="P79" s="362"/>
      <c r="Q79" s="362"/>
      <c r="R79" s="363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360">
        <v>4680115882577</v>
      </c>
      <c r="E80" s="360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2"/>
      <c r="P80" s="362"/>
      <c r="Q80" s="362"/>
      <c r="R80" s="363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360">
        <v>4680115882720</v>
      </c>
      <c r="E81" s="360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62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2"/>
      <c r="P81" s="362"/>
      <c r="Q81" s="362"/>
      <c r="R81" s="363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360">
        <v>4680115880269</v>
      </c>
      <c r="E82" s="360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132</v>
      </c>
      <c r="M82" s="38">
        <v>50</v>
      </c>
      <c r="N82" s="6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2"/>
      <c r="P82" s="362"/>
      <c r="Q82" s="362"/>
      <c r="R82" s="363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360">
        <v>4680115880429</v>
      </c>
      <c r="E83" s="360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132</v>
      </c>
      <c r="M83" s="38">
        <v>50</v>
      </c>
      <c r="N83" s="6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2"/>
      <c r="P83" s="362"/>
      <c r="Q83" s="362"/>
      <c r="R83" s="363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360">
        <v>4680115881457</v>
      </c>
      <c r="E84" s="360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8">
        <v>50</v>
      </c>
      <c r="N84" s="6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2"/>
      <c r="P84" s="362"/>
      <c r="Q84" s="362"/>
      <c r="R84" s="363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67"/>
      <c r="B85" s="367"/>
      <c r="C85" s="367"/>
      <c r="D85" s="367"/>
      <c r="E85" s="367"/>
      <c r="F85" s="367"/>
      <c r="G85" s="367"/>
      <c r="H85" s="367"/>
      <c r="I85" s="367"/>
      <c r="J85" s="367"/>
      <c r="K85" s="367"/>
      <c r="L85" s="367"/>
      <c r="M85" s="368"/>
      <c r="N85" s="364" t="s">
        <v>43</v>
      </c>
      <c r="O85" s="365"/>
      <c r="P85" s="365"/>
      <c r="Q85" s="365"/>
      <c r="R85" s="365"/>
      <c r="S85" s="365"/>
      <c r="T85" s="366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67"/>
      <c r="B86" s="367"/>
      <c r="C86" s="367"/>
      <c r="D86" s="367"/>
      <c r="E86" s="367"/>
      <c r="F86" s="367"/>
      <c r="G86" s="367"/>
      <c r="H86" s="367"/>
      <c r="I86" s="367"/>
      <c r="J86" s="367"/>
      <c r="K86" s="367"/>
      <c r="L86" s="367"/>
      <c r="M86" s="368"/>
      <c r="N86" s="364" t="s">
        <v>43</v>
      </c>
      <c r="O86" s="365"/>
      <c r="P86" s="365"/>
      <c r="Q86" s="365"/>
      <c r="R86" s="365"/>
      <c r="S86" s="365"/>
      <c r="T86" s="366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customHeight="1" x14ac:dyDescent="0.25">
      <c r="A87" s="373" t="s">
        <v>110</v>
      </c>
      <c r="B87" s="373"/>
      <c r="C87" s="373"/>
      <c r="D87" s="373"/>
      <c r="E87" s="373"/>
      <c r="F87" s="373"/>
      <c r="G87" s="373"/>
      <c r="H87" s="373"/>
      <c r="I87" s="373"/>
      <c r="J87" s="373"/>
      <c r="K87" s="373"/>
      <c r="L87" s="373"/>
      <c r="M87" s="373"/>
      <c r="N87" s="373"/>
      <c r="O87" s="373"/>
      <c r="P87" s="373"/>
      <c r="Q87" s="373"/>
      <c r="R87" s="373"/>
      <c r="S87" s="373"/>
      <c r="T87" s="373"/>
      <c r="U87" s="373"/>
      <c r="V87" s="373"/>
      <c r="W87" s="373"/>
      <c r="X87" s="373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360">
        <v>4680115881488</v>
      </c>
      <c r="E88" s="360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6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2"/>
      <c r="P88" s="362"/>
      <c r="Q88" s="362"/>
      <c r="R88" s="363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4301020228</v>
      </c>
      <c r="D89" s="360">
        <v>4680115882751</v>
      </c>
      <c r="E89" s="360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113</v>
      </c>
      <c r="M89" s="38">
        <v>90</v>
      </c>
      <c r="N89" s="6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2"/>
      <c r="P89" s="362"/>
      <c r="Q89" s="362"/>
      <c r="R89" s="363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IFERROR(IF(W89=0,"",ROUNDUP(W89/H89,0)*0.00937),"")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173</v>
      </c>
      <c r="B90" s="64" t="s">
        <v>174</v>
      </c>
      <c r="C90" s="37">
        <v>4301020258</v>
      </c>
      <c r="D90" s="360">
        <v>4680115882775</v>
      </c>
      <c r="E90" s="360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175</v>
      </c>
      <c r="L90" s="39" t="s">
        <v>132</v>
      </c>
      <c r="M90" s="38">
        <v>50</v>
      </c>
      <c r="N90" s="61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2"/>
      <c r="P90" s="362"/>
      <c r="Q90" s="362"/>
      <c r="R90" s="363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4301020217</v>
      </c>
      <c r="D91" s="360">
        <v>4680115880658</v>
      </c>
      <c r="E91" s="360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113</v>
      </c>
      <c r="M91" s="38">
        <v>50</v>
      </c>
      <c r="N91" s="61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2"/>
      <c r="P91" s="362"/>
      <c r="Q91" s="362"/>
      <c r="R91" s="363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367"/>
      <c r="B92" s="367"/>
      <c r="C92" s="367"/>
      <c r="D92" s="367"/>
      <c r="E92" s="367"/>
      <c r="F92" s="367"/>
      <c r="G92" s="367"/>
      <c r="H92" s="367"/>
      <c r="I92" s="367"/>
      <c r="J92" s="367"/>
      <c r="K92" s="367"/>
      <c r="L92" s="367"/>
      <c r="M92" s="368"/>
      <c r="N92" s="364" t="s">
        <v>43</v>
      </c>
      <c r="O92" s="365"/>
      <c r="P92" s="365"/>
      <c r="Q92" s="365"/>
      <c r="R92" s="365"/>
      <c r="S92" s="365"/>
      <c r="T92" s="366"/>
      <c r="U92" s="43" t="s">
        <v>42</v>
      </c>
      <c r="V92" s="44">
        <f>IFERROR(V88/H88,"0")+IFERROR(V89/H89,"0")+IFERROR(V90/H90,"0")+IFERROR(V91/H91,"0")</f>
        <v>0</v>
      </c>
      <c r="W92" s="44">
        <f>IFERROR(W88/H88,"0")+IFERROR(W89/H89,"0")+IFERROR(W90/H90,"0")+IFERROR(W91/H91,"0")</f>
        <v>0</v>
      </c>
      <c r="X92" s="44">
        <f>IFERROR(IF(X88="",0,X88),"0")+IFERROR(IF(X89="",0,X89),"0")+IFERROR(IF(X90="",0,X90),"0")+IFERROR(IF(X91="",0,X91),"0")</f>
        <v>0</v>
      </c>
      <c r="Y92" s="68"/>
      <c r="Z92" s="68"/>
    </row>
    <row r="93" spans="1:53" x14ac:dyDescent="0.2">
      <c r="A93" s="367"/>
      <c r="B93" s="367"/>
      <c r="C93" s="367"/>
      <c r="D93" s="367"/>
      <c r="E93" s="367"/>
      <c r="F93" s="367"/>
      <c r="G93" s="367"/>
      <c r="H93" s="367"/>
      <c r="I93" s="367"/>
      <c r="J93" s="367"/>
      <c r="K93" s="367"/>
      <c r="L93" s="367"/>
      <c r="M93" s="368"/>
      <c r="N93" s="364" t="s">
        <v>43</v>
      </c>
      <c r="O93" s="365"/>
      <c r="P93" s="365"/>
      <c r="Q93" s="365"/>
      <c r="R93" s="365"/>
      <c r="S93" s="365"/>
      <c r="T93" s="366"/>
      <c r="U93" s="43" t="s">
        <v>0</v>
      </c>
      <c r="V93" s="44">
        <f>IFERROR(SUM(V88:V91),"0")</f>
        <v>0</v>
      </c>
      <c r="W93" s="44">
        <f>IFERROR(SUM(W88:W91),"0")</f>
        <v>0</v>
      </c>
      <c r="X93" s="43"/>
      <c r="Y93" s="68"/>
      <c r="Z93" s="68"/>
    </row>
    <row r="94" spans="1:53" ht="14.25" customHeight="1" x14ac:dyDescent="0.25">
      <c r="A94" s="373" t="s">
        <v>76</v>
      </c>
      <c r="B94" s="373"/>
      <c r="C94" s="373"/>
      <c r="D94" s="373"/>
      <c r="E94" s="373"/>
      <c r="F94" s="373"/>
      <c r="G94" s="373"/>
      <c r="H94" s="373"/>
      <c r="I94" s="373"/>
      <c r="J94" s="373"/>
      <c r="K94" s="373"/>
      <c r="L94" s="373"/>
      <c r="M94" s="373"/>
      <c r="N94" s="373"/>
      <c r="O94" s="373"/>
      <c r="P94" s="373"/>
      <c r="Q94" s="373"/>
      <c r="R94" s="373"/>
      <c r="S94" s="373"/>
      <c r="T94" s="373"/>
      <c r="U94" s="373"/>
      <c r="V94" s="373"/>
      <c r="W94" s="373"/>
      <c r="X94" s="373"/>
      <c r="Y94" s="67"/>
      <c r="Z94" s="67"/>
    </row>
    <row r="95" spans="1:53" ht="16.5" customHeight="1" x14ac:dyDescent="0.25">
      <c r="A95" s="64" t="s">
        <v>178</v>
      </c>
      <c r="B95" s="64" t="s">
        <v>179</v>
      </c>
      <c r="C95" s="37">
        <v>4301030895</v>
      </c>
      <c r="D95" s="360">
        <v>4607091387667</v>
      </c>
      <c r="E95" s="36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114</v>
      </c>
      <c r="L95" s="39" t="s">
        <v>113</v>
      </c>
      <c r="M95" s="38">
        <v>40</v>
      </c>
      <c r="N95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2"/>
      <c r="P95" s="362"/>
      <c r="Q95" s="362"/>
      <c r="R95" s="363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180</v>
      </c>
      <c r="B96" s="64" t="s">
        <v>181</v>
      </c>
      <c r="C96" s="37">
        <v>4301030961</v>
      </c>
      <c r="D96" s="360">
        <v>4607091387636</v>
      </c>
      <c r="E96" s="360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6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2"/>
      <c r="P96" s="362"/>
      <c r="Q96" s="362"/>
      <c r="R96" s="363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182</v>
      </c>
      <c r="B97" s="64" t="s">
        <v>183</v>
      </c>
      <c r="C97" s="37">
        <v>4301030963</v>
      </c>
      <c r="D97" s="360">
        <v>4607091382426</v>
      </c>
      <c r="E97" s="360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114</v>
      </c>
      <c r="L97" s="39" t="s">
        <v>79</v>
      </c>
      <c r="M97" s="38">
        <v>40</v>
      </c>
      <c r="N97" s="6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2"/>
      <c r="P97" s="362"/>
      <c r="Q97" s="362"/>
      <c r="R97" s="363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184</v>
      </c>
      <c r="B98" s="64" t="s">
        <v>185</v>
      </c>
      <c r="C98" s="37">
        <v>4301030962</v>
      </c>
      <c r="D98" s="360">
        <v>4607091386547</v>
      </c>
      <c r="E98" s="360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175</v>
      </c>
      <c r="L98" s="39" t="s">
        <v>79</v>
      </c>
      <c r="M98" s="38">
        <v>40</v>
      </c>
      <c r="N98" s="61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2"/>
      <c r="P98" s="362"/>
      <c r="Q98" s="362"/>
      <c r="R98" s="36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186</v>
      </c>
      <c r="B99" s="64" t="s">
        <v>187</v>
      </c>
      <c r="C99" s="37">
        <v>4301031079</v>
      </c>
      <c r="D99" s="360">
        <v>4607091384734</v>
      </c>
      <c r="E99" s="360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175</v>
      </c>
      <c r="L99" s="39" t="s">
        <v>79</v>
      </c>
      <c r="M99" s="38">
        <v>45</v>
      </c>
      <c r="N99" s="60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2"/>
      <c r="P99" s="362"/>
      <c r="Q99" s="362"/>
      <c r="R99" s="36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4301030964</v>
      </c>
      <c r="D100" s="360">
        <v>4607091382464</v>
      </c>
      <c r="E100" s="360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175</v>
      </c>
      <c r="L100" s="39" t="s">
        <v>79</v>
      </c>
      <c r="M100" s="38">
        <v>40</v>
      </c>
      <c r="N100" s="6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2"/>
      <c r="P100" s="362"/>
      <c r="Q100" s="362"/>
      <c r="R100" s="36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4301031235</v>
      </c>
      <c r="D101" s="360">
        <v>4680115883444</v>
      </c>
      <c r="E101" s="360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61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6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190</v>
      </c>
      <c r="B102" s="64" t="s">
        <v>192</v>
      </c>
      <c r="C102" s="37">
        <v>4301031234</v>
      </c>
      <c r="D102" s="360">
        <v>4680115883444</v>
      </c>
      <c r="E102" s="360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2"/>
      <c r="P102" s="362"/>
      <c r="Q102" s="362"/>
      <c r="R102" s="363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67"/>
      <c r="B103" s="367"/>
      <c r="C103" s="367"/>
      <c r="D103" s="367"/>
      <c r="E103" s="367"/>
      <c r="F103" s="367"/>
      <c r="G103" s="367"/>
      <c r="H103" s="367"/>
      <c r="I103" s="367"/>
      <c r="J103" s="367"/>
      <c r="K103" s="367"/>
      <c r="L103" s="367"/>
      <c r="M103" s="368"/>
      <c r="N103" s="364" t="s">
        <v>43</v>
      </c>
      <c r="O103" s="365"/>
      <c r="P103" s="365"/>
      <c r="Q103" s="365"/>
      <c r="R103" s="365"/>
      <c r="S103" s="365"/>
      <c r="T103" s="366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67"/>
      <c r="B104" s="367"/>
      <c r="C104" s="367"/>
      <c r="D104" s="367"/>
      <c r="E104" s="367"/>
      <c r="F104" s="367"/>
      <c r="G104" s="367"/>
      <c r="H104" s="367"/>
      <c r="I104" s="367"/>
      <c r="J104" s="367"/>
      <c r="K104" s="367"/>
      <c r="L104" s="367"/>
      <c r="M104" s="368"/>
      <c r="N104" s="364" t="s">
        <v>43</v>
      </c>
      <c r="O104" s="365"/>
      <c r="P104" s="365"/>
      <c r="Q104" s="365"/>
      <c r="R104" s="365"/>
      <c r="S104" s="365"/>
      <c r="T104" s="366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customHeight="1" x14ac:dyDescent="0.25">
      <c r="A105" s="373" t="s">
        <v>81</v>
      </c>
      <c r="B105" s="373"/>
      <c r="C105" s="373"/>
      <c r="D105" s="373"/>
      <c r="E105" s="373"/>
      <c r="F105" s="373"/>
      <c r="G105" s="373"/>
      <c r="H105" s="373"/>
      <c r="I105" s="373"/>
      <c r="J105" s="373"/>
      <c r="K105" s="373"/>
      <c r="L105" s="373"/>
      <c r="M105" s="373"/>
      <c r="N105" s="373"/>
      <c r="O105" s="373"/>
      <c r="P105" s="373"/>
      <c r="Q105" s="373"/>
      <c r="R105" s="373"/>
      <c r="S105" s="373"/>
      <c r="T105" s="373"/>
      <c r="U105" s="373"/>
      <c r="V105" s="373"/>
      <c r="W105" s="373"/>
      <c r="X105" s="373"/>
      <c r="Y105" s="67"/>
      <c r="Z105" s="67"/>
    </row>
    <row r="106" spans="1:53" ht="16.5" customHeight="1" x14ac:dyDescent="0.25">
      <c r="A106" s="64" t="s">
        <v>193</v>
      </c>
      <c r="B106" s="64" t="s">
        <v>194</v>
      </c>
      <c r="C106" s="37">
        <v>4301051641</v>
      </c>
      <c r="D106" s="360">
        <v>4680115884403</v>
      </c>
      <c r="E106" s="360"/>
      <c r="F106" s="63">
        <v>0.3</v>
      </c>
      <c r="G106" s="38">
        <v>6</v>
      </c>
      <c r="H106" s="63">
        <v>1.8</v>
      </c>
      <c r="I106" s="63">
        <v>2</v>
      </c>
      <c r="J106" s="38">
        <v>156</v>
      </c>
      <c r="K106" s="38" t="s">
        <v>80</v>
      </c>
      <c r="L106" s="39" t="s">
        <v>79</v>
      </c>
      <c r="M106" s="38">
        <v>30</v>
      </c>
      <c r="N106" s="604" t="s">
        <v>195</v>
      </c>
      <c r="O106" s="362"/>
      <c r="P106" s="362"/>
      <c r="Q106" s="362"/>
      <c r="R106" s="363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IFERROR(IF(W106=0,"",ROUNDUP(W106/H106,0)*0.00753),"")</f>
        <v/>
      </c>
      <c r="Y106" s="69" t="s">
        <v>48</v>
      </c>
      <c r="Z106" s="70" t="s">
        <v>196</v>
      </c>
      <c r="AD106" s="71"/>
      <c r="BA106" s="123" t="s">
        <v>66</v>
      </c>
    </row>
    <row r="107" spans="1:53" ht="27" customHeight="1" x14ac:dyDescent="0.25">
      <c r="A107" s="64" t="s">
        <v>197</v>
      </c>
      <c r="B107" s="64" t="s">
        <v>198</v>
      </c>
      <c r="C107" s="37">
        <v>4301051543</v>
      </c>
      <c r="D107" s="360">
        <v>4607091386967</v>
      </c>
      <c r="E107" s="360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114</v>
      </c>
      <c r="L107" s="39" t="s">
        <v>79</v>
      </c>
      <c r="M107" s="38">
        <v>45</v>
      </c>
      <c r="N107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2"/>
      <c r="P107" s="362"/>
      <c r="Q107" s="362"/>
      <c r="R107" s="363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197</v>
      </c>
      <c r="B108" s="64" t="s">
        <v>199</v>
      </c>
      <c r="C108" s="37">
        <v>4301051437</v>
      </c>
      <c r="D108" s="360">
        <v>4607091386967</v>
      </c>
      <c r="E108" s="360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114</v>
      </c>
      <c r="L108" s="39" t="s">
        <v>132</v>
      </c>
      <c r="M108" s="38">
        <v>45</v>
      </c>
      <c r="N108" s="6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2"/>
      <c r="P108" s="362"/>
      <c r="Q108" s="362"/>
      <c r="R108" s="363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200</v>
      </c>
      <c r="B109" s="64" t="s">
        <v>201</v>
      </c>
      <c r="C109" s="37">
        <v>4301051611</v>
      </c>
      <c r="D109" s="360">
        <v>4607091385304</v>
      </c>
      <c r="E109" s="360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6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2"/>
      <c r="P109" s="362"/>
      <c r="Q109" s="362"/>
      <c r="R109" s="363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202</v>
      </c>
      <c r="B110" s="64" t="s">
        <v>203</v>
      </c>
      <c r="C110" s="37">
        <v>4301051648</v>
      </c>
      <c r="D110" s="360">
        <v>4607091386264</v>
      </c>
      <c r="E110" s="360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0" s="362"/>
      <c r="P110" s="362"/>
      <c r="Q110" s="362"/>
      <c r="R110" s="36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204</v>
      </c>
      <c r="B111" s="64" t="s">
        <v>205</v>
      </c>
      <c r="C111" s="37">
        <v>4301051436</v>
      </c>
      <c r="D111" s="360">
        <v>4607091385731</v>
      </c>
      <c r="E111" s="360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132</v>
      </c>
      <c r="M111" s="38">
        <v>45</v>
      </c>
      <c r="N111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6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206</v>
      </c>
      <c r="B112" s="64" t="s">
        <v>207</v>
      </c>
      <c r="C112" s="37">
        <v>4301051439</v>
      </c>
      <c r="D112" s="360">
        <v>4680115880214</v>
      </c>
      <c r="E112" s="360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132</v>
      </c>
      <c r="M112" s="38">
        <v>45</v>
      </c>
      <c r="N112" s="6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6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208</v>
      </c>
      <c r="B113" s="64" t="s">
        <v>209</v>
      </c>
      <c r="C113" s="37">
        <v>4301051438</v>
      </c>
      <c r="D113" s="360">
        <v>4680115880894</v>
      </c>
      <c r="E113" s="360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132</v>
      </c>
      <c r="M113" s="38">
        <v>45</v>
      </c>
      <c r="N113" s="6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6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210</v>
      </c>
      <c r="B114" s="64" t="s">
        <v>211</v>
      </c>
      <c r="C114" s="37">
        <v>4301051313</v>
      </c>
      <c r="D114" s="360">
        <v>4607091385427</v>
      </c>
      <c r="E114" s="360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6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63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212</v>
      </c>
      <c r="B115" s="64" t="s">
        <v>213</v>
      </c>
      <c r="C115" s="37">
        <v>4301051480</v>
      </c>
      <c r="D115" s="360">
        <v>4680115882645</v>
      </c>
      <c r="E115" s="360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59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63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67"/>
      <c r="B116" s="367"/>
      <c r="C116" s="367"/>
      <c r="D116" s="367"/>
      <c r="E116" s="367"/>
      <c r="F116" s="367"/>
      <c r="G116" s="367"/>
      <c r="H116" s="367"/>
      <c r="I116" s="367"/>
      <c r="J116" s="367"/>
      <c r="K116" s="367"/>
      <c r="L116" s="367"/>
      <c r="M116" s="368"/>
      <c r="N116" s="364" t="s">
        <v>43</v>
      </c>
      <c r="O116" s="365"/>
      <c r="P116" s="365"/>
      <c r="Q116" s="365"/>
      <c r="R116" s="365"/>
      <c r="S116" s="365"/>
      <c r="T116" s="366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367"/>
      <c r="B117" s="367"/>
      <c r="C117" s="367"/>
      <c r="D117" s="367"/>
      <c r="E117" s="367"/>
      <c r="F117" s="367"/>
      <c r="G117" s="367"/>
      <c r="H117" s="367"/>
      <c r="I117" s="367"/>
      <c r="J117" s="367"/>
      <c r="K117" s="367"/>
      <c r="L117" s="367"/>
      <c r="M117" s="368"/>
      <c r="N117" s="364" t="s">
        <v>43</v>
      </c>
      <c r="O117" s="365"/>
      <c r="P117" s="365"/>
      <c r="Q117" s="365"/>
      <c r="R117" s="365"/>
      <c r="S117" s="365"/>
      <c r="T117" s="366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customHeight="1" x14ac:dyDescent="0.25">
      <c r="A118" s="373" t="s">
        <v>214</v>
      </c>
      <c r="B118" s="373"/>
      <c r="C118" s="373"/>
      <c r="D118" s="373"/>
      <c r="E118" s="373"/>
      <c r="F118" s="373"/>
      <c r="G118" s="373"/>
      <c r="H118" s="373"/>
      <c r="I118" s="373"/>
      <c r="J118" s="373"/>
      <c r="K118" s="373"/>
      <c r="L118" s="373"/>
      <c r="M118" s="373"/>
      <c r="N118" s="373"/>
      <c r="O118" s="373"/>
      <c r="P118" s="373"/>
      <c r="Q118" s="373"/>
      <c r="R118" s="373"/>
      <c r="S118" s="373"/>
      <c r="T118" s="373"/>
      <c r="U118" s="373"/>
      <c r="V118" s="373"/>
      <c r="W118" s="373"/>
      <c r="X118" s="373"/>
      <c r="Y118" s="67"/>
      <c r="Z118" s="67"/>
    </row>
    <row r="119" spans="1:53" ht="27" customHeight="1" x14ac:dyDescent="0.25">
      <c r="A119" s="64" t="s">
        <v>215</v>
      </c>
      <c r="B119" s="64" t="s">
        <v>216</v>
      </c>
      <c r="C119" s="37">
        <v>4301060296</v>
      </c>
      <c r="D119" s="360">
        <v>4607091383065</v>
      </c>
      <c r="E119" s="360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63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ref="W119:W125" si="7"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217</v>
      </c>
      <c r="B120" s="64" t="s">
        <v>218</v>
      </c>
      <c r="C120" s="37">
        <v>4301060366</v>
      </c>
      <c r="D120" s="360">
        <v>4680115881532</v>
      </c>
      <c r="E120" s="360"/>
      <c r="F120" s="63">
        <v>1.3</v>
      </c>
      <c r="G120" s="38">
        <v>6</v>
      </c>
      <c r="H120" s="63">
        <v>7.8</v>
      </c>
      <c r="I120" s="63">
        <v>8.2799999999999994</v>
      </c>
      <c r="J120" s="38">
        <v>56</v>
      </c>
      <c r="K120" s="38" t="s">
        <v>114</v>
      </c>
      <c r="L120" s="39" t="s">
        <v>79</v>
      </c>
      <c r="M120" s="38">
        <v>30</v>
      </c>
      <c r="N120" s="5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2"/>
      <c r="P120" s="362"/>
      <c r="Q120" s="362"/>
      <c r="R120" s="363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217</v>
      </c>
      <c r="B121" s="64" t="s">
        <v>219</v>
      </c>
      <c r="C121" s="37">
        <v>4301060371</v>
      </c>
      <c r="D121" s="360">
        <v>4680115881532</v>
      </c>
      <c r="E121" s="360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114</v>
      </c>
      <c r="L121" s="39" t="s">
        <v>79</v>
      </c>
      <c r="M121" s="38">
        <v>30</v>
      </c>
      <c r="N121" s="59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63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217</v>
      </c>
      <c r="B122" s="64" t="s">
        <v>220</v>
      </c>
      <c r="C122" s="37">
        <v>4301060350</v>
      </c>
      <c r="D122" s="360">
        <v>4680115881532</v>
      </c>
      <c r="E122" s="360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132</v>
      </c>
      <c r="M122" s="38">
        <v>30</v>
      </c>
      <c r="N122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2"/>
      <c r="P122" s="362"/>
      <c r="Q122" s="362"/>
      <c r="R122" s="363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221</v>
      </c>
      <c r="B123" s="64" t="s">
        <v>222</v>
      </c>
      <c r="C123" s="37">
        <v>4301060356</v>
      </c>
      <c r="D123" s="360">
        <v>4680115882652</v>
      </c>
      <c r="E123" s="360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5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63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223</v>
      </c>
      <c r="B124" s="64" t="s">
        <v>224</v>
      </c>
      <c r="C124" s="37">
        <v>4301060309</v>
      </c>
      <c r="D124" s="360">
        <v>4680115880238</v>
      </c>
      <c r="E124" s="360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80</v>
      </c>
      <c r="L124" s="39" t="s">
        <v>79</v>
      </c>
      <c r="M124" s="38">
        <v>40</v>
      </c>
      <c r="N124" s="59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63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225</v>
      </c>
      <c r="B125" s="64" t="s">
        <v>226</v>
      </c>
      <c r="C125" s="37">
        <v>4301060351</v>
      </c>
      <c r="D125" s="360">
        <v>4680115881464</v>
      </c>
      <c r="E125" s="360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80</v>
      </c>
      <c r="L125" s="39" t="s">
        <v>132</v>
      </c>
      <c r="M125" s="38">
        <v>30</v>
      </c>
      <c r="N125" s="5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63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67"/>
      <c r="B126" s="367"/>
      <c r="C126" s="367"/>
      <c r="D126" s="367"/>
      <c r="E126" s="367"/>
      <c r="F126" s="367"/>
      <c r="G126" s="367"/>
      <c r="H126" s="367"/>
      <c r="I126" s="367"/>
      <c r="J126" s="367"/>
      <c r="K126" s="367"/>
      <c r="L126" s="367"/>
      <c r="M126" s="368"/>
      <c r="N126" s="364" t="s">
        <v>43</v>
      </c>
      <c r="O126" s="365"/>
      <c r="P126" s="365"/>
      <c r="Q126" s="365"/>
      <c r="R126" s="365"/>
      <c r="S126" s="365"/>
      <c r="T126" s="366"/>
      <c r="U126" s="43" t="s">
        <v>42</v>
      </c>
      <c r="V126" s="44">
        <f>IFERROR(V119/H119,"0")+IFERROR(V120/H120,"0")+IFERROR(V121/H121,"0")+IFERROR(V122/H122,"0")+IFERROR(V123/H123,"0")+IFERROR(V124/H124,"0")+IFERROR(V125/H125,"0")</f>
        <v>0</v>
      </c>
      <c r="W126" s="44">
        <f>IFERROR(W119/H119,"0")+IFERROR(W120/H120,"0")+IFERROR(W121/H121,"0")+IFERROR(W122/H122,"0")+IFERROR(W123/H123,"0")+IFERROR(W124/H124,"0")+IFERROR(W125/H125,"0")</f>
        <v>0</v>
      </c>
      <c r="X126" s="44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367"/>
      <c r="B127" s="367"/>
      <c r="C127" s="367"/>
      <c r="D127" s="367"/>
      <c r="E127" s="367"/>
      <c r="F127" s="367"/>
      <c r="G127" s="367"/>
      <c r="H127" s="367"/>
      <c r="I127" s="367"/>
      <c r="J127" s="367"/>
      <c r="K127" s="367"/>
      <c r="L127" s="367"/>
      <c r="M127" s="368"/>
      <c r="N127" s="364" t="s">
        <v>43</v>
      </c>
      <c r="O127" s="365"/>
      <c r="P127" s="365"/>
      <c r="Q127" s="365"/>
      <c r="R127" s="365"/>
      <c r="S127" s="365"/>
      <c r="T127" s="366"/>
      <c r="U127" s="43" t="s">
        <v>0</v>
      </c>
      <c r="V127" s="44">
        <f>IFERROR(SUM(V119:V125),"0")</f>
        <v>0</v>
      </c>
      <c r="W127" s="44">
        <f>IFERROR(SUM(W119:W125),"0")</f>
        <v>0</v>
      </c>
      <c r="X127" s="43"/>
      <c r="Y127" s="68"/>
      <c r="Z127" s="68"/>
    </row>
    <row r="128" spans="1:53" ht="16.5" customHeight="1" x14ac:dyDescent="0.25">
      <c r="A128" s="388" t="s">
        <v>227</v>
      </c>
      <c r="B128" s="388"/>
      <c r="C128" s="388"/>
      <c r="D128" s="388"/>
      <c r="E128" s="388"/>
      <c r="F128" s="388"/>
      <c r="G128" s="388"/>
      <c r="H128" s="388"/>
      <c r="I128" s="388"/>
      <c r="J128" s="388"/>
      <c r="K128" s="388"/>
      <c r="L128" s="388"/>
      <c r="M128" s="388"/>
      <c r="N128" s="388"/>
      <c r="O128" s="388"/>
      <c r="P128" s="388"/>
      <c r="Q128" s="388"/>
      <c r="R128" s="388"/>
      <c r="S128" s="388"/>
      <c r="T128" s="388"/>
      <c r="U128" s="388"/>
      <c r="V128" s="388"/>
      <c r="W128" s="388"/>
      <c r="X128" s="388"/>
      <c r="Y128" s="66"/>
      <c r="Z128" s="66"/>
    </row>
    <row r="129" spans="1:53" ht="14.25" customHeight="1" x14ac:dyDescent="0.25">
      <c r="A129" s="373" t="s">
        <v>81</v>
      </c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  <c r="X129" s="373"/>
      <c r="Y129" s="67"/>
      <c r="Z129" s="67"/>
    </row>
    <row r="130" spans="1:53" ht="16.5" customHeight="1" x14ac:dyDescent="0.25">
      <c r="A130" s="64" t="s">
        <v>228</v>
      </c>
      <c r="B130" s="64" t="s">
        <v>229</v>
      </c>
      <c r="C130" s="37">
        <v>4301051738</v>
      </c>
      <c r="D130" s="360">
        <v>4680115884533</v>
      </c>
      <c r="E130" s="360"/>
      <c r="F130" s="63">
        <v>0.3</v>
      </c>
      <c r="G130" s="38">
        <v>6</v>
      </c>
      <c r="H130" s="63">
        <v>1.8</v>
      </c>
      <c r="I130" s="63">
        <v>2</v>
      </c>
      <c r="J130" s="38">
        <v>156</v>
      </c>
      <c r="K130" s="38" t="s">
        <v>80</v>
      </c>
      <c r="L130" s="39" t="s">
        <v>79</v>
      </c>
      <c r="M130" s="38">
        <v>45</v>
      </c>
      <c r="N130" s="589" t="s">
        <v>230</v>
      </c>
      <c r="O130" s="362"/>
      <c r="P130" s="362"/>
      <c r="Q130" s="362"/>
      <c r="R130" s="363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196</v>
      </c>
      <c r="AD130" s="71"/>
      <c r="BA130" s="140" t="s">
        <v>66</v>
      </c>
    </row>
    <row r="131" spans="1:53" ht="27" customHeight="1" x14ac:dyDescent="0.25">
      <c r="A131" s="64" t="s">
        <v>231</v>
      </c>
      <c r="B131" s="64" t="s">
        <v>232</v>
      </c>
      <c r="C131" s="37">
        <v>4301051612</v>
      </c>
      <c r="D131" s="360">
        <v>4607091385168</v>
      </c>
      <c r="E131" s="360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114</v>
      </c>
      <c r="L131" s="39" t="s">
        <v>79</v>
      </c>
      <c r="M131" s="38">
        <v>45</v>
      </c>
      <c r="N131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63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27" customHeight="1" x14ac:dyDescent="0.25">
      <c r="A132" s="64" t="s">
        <v>231</v>
      </c>
      <c r="B132" s="64" t="s">
        <v>233</v>
      </c>
      <c r="C132" s="37">
        <v>4301051360</v>
      </c>
      <c r="D132" s="360">
        <v>4607091385168</v>
      </c>
      <c r="E132" s="360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114</v>
      </c>
      <c r="L132" s="39" t="s">
        <v>132</v>
      </c>
      <c r="M132" s="38">
        <v>45</v>
      </c>
      <c r="N132" s="5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2"/>
      <c r="P132" s="362"/>
      <c r="Q132" s="362"/>
      <c r="R132" s="363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customHeight="1" x14ac:dyDescent="0.25">
      <c r="A133" s="64" t="s">
        <v>234</v>
      </c>
      <c r="B133" s="64" t="s">
        <v>235</v>
      </c>
      <c r="C133" s="37">
        <v>4301051362</v>
      </c>
      <c r="D133" s="360">
        <v>4607091383256</v>
      </c>
      <c r="E133" s="360"/>
      <c r="F133" s="63">
        <v>0.33</v>
      </c>
      <c r="G133" s="38">
        <v>6</v>
      </c>
      <c r="H133" s="63">
        <v>1.98</v>
      </c>
      <c r="I133" s="63">
        <v>2.246</v>
      </c>
      <c r="J133" s="38">
        <v>156</v>
      </c>
      <c r="K133" s="38" t="s">
        <v>80</v>
      </c>
      <c r="L133" s="39" t="s">
        <v>132</v>
      </c>
      <c r="M133" s="38">
        <v>45</v>
      </c>
      <c r="N133" s="5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62"/>
      <c r="P133" s="362"/>
      <c r="Q133" s="362"/>
      <c r="R133" s="363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236</v>
      </c>
      <c r="B134" s="64" t="s">
        <v>237</v>
      </c>
      <c r="C134" s="37">
        <v>4301051358</v>
      </c>
      <c r="D134" s="360">
        <v>4607091385748</v>
      </c>
      <c r="E134" s="360"/>
      <c r="F134" s="63">
        <v>0.45</v>
      </c>
      <c r="G134" s="38">
        <v>6</v>
      </c>
      <c r="H134" s="63">
        <v>2.7</v>
      </c>
      <c r="I134" s="63">
        <v>2.972</v>
      </c>
      <c r="J134" s="38">
        <v>156</v>
      </c>
      <c r="K134" s="38" t="s">
        <v>80</v>
      </c>
      <c r="L134" s="39" t="s">
        <v>132</v>
      </c>
      <c r="M134" s="38">
        <v>45</v>
      </c>
      <c r="N134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62"/>
      <c r="P134" s="362"/>
      <c r="Q134" s="362"/>
      <c r="R134" s="363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x14ac:dyDescent="0.2">
      <c r="A135" s="367"/>
      <c r="B135" s="367"/>
      <c r="C135" s="367"/>
      <c r="D135" s="367"/>
      <c r="E135" s="367"/>
      <c r="F135" s="367"/>
      <c r="G135" s="367"/>
      <c r="H135" s="367"/>
      <c r="I135" s="367"/>
      <c r="J135" s="367"/>
      <c r="K135" s="367"/>
      <c r="L135" s="367"/>
      <c r="M135" s="368"/>
      <c r="N135" s="364" t="s">
        <v>43</v>
      </c>
      <c r="O135" s="365"/>
      <c r="P135" s="365"/>
      <c r="Q135" s="365"/>
      <c r="R135" s="365"/>
      <c r="S135" s="365"/>
      <c r="T135" s="366"/>
      <c r="U135" s="43" t="s">
        <v>42</v>
      </c>
      <c r="V135" s="44">
        <f>IFERROR(V130/H130,"0")+IFERROR(V131/H131,"0")+IFERROR(V132/H132,"0")+IFERROR(V133/H133,"0")+IFERROR(V134/H134,"0")</f>
        <v>0</v>
      </c>
      <c r="W135" s="44">
        <f>IFERROR(W130/H130,"0")+IFERROR(W131/H131,"0")+IFERROR(W132/H132,"0")+IFERROR(W133/H133,"0")+IFERROR(W134/H134,"0")</f>
        <v>0</v>
      </c>
      <c r="X135" s="44">
        <f>IFERROR(IF(X130="",0,X130),"0")+IFERROR(IF(X131="",0,X131),"0")+IFERROR(IF(X132="",0,X132),"0")+IFERROR(IF(X133="",0,X133),"0")+IFERROR(IF(X134="",0,X134),"0")</f>
        <v>0</v>
      </c>
      <c r="Y135" s="68"/>
      <c r="Z135" s="68"/>
    </row>
    <row r="136" spans="1:53" x14ac:dyDescent="0.2">
      <c r="A136" s="367"/>
      <c r="B136" s="367"/>
      <c r="C136" s="367"/>
      <c r="D136" s="367"/>
      <c r="E136" s="367"/>
      <c r="F136" s="367"/>
      <c r="G136" s="367"/>
      <c r="H136" s="367"/>
      <c r="I136" s="367"/>
      <c r="J136" s="367"/>
      <c r="K136" s="367"/>
      <c r="L136" s="367"/>
      <c r="M136" s="368"/>
      <c r="N136" s="364" t="s">
        <v>43</v>
      </c>
      <c r="O136" s="365"/>
      <c r="P136" s="365"/>
      <c r="Q136" s="365"/>
      <c r="R136" s="365"/>
      <c r="S136" s="365"/>
      <c r="T136" s="366"/>
      <c r="U136" s="43" t="s">
        <v>0</v>
      </c>
      <c r="V136" s="44">
        <f>IFERROR(SUM(V130:V134),"0")</f>
        <v>0</v>
      </c>
      <c r="W136" s="44">
        <f>IFERROR(SUM(W130:W134),"0")</f>
        <v>0</v>
      </c>
      <c r="X136" s="43"/>
      <c r="Y136" s="68"/>
      <c r="Z136" s="68"/>
    </row>
    <row r="137" spans="1:53" ht="27.75" customHeight="1" x14ac:dyDescent="0.2">
      <c r="A137" s="387" t="s">
        <v>238</v>
      </c>
      <c r="B137" s="387"/>
      <c r="C137" s="387"/>
      <c r="D137" s="387"/>
      <c r="E137" s="387"/>
      <c r="F137" s="387"/>
      <c r="G137" s="387"/>
      <c r="H137" s="387"/>
      <c r="I137" s="387"/>
      <c r="J137" s="387"/>
      <c r="K137" s="387"/>
      <c r="L137" s="387"/>
      <c r="M137" s="387"/>
      <c r="N137" s="387"/>
      <c r="O137" s="387"/>
      <c r="P137" s="387"/>
      <c r="Q137" s="387"/>
      <c r="R137" s="387"/>
      <c r="S137" s="387"/>
      <c r="T137" s="387"/>
      <c r="U137" s="387"/>
      <c r="V137" s="387"/>
      <c r="W137" s="387"/>
      <c r="X137" s="387"/>
      <c r="Y137" s="55"/>
      <c r="Z137" s="55"/>
    </row>
    <row r="138" spans="1:53" ht="16.5" customHeight="1" x14ac:dyDescent="0.25">
      <c r="A138" s="388" t="s">
        <v>239</v>
      </c>
      <c r="B138" s="388"/>
      <c r="C138" s="388"/>
      <c r="D138" s="388"/>
      <c r="E138" s="388"/>
      <c r="F138" s="388"/>
      <c r="G138" s="388"/>
      <c r="H138" s="388"/>
      <c r="I138" s="388"/>
      <c r="J138" s="388"/>
      <c r="K138" s="388"/>
      <c r="L138" s="388"/>
      <c r="M138" s="388"/>
      <c r="N138" s="388"/>
      <c r="O138" s="388"/>
      <c r="P138" s="388"/>
      <c r="Q138" s="388"/>
      <c r="R138" s="388"/>
      <c r="S138" s="388"/>
      <c r="T138" s="388"/>
      <c r="U138" s="388"/>
      <c r="V138" s="388"/>
      <c r="W138" s="388"/>
      <c r="X138" s="388"/>
      <c r="Y138" s="66"/>
      <c r="Z138" s="66"/>
    </row>
    <row r="139" spans="1:53" ht="14.25" customHeight="1" x14ac:dyDescent="0.25">
      <c r="A139" s="373" t="s">
        <v>118</v>
      </c>
      <c r="B139" s="373"/>
      <c r="C139" s="373"/>
      <c r="D139" s="373"/>
      <c r="E139" s="373"/>
      <c r="F139" s="373"/>
      <c r="G139" s="373"/>
      <c r="H139" s="373"/>
      <c r="I139" s="373"/>
      <c r="J139" s="373"/>
      <c r="K139" s="373"/>
      <c r="L139" s="373"/>
      <c r="M139" s="373"/>
      <c r="N139" s="373"/>
      <c r="O139" s="373"/>
      <c r="P139" s="373"/>
      <c r="Q139" s="373"/>
      <c r="R139" s="373"/>
      <c r="S139" s="373"/>
      <c r="T139" s="373"/>
      <c r="U139" s="373"/>
      <c r="V139" s="373"/>
      <c r="W139" s="373"/>
      <c r="X139" s="373"/>
      <c r="Y139" s="67"/>
      <c r="Z139" s="67"/>
    </row>
    <row r="140" spans="1:53" ht="27" customHeight="1" x14ac:dyDescent="0.25">
      <c r="A140" s="64" t="s">
        <v>240</v>
      </c>
      <c r="B140" s="64" t="s">
        <v>241</v>
      </c>
      <c r="C140" s="37">
        <v>4301011223</v>
      </c>
      <c r="D140" s="360">
        <v>4607091383423</v>
      </c>
      <c r="E140" s="360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114</v>
      </c>
      <c r="L140" s="39" t="s">
        <v>132</v>
      </c>
      <c r="M140" s="38">
        <v>35</v>
      </c>
      <c r="N140" s="5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62"/>
      <c r="P140" s="362"/>
      <c r="Q140" s="362"/>
      <c r="R140" s="363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27" customHeight="1" x14ac:dyDescent="0.25">
      <c r="A141" s="64" t="s">
        <v>242</v>
      </c>
      <c r="B141" s="64" t="s">
        <v>243</v>
      </c>
      <c r="C141" s="37">
        <v>4301011338</v>
      </c>
      <c r="D141" s="360">
        <v>4607091381405</v>
      </c>
      <c r="E141" s="360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79</v>
      </c>
      <c r="M141" s="38">
        <v>35</v>
      </c>
      <c r="N141" s="5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62"/>
      <c r="P141" s="362"/>
      <c r="Q141" s="362"/>
      <c r="R141" s="363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37.5" customHeight="1" x14ac:dyDescent="0.25">
      <c r="A142" s="64" t="s">
        <v>244</v>
      </c>
      <c r="B142" s="64" t="s">
        <v>245</v>
      </c>
      <c r="C142" s="37">
        <v>4301011333</v>
      </c>
      <c r="D142" s="360">
        <v>4607091386516</v>
      </c>
      <c r="E142" s="360"/>
      <c r="F142" s="63">
        <v>1.4</v>
      </c>
      <c r="G142" s="38">
        <v>8</v>
      </c>
      <c r="H142" s="63">
        <v>11.2</v>
      </c>
      <c r="I142" s="63">
        <v>11.776</v>
      </c>
      <c r="J142" s="38">
        <v>56</v>
      </c>
      <c r="K142" s="38" t="s">
        <v>114</v>
      </c>
      <c r="L142" s="39" t="s">
        <v>79</v>
      </c>
      <c r="M142" s="38">
        <v>30</v>
      </c>
      <c r="N142" s="58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62"/>
      <c r="P142" s="362"/>
      <c r="Q142" s="362"/>
      <c r="R142" s="363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x14ac:dyDescent="0.2">
      <c r="A143" s="367"/>
      <c r="B143" s="367"/>
      <c r="C143" s="367"/>
      <c r="D143" s="367"/>
      <c r="E143" s="367"/>
      <c r="F143" s="367"/>
      <c r="G143" s="367"/>
      <c r="H143" s="367"/>
      <c r="I143" s="367"/>
      <c r="J143" s="367"/>
      <c r="K143" s="367"/>
      <c r="L143" s="367"/>
      <c r="M143" s="368"/>
      <c r="N143" s="364" t="s">
        <v>43</v>
      </c>
      <c r="O143" s="365"/>
      <c r="P143" s="365"/>
      <c r="Q143" s="365"/>
      <c r="R143" s="365"/>
      <c r="S143" s="365"/>
      <c r="T143" s="366"/>
      <c r="U143" s="43" t="s">
        <v>42</v>
      </c>
      <c r="V143" s="44">
        <f>IFERROR(V140/H140,"0")+IFERROR(V141/H141,"0")+IFERROR(V142/H142,"0")</f>
        <v>0</v>
      </c>
      <c r="W143" s="44">
        <f>IFERROR(W140/H140,"0")+IFERROR(W141/H141,"0")+IFERROR(W142/H142,"0")</f>
        <v>0</v>
      </c>
      <c r="X143" s="44">
        <f>IFERROR(IF(X140="",0,X140),"0")+IFERROR(IF(X141="",0,X141),"0")+IFERROR(IF(X142="",0,X142),"0")</f>
        <v>0</v>
      </c>
      <c r="Y143" s="68"/>
      <c r="Z143" s="68"/>
    </row>
    <row r="144" spans="1:53" x14ac:dyDescent="0.2">
      <c r="A144" s="367"/>
      <c r="B144" s="367"/>
      <c r="C144" s="367"/>
      <c r="D144" s="367"/>
      <c r="E144" s="367"/>
      <c r="F144" s="367"/>
      <c r="G144" s="367"/>
      <c r="H144" s="367"/>
      <c r="I144" s="367"/>
      <c r="J144" s="367"/>
      <c r="K144" s="367"/>
      <c r="L144" s="367"/>
      <c r="M144" s="368"/>
      <c r="N144" s="364" t="s">
        <v>43</v>
      </c>
      <c r="O144" s="365"/>
      <c r="P144" s="365"/>
      <c r="Q144" s="365"/>
      <c r="R144" s="365"/>
      <c r="S144" s="365"/>
      <c r="T144" s="366"/>
      <c r="U144" s="43" t="s">
        <v>0</v>
      </c>
      <c r="V144" s="44">
        <f>IFERROR(SUM(V140:V142),"0")</f>
        <v>0</v>
      </c>
      <c r="W144" s="44">
        <f>IFERROR(SUM(W140:W142),"0")</f>
        <v>0</v>
      </c>
      <c r="X144" s="43"/>
      <c r="Y144" s="68"/>
      <c r="Z144" s="68"/>
    </row>
    <row r="145" spans="1:53" ht="16.5" customHeight="1" x14ac:dyDescent="0.25">
      <c r="A145" s="388" t="s">
        <v>246</v>
      </c>
      <c r="B145" s="388"/>
      <c r="C145" s="388"/>
      <c r="D145" s="388"/>
      <c r="E145" s="388"/>
      <c r="F145" s="388"/>
      <c r="G145" s="388"/>
      <c r="H145" s="388"/>
      <c r="I145" s="388"/>
      <c r="J145" s="388"/>
      <c r="K145" s="388"/>
      <c r="L145" s="388"/>
      <c r="M145" s="388"/>
      <c r="N145" s="388"/>
      <c r="O145" s="388"/>
      <c r="P145" s="388"/>
      <c r="Q145" s="388"/>
      <c r="R145" s="388"/>
      <c r="S145" s="388"/>
      <c r="T145" s="388"/>
      <c r="U145" s="388"/>
      <c r="V145" s="388"/>
      <c r="W145" s="388"/>
      <c r="X145" s="388"/>
      <c r="Y145" s="66"/>
      <c r="Z145" s="66"/>
    </row>
    <row r="146" spans="1:53" ht="14.25" customHeight="1" x14ac:dyDescent="0.25">
      <c r="A146" s="373" t="s">
        <v>76</v>
      </c>
      <c r="B146" s="373"/>
      <c r="C146" s="373"/>
      <c r="D146" s="373"/>
      <c r="E146" s="373"/>
      <c r="F146" s="373"/>
      <c r="G146" s="373"/>
      <c r="H146" s="373"/>
      <c r="I146" s="373"/>
      <c r="J146" s="373"/>
      <c r="K146" s="373"/>
      <c r="L146" s="373"/>
      <c r="M146" s="373"/>
      <c r="N146" s="373"/>
      <c r="O146" s="373"/>
      <c r="P146" s="373"/>
      <c r="Q146" s="373"/>
      <c r="R146" s="373"/>
      <c r="S146" s="373"/>
      <c r="T146" s="373"/>
      <c r="U146" s="373"/>
      <c r="V146" s="373"/>
      <c r="W146" s="373"/>
      <c r="X146" s="373"/>
      <c r="Y146" s="67"/>
      <c r="Z146" s="67"/>
    </row>
    <row r="147" spans="1:53" ht="27" customHeight="1" x14ac:dyDescent="0.25">
      <c r="A147" s="64" t="s">
        <v>247</v>
      </c>
      <c r="B147" s="64" t="s">
        <v>248</v>
      </c>
      <c r="C147" s="37">
        <v>4301031191</v>
      </c>
      <c r="D147" s="360">
        <v>4680115880993</v>
      </c>
      <c r="E147" s="360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5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62"/>
      <c r="P147" s="362"/>
      <c r="Q147" s="362"/>
      <c r="R147" s="363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ref="W147:W155" si="8">IFERROR(IF(V147="",0,CEILING((V147/$H147),1)*$H147),"")</f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249</v>
      </c>
      <c r="B148" s="64" t="s">
        <v>250</v>
      </c>
      <c r="C148" s="37">
        <v>4301031204</v>
      </c>
      <c r="D148" s="360">
        <v>4680115881761</v>
      </c>
      <c r="E148" s="360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62"/>
      <c r="P148" s="362"/>
      <c r="Q148" s="362"/>
      <c r="R148" s="363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251</v>
      </c>
      <c r="B149" s="64" t="s">
        <v>252</v>
      </c>
      <c r="C149" s="37">
        <v>4301031201</v>
      </c>
      <c r="D149" s="360">
        <v>4680115881563</v>
      </c>
      <c r="E149" s="360"/>
      <c r="F149" s="63">
        <v>0.7</v>
      </c>
      <c r="G149" s="38">
        <v>6</v>
      </c>
      <c r="H149" s="63">
        <v>4.2</v>
      </c>
      <c r="I149" s="63">
        <v>4.4000000000000004</v>
      </c>
      <c r="J149" s="38">
        <v>156</v>
      </c>
      <c r="K149" s="38" t="s">
        <v>80</v>
      </c>
      <c r="L149" s="39" t="s">
        <v>79</v>
      </c>
      <c r="M149" s="38">
        <v>40</v>
      </c>
      <c r="N149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62"/>
      <c r="P149" s="362"/>
      <c r="Q149" s="362"/>
      <c r="R149" s="363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253</v>
      </c>
      <c r="B150" s="64" t="s">
        <v>254</v>
      </c>
      <c r="C150" s="37">
        <v>4301031199</v>
      </c>
      <c r="D150" s="360">
        <v>4680115880986</v>
      </c>
      <c r="E150" s="360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175</v>
      </c>
      <c r="L150" s="39" t="s">
        <v>79</v>
      </c>
      <c r="M150" s="38">
        <v>40</v>
      </c>
      <c r="N150" s="5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62"/>
      <c r="P150" s="362"/>
      <c r="Q150" s="362"/>
      <c r="R150" s="363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255</v>
      </c>
      <c r="B151" s="64" t="s">
        <v>256</v>
      </c>
      <c r="C151" s="37">
        <v>4301031190</v>
      </c>
      <c r="D151" s="360">
        <v>4680115880207</v>
      </c>
      <c r="E151" s="360"/>
      <c r="F151" s="63">
        <v>0.4</v>
      </c>
      <c r="G151" s="38">
        <v>6</v>
      </c>
      <c r="H151" s="63">
        <v>2.4</v>
      </c>
      <c r="I151" s="63">
        <v>2.63</v>
      </c>
      <c r="J151" s="38">
        <v>156</v>
      </c>
      <c r="K151" s="38" t="s">
        <v>80</v>
      </c>
      <c r="L151" s="39" t="s">
        <v>79</v>
      </c>
      <c r="M151" s="38">
        <v>40</v>
      </c>
      <c r="N151" s="57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62"/>
      <c r="P151" s="362"/>
      <c r="Q151" s="362"/>
      <c r="R151" s="363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257</v>
      </c>
      <c r="B152" s="64" t="s">
        <v>258</v>
      </c>
      <c r="C152" s="37">
        <v>4301031205</v>
      </c>
      <c r="D152" s="360">
        <v>4680115881785</v>
      </c>
      <c r="E152" s="360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175</v>
      </c>
      <c r="L152" s="39" t="s">
        <v>79</v>
      </c>
      <c r="M152" s="38">
        <v>40</v>
      </c>
      <c r="N152" s="5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62"/>
      <c r="P152" s="362"/>
      <c r="Q152" s="362"/>
      <c r="R152" s="363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259</v>
      </c>
      <c r="B153" s="64" t="s">
        <v>260</v>
      </c>
      <c r="C153" s="37">
        <v>4301031202</v>
      </c>
      <c r="D153" s="360">
        <v>4680115881679</v>
      </c>
      <c r="E153" s="360"/>
      <c r="F153" s="63">
        <v>0.35</v>
      </c>
      <c r="G153" s="38">
        <v>6</v>
      </c>
      <c r="H153" s="63">
        <v>2.1</v>
      </c>
      <c r="I153" s="63">
        <v>2.2000000000000002</v>
      </c>
      <c r="J153" s="38">
        <v>234</v>
      </c>
      <c r="K153" s="38" t="s">
        <v>175</v>
      </c>
      <c r="L153" s="39" t="s">
        <v>79</v>
      </c>
      <c r="M153" s="38">
        <v>40</v>
      </c>
      <c r="N153" s="5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62"/>
      <c r="P153" s="362"/>
      <c r="Q153" s="362"/>
      <c r="R153" s="363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261</v>
      </c>
      <c r="B154" s="64" t="s">
        <v>262</v>
      </c>
      <c r="C154" s="37">
        <v>4301031158</v>
      </c>
      <c r="D154" s="360">
        <v>4680115880191</v>
      </c>
      <c r="E154" s="360"/>
      <c r="F154" s="63">
        <v>0.4</v>
      </c>
      <c r="G154" s="38">
        <v>6</v>
      </c>
      <c r="H154" s="63">
        <v>2.4</v>
      </c>
      <c r="I154" s="63">
        <v>2.6</v>
      </c>
      <c r="J154" s="38">
        <v>156</v>
      </c>
      <c r="K154" s="38" t="s">
        <v>80</v>
      </c>
      <c r="L154" s="39" t="s">
        <v>79</v>
      </c>
      <c r="M154" s="38">
        <v>40</v>
      </c>
      <c r="N154" s="5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62"/>
      <c r="P154" s="362"/>
      <c r="Q154" s="362"/>
      <c r="R154" s="363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16.5" customHeight="1" x14ac:dyDescent="0.25">
      <c r="A155" s="64" t="s">
        <v>263</v>
      </c>
      <c r="B155" s="64" t="s">
        <v>264</v>
      </c>
      <c r="C155" s="37">
        <v>4301031245</v>
      </c>
      <c r="D155" s="360">
        <v>4680115883963</v>
      </c>
      <c r="E155" s="360"/>
      <c r="F155" s="63">
        <v>0.28000000000000003</v>
      </c>
      <c r="G155" s="38">
        <v>6</v>
      </c>
      <c r="H155" s="63">
        <v>1.68</v>
      </c>
      <c r="I155" s="63">
        <v>1.78</v>
      </c>
      <c r="J155" s="38">
        <v>234</v>
      </c>
      <c r="K155" s="38" t="s">
        <v>175</v>
      </c>
      <c r="L155" s="39" t="s">
        <v>79</v>
      </c>
      <c r="M155" s="38">
        <v>40</v>
      </c>
      <c r="N155" s="57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5" s="362"/>
      <c r="P155" s="362"/>
      <c r="Q155" s="362"/>
      <c r="R155" s="363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x14ac:dyDescent="0.2">
      <c r="A156" s="367"/>
      <c r="B156" s="367"/>
      <c r="C156" s="367"/>
      <c r="D156" s="367"/>
      <c r="E156" s="367"/>
      <c r="F156" s="367"/>
      <c r="G156" s="367"/>
      <c r="H156" s="367"/>
      <c r="I156" s="367"/>
      <c r="J156" s="367"/>
      <c r="K156" s="367"/>
      <c r="L156" s="367"/>
      <c r="M156" s="368"/>
      <c r="N156" s="364" t="s">
        <v>43</v>
      </c>
      <c r="O156" s="365"/>
      <c r="P156" s="365"/>
      <c r="Q156" s="365"/>
      <c r="R156" s="365"/>
      <c r="S156" s="365"/>
      <c r="T156" s="366"/>
      <c r="U156" s="43" t="s">
        <v>42</v>
      </c>
      <c r="V156" s="44">
        <f>IFERROR(V147/H147,"0")+IFERROR(V148/H148,"0")+IFERROR(V149/H149,"0")+IFERROR(V150/H150,"0")+IFERROR(V151/H151,"0")+IFERROR(V152/H152,"0")+IFERROR(V153/H153,"0")+IFERROR(V154/H154,"0")+IFERROR(V155/H155,"0")</f>
        <v>0</v>
      </c>
      <c r="W156" s="44">
        <f>IFERROR(W147/H147,"0")+IFERROR(W148/H148,"0")+IFERROR(W149/H149,"0")+IFERROR(W150/H150,"0")+IFERROR(W151/H151,"0")+IFERROR(W152/H152,"0")+IFERROR(W153/H153,"0")+IFERROR(W154/H154,"0")+IFERROR(W155/H155,"0")</f>
        <v>0</v>
      </c>
      <c r="X156" s="44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68"/>
      <c r="Z156" s="68"/>
    </row>
    <row r="157" spans="1:53" x14ac:dyDescent="0.2">
      <c r="A157" s="367"/>
      <c r="B157" s="367"/>
      <c r="C157" s="367"/>
      <c r="D157" s="367"/>
      <c r="E157" s="367"/>
      <c r="F157" s="367"/>
      <c r="G157" s="367"/>
      <c r="H157" s="367"/>
      <c r="I157" s="367"/>
      <c r="J157" s="367"/>
      <c r="K157" s="367"/>
      <c r="L157" s="367"/>
      <c r="M157" s="368"/>
      <c r="N157" s="364" t="s">
        <v>43</v>
      </c>
      <c r="O157" s="365"/>
      <c r="P157" s="365"/>
      <c r="Q157" s="365"/>
      <c r="R157" s="365"/>
      <c r="S157" s="365"/>
      <c r="T157" s="366"/>
      <c r="U157" s="43" t="s">
        <v>0</v>
      </c>
      <c r="V157" s="44">
        <f>IFERROR(SUM(V147:V155),"0")</f>
        <v>0</v>
      </c>
      <c r="W157" s="44">
        <f>IFERROR(SUM(W147:W155),"0")</f>
        <v>0</v>
      </c>
      <c r="X157" s="43"/>
      <c r="Y157" s="68"/>
      <c r="Z157" s="68"/>
    </row>
    <row r="158" spans="1:53" ht="16.5" customHeight="1" x14ac:dyDescent="0.25">
      <c r="A158" s="388" t="s">
        <v>265</v>
      </c>
      <c r="B158" s="388"/>
      <c r="C158" s="388"/>
      <c r="D158" s="388"/>
      <c r="E158" s="388"/>
      <c r="F158" s="388"/>
      <c r="G158" s="388"/>
      <c r="H158" s="388"/>
      <c r="I158" s="388"/>
      <c r="J158" s="388"/>
      <c r="K158" s="388"/>
      <c r="L158" s="388"/>
      <c r="M158" s="388"/>
      <c r="N158" s="388"/>
      <c r="O158" s="388"/>
      <c r="P158" s="388"/>
      <c r="Q158" s="388"/>
      <c r="R158" s="388"/>
      <c r="S158" s="388"/>
      <c r="T158" s="388"/>
      <c r="U158" s="388"/>
      <c r="V158" s="388"/>
      <c r="W158" s="388"/>
      <c r="X158" s="388"/>
      <c r="Y158" s="66"/>
      <c r="Z158" s="66"/>
    </row>
    <row r="159" spans="1:53" ht="14.25" customHeight="1" x14ac:dyDescent="0.25">
      <c r="A159" s="373" t="s">
        <v>118</v>
      </c>
      <c r="B159" s="373"/>
      <c r="C159" s="373"/>
      <c r="D159" s="373"/>
      <c r="E159" s="373"/>
      <c r="F159" s="373"/>
      <c r="G159" s="373"/>
      <c r="H159" s="373"/>
      <c r="I159" s="373"/>
      <c r="J159" s="373"/>
      <c r="K159" s="373"/>
      <c r="L159" s="373"/>
      <c r="M159" s="373"/>
      <c r="N159" s="373"/>
      <c r="O159" s="373"/>
      <c r="P159" s="373"/>
      <c r="Q159" s="373"/>
      <c r="R159" s="373"/>
      <c r="S159" s="373"/>
      <c r="T159" s="373"/>
      <c r="U159" s="373"/>
      <c r="V159" s="373"/>
      <c r="W159" s="373"/>
      <c r="X159" s="373"/>
      <c r="Y159" s="67"/>
      <c r="Z159" s="67"/>
    </row>
    <row r="160" spans="1:53" ht="16.5" customHeight="1" x14ac:dyDescent="0.25">
      <c r="A160" s="64" t="s">
        <v>266</v>
      </c>
      <c r="B160" s="64" t="s">
        <v>267</v>
      </c>
      <c r="C160" s="37">
        <v>4301011450</v>
      </c>
      <c r="D160" s="360">
        <v>4680115881402</v>
      </c>
      <c r="E160" s="360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114</v>
      </c>
      <c r="L160" s="39" t="s">
        <v>113</v>
      </c>
      <c r="M160" s="38">
        <v>55</v>
      </c>
      <c r="N160" s="5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62"/>
      <c r="P160" s="362"/>
      <c r="Q160" s="362"/>
      <c r="R160" s="363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ht="27" customHeight="1" x14ac:dyDescent="0.25">
      <c r="A161" s="64" t="s">
        <v>268</v>
      </c>
      <c r="B161" s="64" t="s">
        <v>269</v>
      </c>
      <c r="C161" s="37">
        <v>4301011454</v>
      </c>
      <c r="D161" s="360">
        <v>4680115881396</v>
      </c>
      <c r="E161" s="360"/>
      <c r="F161" s="63">
        <v>0.45</v>
      </c>
      <c r="G161" s="38">
        <v>6</v>
      </c>
      <c r="H161" s="63">
        <v>2.7</v>
      </c>
      <c r="I161" s="63">
        <v>2.9</v>
      </c>
      <c r="J161" s="38">
        <v>156</v>
      </c>
      <c r="K161" s="38" t="s">
        <v>80</v>
      </c>
      <c r="L161" s="39" t="s">
        <v>79</v>
      </c>
      <c r="M161" s="38">
        <v>55</v>
      </c>
      <c r="N161" s="5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62"/>
      <c r="P161" s="362"/>
      <c r="Q161" s="362"/>
      <c r="R161" s="363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x14ac:dyDescent="0.2">
      <c r="A162" s="367"/>
      <c r="B162" s="367"/>
      <c r="C162" s="367"/>
      <c r="D162" s="367"/>
      <c r="E162" s="367"/>
      <c r="F162" s="367"/>
      <c r="G162" s="367"/>
      <c r="H162" s="367"/>
      <c r="I162" s="367"/>
      <c r="J162" s="367"/>
      <c r="K162" s="367"/>
      <c r="L162" s="367"/>
      <c r="M162" s="368"/>
      <c r="N162" s="364" t="s">
        <v>43</v>
      </c>
      <c r="O162" s="365"/>
      <c r="P162" s="365"/>
      <c r="Q162" s="365"/>
      <c r="R162" s="365"/>
      <c r="S162" s="365"/>
      <c r="T162" s="366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67"/>
      <c r="B163" s="367"/>
      <c r="C163" s="367"/>
      <c r="D163" s="367"/>
      <c r="E163" s="367"/>
      <c r="F163" s="367"/>
      <c r="G163" s="367"/>
      <c r="H163" s="367"/>
      <c r="I163" s="367"/>
      <c r="J163" s="367"/>
      <c r="K163" s="367"/>
      <c r="L163" s="367"/>
      <c r="M163" s="368"/>
      <c r="N163" s="364" t="s">
        <v>43</v>
      </c>
      <c r="O163" s="365"/>
      <c r="P163" s="365"/>
      <c r="Q163" s="365"/>
      <c r="R163" s="365"/>
      <c r="S163" s="365"/>
      <c r="T163" s="366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73" t="s">
        <v>110</v>
      </c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3"/>
      <c r="N164" s="373"/>
      <c r="O164" s="373"/>
      <c r="P164" s="373"/>
      <c r="Q164" s="373"/>
      <c r="R164" s="373"/>
      <c r="S164" s="373"/>
      <c r="T164" s="373"/>
      <c r="U164" s="373"/>
      <c r="V164" s="373"/>
      <c r="W164" s="373"/>
      <c r="X164" s="373"/>
      <c r="Y164" s="67"/>
      <c r="Z164" s="67"/>
    </row>
    <row r="165" spans="1:53" ht="16.5" customHeight="1" x14ac:dyDescent="0.25">
      <c r="A165" s="64" t="s">
        <v>270</v>
      </c>
      <c r="B165" s="64" t="s">
        <v>271</v>
      </c>
      <c r="C165" s="37">
        <v>4301020262</v>
      </c>
      <c r="D165" s="360">
        <v>4680115882935</v>
      </c>
      <c r="E165" s="360"/>
      <c r="F165" s="63">
        <v>1.35</v>
      </c>
      <c r="G165" s="38">
        <v>8</v>
      </c>
      <c r="H165" s="63">
        <v>10.8</v>
      </c>
      <c r="I165" s="63">
        <v>11.28</v>
      </c>
      <c r="J165" s="38">
        <v>56</v>
      </c>
      <c r="K165" s="38" t="s">
        <v>114</v>
      </c>
      <c r="L165" s="39" t="s">
        <v>132</v>
      </c>
      <c r="M165" s="38">
        <v>50</v>
      </c>
      <c r="N165" s="5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5" s="362"/>
      <c r="P165" s="362"/>
      <c r="Q165" s="362"/>
      <c r="R165" s="363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IFERROR(IF(W165=0,"",ROUNDUP(W165/H165,0)*0.02175),"")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ht="16.5" customHeight="1" x14ac:dyDescent="0.25">
      <c r="A166" s="64" t="s">
        <v>272</v>
      </c>
      <c r="B166" s="64" t="s">
        <v>273</v>
      </c>
      <c r="C166" s="37">
        <v>4301020220</v>
      </c>
      <c r="D166" s="360">
        <v>4680115880764</v>
      </c>
      <c r="E166" s="360"/>
      <c r="F166" s="63">
        <v>0.35</v>
      </c>
      <c r="G166" s="38">
        <v>6</v>
      </c>
      <c r="H166" s="63">
        <v>2.1</v>
      </c>
      <c r="I166" s="63">
        <v>2.2999999999999998</v>
      </c>
      <c r="J166" s="38">
        <v>156</v>
      </c>
      <c r="K166" s="38" t="s">
        <v>80</v>
      </c>
      <c r="L166" s="39" t="s">
        <v>113</v>
      </c>
      <c r="M166" s="38">
        <v>50</v>
      </c>
      <c r="N166" s="5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62"/>
      <c r="P166" s="362"/>
      <c r="Q166" s="362"/>
      <c r="R166" s="363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IFERROR(IF(W166=0,"",ROUNDUP(W166/H166,0)*0.00753),"")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x14ac:dyDescent="0.2">
      <c r="A167" s="367"/>
      <c r="B167" s="367"/>
      <c r="C167" s="367"/>
      <c r="D167" s="367"/>
      <c r="E167" s="367"/>
      <c r="F167" s="367"/>
      <c r="G167" s="367"/>
      <c r="H167" s="367"/>
      <c r="I167" s="367"/>
      <c r="J167" s="367"/>
      <c r="K167" s="367"/>
      <c r="L167" s="367"/>
      <c r="M167" s="368"/>
      <c r="N167" s="364" t="s">
        <v>43</v>
      </c>
      <c r="O167" s="365"/>
      <c r="P167" s="365"/>
      <c r="Q167" s="365"/>
      <c r="R167" s="365"/>
      <c r="S167" s="365"/>
      <c r="T167" s="366"/>
      <c r="U167" s="43" t="s">
        <v>42</v>
      </c>
      <c r="V167" s="44">
        <f>IFERROR(V165/H165,"0")+IFERROR(V166/H166,"0")</f>
        <v>0</v>
      </c>
      <c r="W167" s="44">
        <f>IFERROR(W165/H165,"0")+IFERROR(W166/H166,"0")</f>
        <v>0</v>
      </c>
      <c r="X167" s="44">
        <f>IFERROR(IF(X165="",0,X165),"0")+IFERROR(IF(X166="",0,X166),"0")</f>
        <v>0</v>
      </c>
      <c r="Y167" s="68"/>
      <c r="Z167" s="68"/>
    </row>
    <row r="168" spans="1:53" x14ac:dyDescent="0.2">
      <c r="A168" s="367"/>
      <c r="B168" s="367"/>
      <c r="C168" s="367"/>
      <c r="D168" s="367"/>
      <c r="E168" s="367"/>
      <c r="F168" s="367"/>
      <c r="G168" s="367"/>
      <c r="H168" s="367"/>
      <c r="I168" s="367"/>
      <c r="J168" s="367"/>
      <c r="K168" s="367"/>
      <c r="L168" s="367"/>
      <c r="M168" s="368"/>
      <c r="N168" s="364" t="s">
        <v>43</v>
      </c>
      <c r="O168" s="365"/>
      <c r="P168" s="365"/>
      <c r="Q168" s="365"/>
      <c r="R168" s="365"/>
      <c r="S168" s="365"/>
      <c r="T168" s="366"/>
      <c r="U168" s="43" t="s">
        <v>0</v>
      </c>
      <c r="V168" s="44">
        <f>IFERROR(SUM(V165:V166),"0")</f>
        <v>0</v>
      </c>
      <c r="W168" s="44">
        <f>IFERROR(SUM(W165:W166),"0")</f>
        <v>0</v>
      </c>
      <c r="X168" s="43"/>
      <c r="Y168" s="68"/>
      <c r="Z168" s="68"/>
    </row>
    <row r="169" spans="1:53" ht="14.25" customHeight="1" x14ac:dyDescent="0.25">
      <c r="A169" s="373" t="s">
        <v>76</v>
      </c>
      <c r="B169" s="373"/>
      <c r="C169" s="373"/>
      <c r="D169" s="373"/>
      <c r="E169" s="373"/>
      <c r="F169" s="373"/>
      <c r="G169" s="373"/>
      <c r="H169" s="373"/>
      <c r="I169" s="373"/>
      <c r="J169" s="373"/>
      <c r="K169" s="373"/>
      <c r="L169" s="373"/>
      <c r="M169" s="373"/>
      <c r="N169" s="373"/>
      <c r="O169" s="373"/>
      <c r="P169" s="373"/>
      <c r="Q169" s="373"/>
      <c r="R169" s="373"/>
      <c r="S169" s="373"/>
      <c r="T169" s="373"/>
      <c r="U169" s="373"/>
      <c r="V169" s="373"/>
      <c r="W169" s="373"/>
      <c r="X169" s="373"/>
      <c r="Y169" s="67"/>
      <c r="Z169" s="67"/>
    </row>
    <row r="170" spans="1:53" ht="27" customHeight="1" x14ac:dyDescent="0.25">
      <c r="A170" s="64" t="s">
        <v>274</v>
      </c>
      <c r="B170" s="64" t="s">
        <v>275</v>
      </c>
      <c r="C170" s="37">
        <v>4301031224</v>
      </c>
      <c r="D170" s="360">
        <v>4680115882683</v>
      </c>
      <c r="E170" s="360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62"/>
      <c r="P170" s="362"/>
      <c r="Q170" s="362"/>
      <c r="R170" s="363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276</v>
      </c>
      <c r="B171" s="64" t="s">
        <v>277</v>
      </c>
      <c r="C171" s="37">
        <v>4301031230</v>
      </c>
      <c r="D171" s="360">
        <v>4680115882690</v>
      </c>
      <c r="E171" s="360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62"/>
      <c r="P171" s="362"/>
      <c r="Q171" s="362"/>
      <c r="R171" s="363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278</v>
      </c>
      <c r="B172" s="64" t="s">
        <v>279</v>
      </c>
      <c r="C172" s="37">
        <v>4301031220</v>
      </c>
      <c r="D172" s="360">
        <v>4680115882669</v>
      </c>
      <c r="E172" s="360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62"/>
      <c r="P172" s="362"/>
      <c r="Q172" s="362"/>
      <c r="R172" s="363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280</v>
      </c>
      <c r="B173" s="64" t="s">
        <v>281</v>
      </c>
      <c r="C173" s="37">
        <v>4301031221</v>
      </c>
      <c r="D173" s="360">
        <v>4680115882676</v>
      </c>
      <c r="E173" s="360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62"/>
      <c r="P173" s="362"/>
      <c r="Q173" s="362"/>
      <c r="R173" s="363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x14ac:dyDescent="0.2">
      <c r="A174" s="367"/>
      <c r="B174" s="367"/>
      <c r="C174" s="367"/>
      <c r="D174" s="367"/>
      <c r="E174" s="367"/>
      <c r="F174" s="367"/>
      <c r="G174" s="367"/>
      <c r="H174" s="367"/>
      <c r="I174" s="367"/>
      <c r="J174" s="367"/>
      <c r="K174" s="367"/>
      <c r="L174" s="367"/>
      <c r="M174" s="368"/>
      <c r="N174" s="364" t="s">
        <v>43</v>
      </c>
      <c r="O174" s="365"/>
      <c r="P174" s="365"/>
      <c r="Q174" s="365"/>
      <c r="R174" s="365"/>
      <c r="S174" s="365"/>
      <c r="T174" s="366"/>
      <c r="U174" s="43" t="s">
        <v>42</v>
      </c>
      <c r="V174" s="44">
        <f>IFERROR(V170/H170,"0")+IFERROR(V171/H171,"0")+IFERROR(V172/H172,"0")+IFERROR(V173/H173,"0")</f>
        <v>0</v>
      </c>
      <c r="W174" s="44">
        <f>IFERROR(W170/H170,"0")+IFERROR(W171/H171,"0")+IFERROR(W172/H172,"0")+IFERROR(W173/H173,"0")</f>
        <v>0</v>
      </c>
      <c r="X174" s="44">
        <f>IFERROR(IF(X170="",0,X170),"0")+IFERROR(IF(X171="",0,X171),"0")+IFERROR(IF(X172="",0,X172),"0")+IFERROR(IF(X173="",0,X173),"0")</f>
        <v>0</v>
      </c>
      <c r="Y174" s="68"/>
      <c r="Z174" s="68"/>
    </row>
    <row r="175" spans="1:53" x14ac:dyDescent="0.2">
      <c r="A175" s="367"/>
      <c r="B175" s="367"/>
      <c r="C175" s="367"/>
      <c r="D175" s="367"/>
      <c r="E175" s="367"/>
      <c r="F175" s="367"/>
      <c r="G175" s="367"/>
      <c r="H175" s="367"/>
      <c r="I175" s="367"/>
      <c r="J175" s="367"/>
      <c r="K175" s="367"/>
      <c r="L175" s="367"/>
      <c r="M175" s="368"/>
      <c r="N175" s="364" t="s">
        <v>43</v>
      </c>
      <c r="O175" s="365"/>
      <c r="P175" s="365"/>
      <c r="Q175" s="365"/>
      <c r="R175" s="365"/>
      <c r="S175" s="365"/>
      <c r="T175" s="366"/>
      <c r="U175" s="43" t="s">
        <v>0</v>
      </c>
      <c r="V175" s="44">
        <f>IFERROR(SUM(V170:V173),"0")</f>
        <v>0</v>
      </c>
      <c r="W175" s="44">
        <f>IFERROR(SUM(W170:W173),"0")</f>
        <v>0</v>
      </c>
      <c r="X175" s="43"/>
      <c r="Y175" s="68"/>
      <c r="Z175" s="68"/>
    </row>
    <row r="176" spans="1:53" ht="14.25" customHeight="1" x14ac:dyDescent="0.25">
      <c r="A176" s="373" t="s">
        <v>81</v>
      </c>
      <c r="B176" s="373"/>
      <c r="C176" s="373"/>
      <c r="D176" s="373"/>
      <c r="E176" s="373"/>
      <c r="F176" s="373"/>
      <c r="G176" s="373"/>
      <c r="H176" s="373"/>
      <c r="I176" s="373"/>
      <c r="J176" s="373"/>
      <c r="K176" s="373"/>
      <c r="L176" s="373"/>
      <c r="M176" s="373"/>
      <c r="N176" s="373"/>
      <c r="O176" s="373"/>
      <c r="P176" s="373"/>
      <c r="Q176" s="373"/>
      <c r="R176" s="373"/>
      <c r="S176" s="373"/>
      <c r="T176" s="373"/>
      <c r="U176" s="373"/>
      <c r="V176" s="373"/>
      <c r="W176" s="373"/>
      <c r="X176" s="373"/>
      <c r="Y176" s="67"/>
      <c r="Z176" s="67"/>
    </row>
    <row r="177" spans="1:53" ht="27" customHeight="1" x14ac:dyDescent="0.25">
      <c r="A177" s="64" t="s">
        <v>282</v>
      </c>
      <c r="B177" s="64" t="s">
        <v>283</v>
      </c>
      <c r="C177" s="37">
        <v>4301051409</v>
      </c>
      <c r="D177" s="360">
        <v>4680115881556</v>
      </c>
      <c r="E177" s="360"/>
      <c r="F177" s="63">
        <v>1</v>
      </c>
      <c r="G177" s="38">
        <v>4</v>
      </c>
      <c r="H177" s="63">
        <v>4</v>
      </c>
      <c r="I177" s="63">
        <v>4.4080000000000004</v>
      </c>
      <c r="J177" s="38">
        <v>104</v>
      </c>
      <c r="K177" s="38" t="s">
        <v>114</v>
      </c>
      <c r="L177" s="39" t="s">
        <v>132</v>
      </c>
      <c r="M177" s="38">
        <v>45</v>
      </c>
      <c r="N177" s="5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62"/>
      <c r="P177" s="362"/>
      <c r="Q177" s="362"/>
      <c r="R177" s="363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ref="W177:W193" si="9">IFERROR(IF(V177="",0,CEILING((V177/$H177),1)*$H177),"")</f>
        <v>0</v>
      </c>
      <c r="X177" s="42" t="str">
        <f>IFERROR(IF(W177=0,"",ROUNDUP(W177/H177,0)*0.01196),"")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16.5" customHeight="1" x14ac:dyDescent="0.25">
      <c r="A178" s="64" t="s">
        <v>284</v>
      </c>
      <c r="B178" s="64" t="s">
        <v>285</v>
      </c>
      <c r="C178" s="37">
        <v>4301051538</v>
      </c>
      <c r="D178" s="360">
        <v>4680115880573</v>
      </c>
      <c r="E178" s="360"/>
      <c r="F178" s="63">
        <v>1.45</v>
      </c>
      <c r="G178" s="38">
        <v>6</v>
      </c>
      <c r="H178" s="63">
        <v>8.6999999999999993</v>
      </c>
      <c r="I178" s="63">
        <v>9.2639999999999993</v>
      </c>
      <c r="J178" s="38">
        <v>56</v>
      </c>
      <c r="K178" s="38" t="s">
        <v>114</v>
      </c>
      <c r="L178" s="39" t="s">
        <v>79</v>
      </c>
      <c r="M178" s="38">
        <v>45</v>
      </c>
      <c r="N178" s="56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8" s="362"/>
      <c r="P178" s="362"/>
      <c r="Q178" s="362"/>
      <c r="R178" s="363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286</v>
      </c>
      <c r="B179" s="64" t="s">
        <v>287</v>
      </c>
      <c r="C179" s="37">
        <v>4301051408</v>
      </c>
      <c r="D179" s="360">
        <v>4680115881594</v>
      </c>
      <c r="E179" s="360"/>
      <c r="F179" s="63">
        <v>1.35</v>
      </c>
      <c r="G179" s="38">
        <v>6</v>
      </c>
      <c r="H179" s="63">
        <v>8.1</v>
      </c>
      <c r="I179" s="63">
        <v>8.6639999999999997</v>
      </c>
      <c r="J179" s="38">
        <v>56</v>
      </c>
      <c r="K179" s="38" t="s">
        <v>114</v>
      </c>
      <c r="L179" s="39" t="s">
        <v>132</v>
      </c>
      <c r="M179" s="38">
        <v>40</v>
      </c>
      <c r="N179" s="5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62"/>
      <c r="P179" s="362"/>
      <c r="Q179" s="362"/>
      <c r="R179" s="363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288</v>
      </c>
      <c r="B180" s="64" t="s">
        <v>289</v>
      </c>
      <c r="C180" s="37">
        <v>4301051505</v>
      </c>
      <c r="D180" s="360">
        <v>4680115881587</v>
      </c>
      <c r="E180" s="360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114</v>
      </c>
      <c r="L180" s="39" t="s">
        <v>79</v>
      </c>
      <c r="M180" s="38">
        <v>40</v>
      </c>
      <c r="N180" s="56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0" s="362"/>
      <c r="P180" s="362"/>
      <c r="Q180" s="362"/>
      <c r="R180" s="36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IFERROR(IF(W180=0,"",ROUNDUP(W180/H180,0)*0.01196),"")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290</v>
      </c>
      <c r="B181" s="64" t="s">
        <v>291</v>
      </c>
      <c r="C181" s="37">
        <v>4301051380</v>
      </c>
      <c r="D181" s="360">
        <v>4680115880962</v>
      </c>
      <c r="E181" s="360"/>
      <c r="F181" s="63">
        <v>1.3</v>
      </c>
      <c r="G181" s="38">
        <v>6</v>
      </c>
      <c r="H181" s="63">
        <v>7.8</v>
      </c>
      <c r="I181" s="63">
        <v>8.3640000000000008</v>
      </c>
      <c r="J181" s="38">
        <v>56</v>
      </c>
      <c r="K181" s="38" t="s">
        <v>114</v>
      </c>
      <c r="L181" s="39" t="s">
        <v>79</v>
      </c>
      <c r="M181" s="38">
        <v>40</v>
      </c>
      <c r="N181" s="56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62"/>
      <c r="P181" s="362"/>
      <c r="Q181" s="362"/>
      <c r="R181" s="36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292</v>
      </c>
      <c r="B182" s="64" t="s">
        <v>293</v>
      </c>
      <c r="C182" s="37">
        <v>4301051411</v>
      </c>
      <c r="D182" s="360">
        <v>4680115881617</v>
      </c>
      <c r="E182" s="360"/>
      <c r="F182" s="63">
        <v>1.35</v>
      </c>
      <c r="G182" s="38">
        <v>6</v>
      </c>
      <c r="H182" s="63">
        <v>8.1</v>
      </c>
      <c r="I182" s="63">
        <v>8.6460000000000008</v>
      </c>
      <c r="J182" s="38">
        <v>56</v>
      </c>
      <c r="K182" s="38" t="s">
        <v>114</v>
      </c>
      <c r="L182" s="39" t="s">
        <v>132</v>
      </c>
      <c r="M182" s="38">
        <v>40</v>
      </c>
      <c r="N182" s="5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62"/>
      <c r="P182" s="362"/>
      <c r="Q182" s="362"/>
      <c r="R182" s="36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294</v>
      </c>
      <c r="B183" s="64" t="s">
        <v>295</v>
      </c>
      <c r="C183" s="37">
        <v>4301051487</v>
      </c>
      <c r="D183" s="360">
        <v>4680115881228</v>
      </c>
      <c r="E183" s="360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79</v>
      </c>
      <c r="M183" s="38">
        <v>40</v>
      </c>
      <c r="N183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3" s="362"/>
      <c r="P183" s="362"/>
      <c r="Q183" s="362"/>
      <c r="R183" s="36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296</v>
      </c>
      <c r="B184" s="64" t="s">
        <v>297</v>
      </c>
      <c r="C184" s="37">
        <v>4301051506</v>
      </c>
      <c r="D184" s="360">
        <v>4680115881037</v>
      </c>
      <c r="E184" s="360"/>
      <c r="F184" s="63">
        <v>0.84</v>
      </c>
      <c r="G184" s="38">
        <v>4</v>
      </c>
      <c r="H184" s="63">
        <v>3.36</v>
      </c>
      <c r="I184" s="63">
        <v>3.6179999999999999</v>
      </c>
      <c r="J184" s="38">
        <v>120</v>
      </c>
      <c r="K184" s="38" t="s">
        <v>80</v>
      </c>
      <c r="L184" s="39" t="s">
        <v>79</v>
      </c>
      <c r="M184" s="38">
        <v>40</v>
      </c>
      <c r="N184" s="55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4" s="362"/>
      <c r="P184" s="362"/>
      <c r="Q184" s="362"/>
      <c r="R184" s="36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298</v>
      </c>
      <c r="B185" s="64" t="s">
        <v>299</v>
      </c>
      <c r="C185" s="37">
        <v>4301051384</v>
      </c>
      <c r="D185" s="360">
        <v>4680115881211</v>
      </c>
      <c r="E185" s="360"/>
      <c r="F185" s="63">
        <v>0.4</v>
      </c>
      <c r="G185" s="38">
        <v>6</v>
      </c>
      <c r="H185" s="63">
        <v>2.4</v>
      </c>
      <c r="I185" s="63">
        <v>2.6</v>
      </c>
      <c r="J185" s="38">
        <v>156</v>
      </c>
      <c r="K185" s="38" t="s">
        <v>80</v>
      </c>
      <c r="L185" s="39" t="s">
        <v>79</v>
      </c>
      <c r="M185" s="38">
        <v>45</v>
      </c>
      <c r="N185" s="5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62"/>
      <c r="P185" s="362"/>
      <c r="Q185" s="362"/>
      <c r="R185" s="36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300</v>
      </c>
      <c r="B186" s="64" t="s">
        <v>301</v>
      </c>
      <c r="C186" s="37">
        <v>4301051378</v>
      </c>
      <c r="D186" s="360">
        <v>4680115881020</v>
      </c>
      <c r="E186" s="360"/>
      <c r="F186" s="63">
        <v>0.84</v>
      </c>
      <c r="G186" s="38">
        <v>4</v>
      </c>
      <c r="H186" s="63">
        <v>3.36</v>
      </c>
      <c r="I186" s="63">
        <v>3.57</v>
      </c>
      <c r="J186" s="38">
        <v>120</v>
      </c>
      <c r="K186" s="38" t="s">
        <v>80</v>
      </c>
      <c r="L186" s="39" t="s">
        <v>79</v>
      </c>
      <c r="M186" s="38">
        <v>45</v>
      </c>
      <c r="N186" s="5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62"/>
      <c r="P186" s="362"/>
      <c r="Q186" s="362"/>
      <c r="R186" s="363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302</v>
      </c>
      <c r="B187" s="64" t="s">
        <v>303</v>
      </c>
      <c r="C187" s="37">
        <v>4301051407</v>
      </c>
      <c r="D187" s="360">
        <v>4680115882195</v>
      </c>
      <c r="E187" s="360"/>
      <c r="F187" s="63">
        <v>0.4</v>
      </c>
      <c r="G187" s="38">
        <v>6</v>
      </c>
      <c r="H187" s="63">
        <v>2.4</v>
      </c>
      <c r="I187" s="63">
        <v>2.69</v>
      </c>
      <c r="J187" s="38">
        <v>156</v>
      </c>
      <c r="K187" s="38" t="s">
        <v>80</v>
      </c>
      <c r="L187" s="39" t="s">
        <v>132</v>
      </c>
      <c r="M187" s="38">
        <v>40</v>
      </c>
      <c r="N187" s="5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62"/>
      <c r="P187" s="362"/>
      <c r="Q187" s="362"/>
      <c r="R187" s="363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ref="X187:X193" si="10"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304</v>
      </c>
      <c r="B188" s="64" t="s">
        <v>305</v>
      </c>
      <c r="C188" s="37">
        <v>4301051479</v>
      </c>
      <c r="D188" s="360">
        <v>4680115882607</v>
      </c>
      <c r="E188" s="360"/>
      <c r="F188" s="63">
        <v>0.3</v>
      </c>
      <c r="G188" s="38">
        <v>6</v>
      </c>
      <c r="H188" s="63">
        <v>1.8</v>
      </c>
      <c r="I188" s="63">
        <v>2.0720000000000001</v>
      </c>
      <c r="J188" s="38">
        <v>156</v>
      </c>
      <c r="K188" s="38" t="s">
        <v>80</v>
      </c>
      <c r="L188" s="39" t="s">
        <v>132</v>
      </c>
      <c r="M188" s="38">
        <v>45</v>
      </c>
      <c r="N188" s="55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62"/>
      <c r="P188" s="362"/>
      <c r="Q188" s="362"/>
      <c r="R188" s="363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306</v>
      </c>
      <c r="B189" s="64" t="s">
        <v>307</v>
      </c>
      <c r="C189" s="37">
        <v>4301051468</v>
      </c>
      <c r="D189" s="360">
        <v>4680115880092</v>
      </c>
      <c r="E189" s="360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132</v>
      </c>
      <c r="M189" s="38">
        <v>45</v>
      </c>
      <c r="N189" s="5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62"/>
      <c r="P189" s="362"/>
      <c r="Q189" s="362"/>
      <c r="R189" s="363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308</v>
      </c>
      <c r="B190" s="64" t="s">
        <v>309</v>
      </c>
      <c r="C190" s="37">
        <v>4301051469</v>
      </c>
      <c r="D190" s="360">
        <v>4680115880221</v>
      </c>
      <c r="E190" s="360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132</v>
      </c>
      <c r="M190" s="38">
        <v>45</v>
      </c>
      <c r="N190" s="55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62"/>
      <c r="P190" s="362"/>
      <c r="Q190" s="362"/>
      <c r="R190" s="363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25">
      <c r="A191" s="64" t="s">
        <v>310</v>
      </c>
      <c r="B191" s="64" t="s">
        <v>311</v>
      </c>
      <c r="C191" s="37">
        <v>4301051523</v>
      </c>
      <c r="D191" s="360">
        <v>4680115882942</v>
      </c>
      <c r="E191" s="360"/>
      <c r="F191" s="63">
        <v>0.3</v>
      </c>
      <c r="G191" s="38">
        <v>6</v>
      </c>
      <c r="H191" s="63">
        <v>1.8</v>
      </c>
      <c r="I191" s="63">
        <v>2.0720000000000001</v>
      </c>
      <c r="J191" s="38">
        <v>156</v>
      </c>
      <c r="K191" s="38" t="s">
        <v>80</v>
      </c>
      <c r="L191" s="39" t="s">
        <v>79</v>
      </c>
      <c r="M191" s="38">
        <v>40</v>
      </c>
      <c r="N191" s="55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62"/>
      <c r="P191" s="362"/>
      <c r="Q191" s="362"/>
      <c r="R191" s="363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312</v>
      </c>
      <c r="B192" s="64" t="s">
        <v>313</v>
      </c>
      <c r="C192" s="37">
        <v>4301051326</v>
      </c>
      <c r="D192" s="360">
        <v>4680115880504</v>
      </c>
      <c r="E192" s="360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55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62"/>
      <c r="P192" s="362"/>
      <c r="Q192" s="362"/>
      <c r="R192" s="363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27" customHeight="1" x14ac:dyDescent="0.25">
      <c r="A193" s="64" t="s">
        <v>314</v>
      </c>
      <c r="B193" s="64" t="s">
        <v>315</v>
      </c>
      <c r="C193" s="37">
        <v>4301051410</v>
      </c>
      <c r="D193" s="360">
        <v>4680115882164</v>
      </c>
      <c r="E193" s="360"/>
      <c r="F193" s="63">
        <v>0.4</v>
      </c>
      <c r="G193" s="38">
        <v>6</v>
      </c>
      <c r="H193" s="63">
        <v>2.4</v>
      </c>
      <c r="I193" s="63">
        <v>2.6779999999999999</v>
      </c>
      <c r="J193" s="38">
        <v>156</v>
      </c>
      <c r="K193" s="38" t="s">
        <v>80</v>
      </c>
      <c r="L193" s="39" t="s">
        <v>132</v>
      </c>
      <c r="M193" s="38">
        <v>40</v>
      </c>
      <c r="N193" s="5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62"/>
      <c r="P193" s="362"/>
      <c r="Q193" s="362"/>
      <c r="R193" s="363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x14ac:dyDescent="0.2">
      <c r="A194" s="367"/>
      <c r="B194" s="367"/>
      <c r="C194" s="367"/>
      <c r="D194" s="367"/>
      <c r="E194" s="367"/>
      <c r="F194" s="367"/>
      <c r="G194" s="367"/>
      <c r="H194" s="367"/>
      <c r="I194" s="367"/>
      <c r="J194" s="367"/>
      <c r="K194" s="367"/>
      <c r="L194" s="367"/>
      <c r="M194" s="368"/>
      <c r="N194" s="364" t="s">
        <v>43</v>
      </c>
      <c r="O194" s="365"/>
      <c r="P194" s="365"/>
      <c r="Q194" s="365"/>
      <c r="R194" s="365"/>
      <c r="S194" s="365"/>
      <c r="T194" s="366"/>
      <c r="U194" s="43" t="s">
        <v>42</v>
      </c>
      <c r="V194" s="44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0</v>
      </c>
      <c r="W194" s="44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0</v>
      </c>
      <c r="X194" s="44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0</v>
      </c>
      <c r="Y194" s="68"/>
      <c r="Z194" s="68"/>
    </row>
    <row r="195" spans="1:53" x14ac:dyDescent="0.2">
      <c r="A195" s="367"/>
      <c r="B195" s="367"/>
      <c r="C195" s="367"/>
      <c r="D195" s="367"/>
      <c r="E195" s="367"/>
      <c r="F195" s="367"/>
      <c r="G195" s="367"/>
      <c r="H195" s="367"/>
      <c r="I195" s="367"/>
      <c r="J195" s="367"/>
      <c r="K195" s="367"/>
      <c r="L195" s="367"/>
      <c r="M195" s="368"/>
      <c r="N195" s="364" t="s">
        <v>43</v>
      </c>
      <c r="O195" s="365"/>
      <c r="P195" s="365"/>
      <c r="Q195" s="365"/>
      <c r="R195" s="365"/>
      <c r="S195" s="365"/>
      <c r="T195" s="366"/>
      <c r="U195" s="43" t="s">
        <v>0</v>
      </c>
      <c r="V195" s="44">
        <f>IFERROR(SUM(V177:V193),"0")</f>
        <v>0</v>
      </c>
      <c r="W195" s="44">
        <f>IFERROR(SUM(W177:W193),"0")</f>
        <v>0</v>
      </c>
      <c r="X195" s="43"/>
      <c r="Y195" s="68"/>
      <c r="Z195" s="68"/>
    </row>
    <row r="196" spans="1:53" ht="14.25" customHeight="1" x14ac:dyDescent="0.25">
      <c r="A196" s="373" t="s">
        <v>214</v>
      </c>
      <c r="B196" s="373"/>
      <c r="C196" s="373"/>
      <c r="D196" s="373"/>
      <c r="E196" s="373"/>
      <c r="F196" s="373"/>
      <c r="G196" s="373"/>
      <c r="H196" s="373"/>
      <c r="I196" s="373"/>
      <c r="J196" s="373"/>
      <c r="K196" s="373"/>
      <c r="L196" s="373"/>
      <c r="M196" s="373"/>
      <c r="N196" s="373"/>
      <c r="O196" s="373"/>
      <c r="P196" s="373"/>
      <c r="Q196" s="373"/>
      <c r="R196" s="373"/>
      <c r="S196" s="373"/>
      <c r="T196" s="373"/>
      <c r="U196" s="373"/>
      <c r="V196" s="373"/>
      <c r="W196" s="373"/>
      <c r="X196" s="373"/>
      <c r="Y196" s="67"/>
      <c r="Z196" s="67"/>
    </row>
    <row r="197" spans="1:53" ht="16.5" customHeight="1" x14ac:dyDescent="0.25">
      <c r="A197" s="64" t="s">
        <v>316</v>
      </c>
      <c r="B197" s="64" t="s">
        <v>317</v>
      </c>
      <c r="C197" s="37">
        <v>4301060360</v>
      </c>
      <c r="D197" s="360">
        <v>4680115882874</v>
      </c>
      <c r="E197" s="360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5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7" s="362"/>
      <c r="P197" s="362"/>
      <c r="Q197" s="362"/>
      <c r="R197" s="363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customHeight="1" x14ac:dyDescent="0.25">
      <c r="A198" s="64" t="s">
        <v>318</v>
      </c>
      <c r="B198" s="64" t="s">
        <v>319</v>
      </c>
      <c r="C198" s="37">
        <v>4301060359</v>
      </c>
      <c r="D198" s="360">
        <v>4680115884434</v>
      </c>
      <c r="E198" s="360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4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8" s="362"/>
      <c r="P198" s="362"/>
      <c r="Q198" s="362"/>
      <c r="R198" s="363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320</v>
      </c>
      <c r="B199" s="64" t="s">
        <v>321</v>
      </c>
      <c r="C199" s="37">
        <v>4301060338</v>
      </c>
      <c r="D199" s="360">
        <v>4680115880801</v>
      </c>
      <c r="E199" s="360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5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62"/>
      <c r="P199" s="362"/>
      <c r="Q199" s="362"/>
      <c r="R199" s="363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IFERROR(IF(W199=0,"",ROUNDUP(W199/H199,0)*0.00753),"")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27" customHeight="1" x14ac:dyDescent="0.25">
      <c r="A200" s="64" t="s">
        <v>322</v>
      </c>
      <c r="B200" s="64" t="s">
        <v>323</v>
      </c>
      <c r="C200" s="37">
        <v>4301060339</v>
      </c>
      <c r="D200" s="360">
        <v>4680115880818</v>
      </c>
      <c r="E200" s="360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4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62"/>
      <c r="P200" s="362"/>
      <c r="Q200" s="362"/>
      <c r="R200" s="363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x14ac:dyDescent="0.2">
      <c r="A201" s="367"/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7"/>
      <c r="M201" s="368"/>
      <c r="N201" s="364" t="s">
        <v>43</v>
      </c>
      <c r="O201" s="365"/>
      <c r="P201" s="365"/>
      <c r="Q201" s="365"/>
      <c r="R201" s="365"/>
      <c r="S201" s="365"/>
      <c r="T201" s="366"/>
      <c r="U201" s="43" t="s">
        <v>42</v>
      </c>
      <c r="V201" s="44">
        <f>IFERROR(V197/H197,"0")+IFERROR(V198/H198,"0")+IFERROR(V199/H199,"0")+IFERROR(V200/H200,"0")</f>
        <v>0</v>
      </c>
      <c r="W201" s="44">
        <f>IFERROR(W197/H197,"0")+IFERROR(W198/H198,"0")+IFERROR(W199/H199,"0")+IFERROR(W200/H200,"0")</f>
        <v>0</v>
      </c>
      <c r="X201" s="44">
        <f>IFERROR(IF(X197="",0,X197),"0")+IFERROR(IF(X198="",0,X198),"0")+IFERROR(IF(X199="",0,X199),"0")+IFERROR(IF(X200="",0,X200),"0")</f>
        <v>0</v>
      </c>
      <c r="Y201" s="68"/>
      <c r="Z201" s="68"/>
    </row>
    <row r="202" spans="1:53" x14ac:dyDescent="0.2">
      <c r="A202" s="367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7"/>
      <c r="M202" s="368"/>
      <c r="N202" s="364" t="s">
        <v>43</v>
      </c>
      <c r="O202" s="365"/>
      <c r="P202" s="365"/>
      <c r="Q202" s="365"/>
      <c r="R202" s="365"/>
      <c r="S202" s="365"/>
      <c r="T202" s="366"/>
      <c r="U202" s="43" t="s">
        <v>0</v>
      </c>
      <c r="V202" s="44">
        <f>IFERROR(SUM(V197:V200),"0")</f>
        <v>0</v>
      </c>
      <c r="W202" s="44">
        <f>IFERROR(SUM(W197:W200),"0")</f>
        <v>0</v>
      </c>
      <c r="X202" s="43"/>
      <c r="Y202" s="68"/>
      <c r="Z202" s="68"/>
    </row>
    <row r="203" spans="1:53" ht="16.5" customHeight="1" x14ac:dyDescent="0.25">
      <c r="A203" s="388" t="s">
        <v>324</v>
      </c>
      <c r="B203" s="388"/>
      <c r="C203" s="388"/>
      <c r="D203" s="388"/>
      <c r="E203" s="388"/>
      <c r="F203" s="388"/>
      <c r="G203" s="388"/>
      <c r="H203" s="388"/>
      <c r="I203" s="388"/>
      <c r="J203" s="388"/>
      <c r="K203" s="388"/>
      <c r="L203" s="388"/>
      <c r="M203" s="388"/>
      <c r="N203" s="388"/>
      <c r="O203" s="388"/>
      <c r="P203" s="388"/>
      <c r="Q203" s="388"/>
      <c r="R203" s="388"/>
      <c r="S203" s="388"/>
      <c r="T203" s="388"/>
      <c r="U203" s="388"/>
      <c r="V203" s="388"/>
      <c r="W203" s="388"/>
      <c r="X203" s="388"/>
      <c r="Y203" s="66"/>
      <c r="Z203" s="66"/>
    </row>
    <row r="204" spans="1:53" ht="14.25" customHeight="1" x14ac:dyDescent="0.25">
      <c r="A204" s="373" t="s">
        <v>118</v>
      </c>
      <c r="B204" s="373"/>
      <c r="C204" s="373"/>
      <c r="D204" s="373"/>
      <c r="E204" s="373"/>
      <c r="F204" s="373"/>
      <c r="G204" s="373"/>
      <c r="H204" s="373"/>
      <c r="I204" s="373"/>
      <c r="J204" s="373"/>
      <c r="K204" s="373"/>
      <c r="L204" s="373"/>
      <c r="M204" s="373"/>
      <c r="N204" s="373"/>
      <c r="O204" s="373"/>
      <c r="P204" s="373"/>
      <c r="Q204" s="373"/>
      <c r="R204" s="373"/>
      <c r="S204" s="373"/>
      <c r="T204" s="373"/>
      <c r="U204" s="373"/>
      <c r="V204" s="373"/>
      <c r="W204" s="373"/>
      <c r="X204" s="373"/>
      <c r="Y204" s="67"/>
      <c r="Z204" s="67"/>
    </row>
    <row r="205" spans="1:53" ht="27" customHeight="1" x14ac:dyDescent="0.25">
      <c r="A205" s="64" t="s">
        <v>325</v>
      </c>
      <c r="B205" s="64" t="s">
        <v>326</v>
      </c>
      <c r="C205" s="37">
        <v>4301011717</v>
      </c>
      <c r="D205" s="360">
        <v>4680115884274</v>
      </c>
      <c r="E205" s="360"/>
      <c r="F205" s="63">
        <v>1.45</v>
      </c>
      <c r="G205" s="38">
        <v>8</v>
      </c>
      <c r="H205" s="63">
        <v>11.6</v>
      </c>
      <c r="I205" s="63">
        <v>12.08</v>
      </c>
      <c r="J205" s="38">
        <v>56</v>
      </c>
      <c r="K205" s="38" t="s">
        <v>114</v>
      </c>
      <c r="L205" s="39" t="s">
        <v>113</v>
      </c>
      <c r="M205" s="38">
        <v>55</v>
      </c>
      <c r="N205" s="5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5" s="362"/>
      <c r="P205" s="362"/>
      <c r="Q205" s="362"/>
      <c r="R205" s="363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ref="W205:W210" si="11">IFERROR(IF(V205="",0,CEILING((V205/$H205),1)*$H205),"")</f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327</v>
      </c>
      <c r="B206" s="64" t="s">
        <v>328</v>
      </c>
      <c r="C206" s="37">
        <v>4301011719</v>
      </c>
      <c r="D206" s="360">
        <v>4680115884298</v>
      </c>
      <c r="E206" s="360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4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6" s="362"/>
      <c r="P206" s="362"/>
      <c r="Q206" s="362"/>
      <c r="R206" s="363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329</v>
      </c>
      <c r="B207" s="64" t="s">
        <v>330</v>
      </c>
      <c r="C207" s="37">
        <v>4301011733</v>
      </c>
      <c r="D207" s="360">
        <v>4680115884250</v>
      </c>
      <c r="E207" s="360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114</v>
      </c>
      <c r="L207" s="39" t="s">
        <v>132</v>
      </c>
      <c r="M207" s="38">
        <v>55</v>
      </c>
      <c r="N207" s="5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07" s="362"/>
      <c r="P207" s="362"/>
      <c r="Q207" s="362"/>
      <c r="R207" s="363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331</v>
      </c>
      <c r="B208" s="64" t="s">
        <v>332</v>
      </c>
      <c r="C208" s="37">
        <v>4301011718</v>
      </c>
      <c r="D208" s="360">
        <v>4680115884281</v>
      </c>
      <c r="E208" s="360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113</v>
      </c>
      <c r="M208" s="38">
        <v>55</v>
      </c>
      <c r="N208" s="5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08" s="362"/>
      <c r="P208" s="362"/>
      <c r="Q208" s="362"/>
      <c r="R208" s="363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IFERROR(IF(W208=0,"",ROUNDUP(W208/H208,0)*0.00937),"")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333</v>
      </c>
      <c r="B209" s="64" t="s">
        <v>334</v>
      </c>
      <c r="C209" s="37">
        <v>4301011720</v>
      </c>
      <c r="D209" s="360">
        <v>4680115884199</v>
      </c>
      <c r="E209" s="360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113</v>
      </c>
      <c r="M209" s="38">
        <v>55</v>
      </c>
      <c r="N209" s="54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09" s="362"/>
      <c r="P209" s="362"/>
      <c r="Q209" s="362"/>
      <c r="R209" s="363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335</v>
      </c>
      <c r="B210" s="64" t="s">
        <v>336</v>
      </c>
      <c r="C210" s="37">
        <v>4301011716</v>
      </c>
      <c r="D210" s="360">
        <v>4680115884267</v>
      </c>
      <c r="E210" s="360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113</v>
      </c>
      <c r="M210" s="38">
        <v>55</v>
      </c>
      <c r="N210" s="5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0" s="362"/>
      <c r="P210" s="362"/>
      <c r="Q210" s="362"/>
      <c r="R210" s="363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67"/>
      <c r="B211" s="367"/>
      <c r="C211" s="367"/>
      <c r="D211" s="367"/>
      <c r="E211" s="367"/>
      <c r="F211" s="367"/>
      <c r="G211" s="367"/>
      <c r="H211" s="367"/>
      <c r="I211" s="367"/>
      <c r="J211" s="367"/>
      <c r="K211" s="367"/>
      <c r="L211" s="367"/>
      <c r="M211" s="368"/>
      <c r="N211" s="364" t="s">
        <v>43</v>
      </c>
      <c r="O211" s="365"/>
      <c r="P211" s="365"/>
      <c r="Q211" s="365"/>
      <c r="R211" s="365"/>
      <c r="S211" s="365"/>
      <c r="T211" s="366"/>
      <c r="U211" s="43" t="s">
        <v>42</v>
      </c>
      <c r="V211" s="44">
        <f>IFERROR(V205/H205,"0")+IFERROR(V206/H206,"0")+IFERROR(V207/H207,"0")+IFERROR(V208/H208,"0")+IFERROR(V209/H209,"0")+IFERROR(V210/H210,"0")</f>
        <v>0</v>
      </c>
      <c r="W211" s="44">
        <f>IFERROR(W205/H205,"0")+IFERROR(W206/H206,"0")+IFERROR(W207/H207,"0")+IFERROR(W208/H208,"0")+IFERROR(W209/H209,"0")+IFERROR(W210/H210,"0")</f>
        <v>0</v>
      </c>
      <c r="X211" s="44">
        <f>IFERROR(IF(X205="",0,X205),"0")+IFERROR(IF(X206="",0,X206),"0")+IFERROR(IF(X207="",0,X207),"0")+IFERROR(IF(X208="",0,X208),"0")+IFERROR(IF(X209="",0,X209),"0")+IFERROR(IF(X210="",0,X210),"0")</f>
        <v>0</v>
      </c>
      <c r="Y211" s="68"/>
      <c r="Z211" s="68"/>
    </row>
    <row r="212" spans="1:53" x14ac:dyDescent="0.2">
      <c r="A212" s="367"/>
      <c r="B212" s="367"/>
      <c r="C212" s="367"/>
      <c r="D212" s="367"/>
      <c r="E212" s="367"/>
      <c r="F212" s="367"/>
      <c r="G212" s="367"/>
      <c r="H212" s="367"/>
      <c r="I212" s="367"/>
      <c r="J212" s="367"/>
      <c r="K212" s="367"/>
      <c r="L212" s="367"/>
      <c r="M212" s="368"/>
      <c r="N212" s="364" t="s">
        <v>43</v>
      </c>
      <c r="O212" s="365"/>
      <c r="P212" s="365"/>
      <c r="Q212" s="365"/>
      <c r="R212" s="365"/>
      <c r="S212" s="365"/>
      <c r="T212" s="366"/>
      <c r="U212" s="43" t="s">
        <v>0</v>
      </c>
      <c r="V212" s="44">
        <f>IFERROR(SUM(V205:V210),"0")</f>
        <v>0</v>
      </c>
      <c r="W212" s="44">
        <f>IFERROR(SUM(W205:W210),"0")</f>
        <v>0</v>
      </c>
      <c r="X212" s="43"/>
      <c r="Y212" s="68"/>
      <c r="Z212" s="68"/>
    </row>
    <row r="213" spans="1:53" ht="14.25" customHeight="1" x14ac:dyDescent="0.25">
      <c r="A213" s="373" t="s">
        <v>76</v>
      </c>
      <c r="B213" s="373"/>
      <c r="C213" s="373"/>
      <c r="D213" s="373"/>
      <c r="E213" s="373"/>
      <c r="F213" s="373"/>
      <c r="G213" s="373"/>
      <c r="H213" s="373"/>
      <c r="I213" s="373"/>
      <c r="J213" s="373"/>
      <c r="K213" s="373"/>
      <c r="L213" s="373"/>
      <c r="M213" s="373"/>
      <c r="N213" s="373"/>
      <c r="O213" s="373"/>
      <c r="P213" s="373"/>
      <c r="Q213" s="373"/>
      <c r="R213" s="373"/>
      <c r="S213" s="373"/>
      <c r="T213" s="373"/>
      <c r="U213" s="373"/>
      <c r="V213" s="373"/>
      <c r="W213" s="373"/>
      <c r="X213" s="373"/>
      <c r="Y213" s="67"/>
      <c r="Z213" s="67"/>
    </row>
    <row r="214" spans="1:53" ht="27" customHeight="1" x14ac:dyDescent="0.25">
      <c r="A214" s="64" t="s">
        <v>337</v>
      </c>
      <c r="B214" s="64" t="s">
        <v>338</v>
      </c>
      <c r="C214" s="37">
        <v>4301031151</v>
      </c>
      <c r="D214" s="360">
        <v>4607091389845</v>
      </c>
      <c r="E214" s="360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8" t="s">
        <v>175</v>
      </c>
      <c r="L214" s="39" t="s">
        <v>79</v>
      </c>
      <c r="M214" s="38">
        <v>40</v>
      </c>
      <c r="N214" s="53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4" s="362"/>
      <c r="P214" s="362"/>
      <c r="Q214" s="362"/>
      <c r="R214" s="363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IFERROR(IF(W214=0,"",ROUNDUP(W214/H214,0)*0.00502),"")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ht="27" customHeight="1" x14ac:dyDescent="0.25">
      <c r="A215" s="64" t="s">
        <v>339</v>
      </c>
      <c r="B215" s="64" t="s">
        <v>340</v>
      </c>
      <c r="C215" s="37">
        <v>4301031259</v>
      </c>
      <c r="D215" s="360">
        <v>4680115882881</v>
      </c>
      <c r="E215" s="360"/>
      <c r="F215" s="63">
        <v>0.28000000000000003</v>
      </c>
      <c r="G215" s="38">
        <v>6</v>
      </c>
      <c r="H215" s="63">
        <v>1.68</v>
      </c>
      <c r="I215" s="63">
        <v>1.81</v>
      </c>
      <c r="J215" s="38">
        <v>234</v>
      </c>
      <c r="K215" s="38" t="s">
        <v>175</v>
      </c>
      <c r="L215" s="39" t="s">
        <v>79</v>
      </c>
      <c r="M215" s="38">
        <v>40</v>
      </c>
      <c r="N215" s="53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5" s="362"/>
      <c r="P215" s="362"/>
      <c r="Q215" s="362"/>
      <c r="R215" s="363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67"/>
      <c r="B216" s="367"/>
      <c r="C216" s="367"/>
      <c r="D216" s="367"/>
      <c r="E216" s="367"/>
      <c r="F216" s="367"/>
      <c r="G216" s="367"/>
      <c r="H216" s="367"/>
      <c r="I216" s="367"/>
      <c r="J216" s="367"/>
      <c r="K216" s="367"/>
      <c r="L216" s="367"/>
      <c r="M216" s="368"/>
      <c r="N216" s="364" t="s">
        <v>43</v>
      </c>
      <c r="O216" s="365"/>
      <c r="P216" s="365"/>
      <c r="Q216" s="365"/>
      <c r="R216" s="365"/>
      <c r="S216" s="365"/>
      <c r="T216" s="366"/>
      <c r="U216" s="43" t="s">
        <v>42</v>
      </c>
      <c r="V216" s="44">
        <f>IFERROR(V214/H214,"0")+IFERROR(V215/H215,"0")</f>
        <v>0</v>
      </c>
      <c r="W216" s="44">
        <f>IFERROR(W214/H214,"0")+IFERROR(W215/H215,"0")</f>
        <v>0</v>
      </c>
      <c r="X216" s="44">
        <f>IFERROR(IF(X214="",0,X214),"0")+IFERROR(IF(X215="",0,X215),"0")</f>
        <v>0</v>
      </c>
      <c r="Y216" s="68"/>
      <c r="Z216" s="68"/>
    </row>
    <row r="217" spans="1:53" x14ac:dyDescent="0.2">
      <c r="A217" s="367"/>
      <c r="B217" s="367"/>
      <c r="C217" s="367"/>
      <c r="D217" s="367"/>
      <c r="E217" s="367"/>
      <c r="F217" s="367"/>
      <c r="G217" s="367"/>
      <c r="H217" s="367"/>
      <c r="I217" s="367"/>
      <c r="J217" s="367"/>
      <c r="K217" s="367"/>
      <c r="L217" s="367"/>
      <c r="M217" s="368"/>
      <c r="N217" s="364" t="s">
        <v>43</v>
      </c>
      <c r="O217" s="365"/>
      <c r="P217" s="365"/>
      <c r="Q217" s="365"/>
      <c r="R217" s="365"/>
      <c r="S217" s="365"/>
      <c r="T217" s="366"/>
      <c r="U217" s="43" t="s">
        <v>0</v>
      </c>
      <c r="V217" s="44">
        <f>IFERROR(SUM(V214:V215),"0")</f>
        <v>0</v>
      </c>
      <c r="W217" s="44">
        <f>IFERROR(SUM(W214:W215),"0")</f>
        <v>0</v>
      </c>
      <c r="X217" s="43"/>
      <c r="Y217" s="68"/>
      <c r="Z217" s="68"/>
    </row>
    <row r="218" spans="1:53" ht="16.5" customHeight="1" x14ac:dyDescent="0.25">
      <c r="A218" s="388" t="s">
        <v>341</v>
      </c>
      <c r="B218" s="388"/>
      <c r="C218" s="388"/>
      <c r="D218" s="388"/>
      <c r="E218" s="388"/>
      <c r="F218" s="388"/>
      <c r="G218" s="388"/>
      <c r="H218" s="388"/>
      <c r="I218" s="388"/>
      <c r="J218" s="388"/>
      <c r="K218" s="388"/>
      <c r="L218" s="388"/>
      <c r="M218" s="388"/>
      <c r="N218" s="388"/>
      <c r="O218" s="388"/>
      <c r="P218" s="388"/>
      <c r="Q218" s="388"/>
      <c r="R218" s="388"/>
      <c r="S218" s="388"/>
      <c r="T218" s="388"/>
      <c r="U218" s="388"/>
      <c r="V218" s="388"/>
      <c r="W218" s="388"/>
      <c r="X218" s="388"/>
      <c r="Y218" s="66"/>
      <c r="Z218" s="66"/>
    </row>
    <row r="219" spans="1:53" ht="14.25" customHeight="1" x14ac:dyDescent="0.25">
      <c r="A219" s="373" t="s">
        <v>118</v>
      </c>
      <c r="B219" s="373"/>
      <c r="C219" s="373"/>
      <c r="D219" s="373"/>
      <c r="E219" s="373"/>
      <c r="F219" s="373"/>
      <c r="G219" s="373"/>
      <c r="H219" s="373"/>
      <c r="I219" s="373"/>
      <c r="J219" s="373"/>
      <c r="K219" s="373"/>
      <c r="L219" s="373"/>
      <c r="M219" s="373"/>
      <c r="N219" s="373"/>
      <c r="O219" s="373"/>
      <c r="P219" s="373"/>
      <c r="Q219" s="373"/>
      <c r="R219" s="373"/>
      <c r="S219" s="373"/>
      <c r="T219" s="373"/>
      <c r="U219" s="373"/>
      <c r="V219" s="373"/>
      <c r="W219" s="373"/>
      <c r="X219" s="373"/>
      <c r="Y219" s="67"/>
      <c r="Z219" s="67"/>
    </row>
    <row r="220" spans="1:53" ht="27" customHeight="1" x14ac:dyDescent="0.25">
      <c r="A220" s="64" t="s">
        <v>342</v>
      </c>
      <c r="B220" s="64" t="s">
        <v>343</v>
      </c>
      <c r="C220" s="37">
        <v>4301011826</v>
      </c>
      <c r="D220" s="360">
        <v>4680115884137</v>
      </c>
      <c r="E220" s="360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0" s="362"/>
      <c r="P220" s="362"/>
      <c r="Q220" s="362"/>
      <c r="R220" s="363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344</v>
      </c>
      <c r="B221" s="64" t="s">
        <v>345</v>
      </c>
      <c r="C221" s="37">
        <v>4301011724</v>
      </c>
      <c r="D221" s="360">
        <v>4680115884236</v>
      </c>
      <c r="E221" s="360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3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1" s="362"/>
      <c r="P221" s="362"/>
      <c r="Q221" s="362"/>
      <c r="R221" s="363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346</v>
      </c>
      <c r="B222" s="64" t="s">
        <v>347</v>
      </c>
      <c r="C222" s="37">
        <v>4301011721</v>
      </c>
      <c r="D222" s="360">
        <v>4680115884175</v>
      </c>
      <c r="E222" s="360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2" s="362"/>
      <c r="P222" s="362"/>
      <c r="Q222" s="362"/>
      <c r="R222" s="363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348</v>
      </c>
      <c r="B223" s="64" t="s">
        <v>349</v>
      </c>
      <c r="C223" s="37">
        <v>4301011824</v>
      </c>
      <c r="D223" s="360">
        <v>4680115884144</v>
      </c>
      <c r="E223" s="360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3" s="362"/>
      <c r="P223" s="362"/>
      <c r="Q223" s="362"/>
      <c r="R223" s="363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350</v>
      </c>
      <c r="B224" s="64" t="s">
        <v>351</v>
      </c>
      <c r="C224" s="37">
        <v>4301011726</v>
      </c>
      <c r="D224" s="360">
        <v>4680115884182</v>
      </c>
      <c r="E224" s="360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4" s="362"/>
      <c r="P224" s="362"/>
      <c r="Q224" s="362"/>
      <c r="R224" s="363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352</v>
      </c>
      <c r="B225" s="64" t="s">
        <v>353</v>
      </c>
      <c r="C225" s="37">
        <v>4301011722</v>
      </c>
      <c r="D225" s="360">
        <v>4680115884205</v>
      </c>
      <c r="E225" s="360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5" s="362"/>
      <c r="P225" s="362"/>
      <c r="Q225" s="362"/>
      <c r="R225" s="363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67"/>
      <c r="B226" s="367"/>
      <c r="C226" s="367"/>
      <c r="D226" s="367"/>
      <c r="E226" s="367"/>
      <c r="F226" s="367"/>
      <c r="G226" s="367"/>
      <c r="H226" s="367"/>
      <c r="I226" s="367"/>
      <c r="J226" s="367"/>
      <c r="K226" s="367"/>
      <c r="L226" s="367"/>
      <c r="M226" s="368"/>
      <c r="N226" s="364" t="s">
        <v>43</v>
      </c>
      <c r="O226" s="365"/>
      <c r="P226" s="365"/>
      <c r="Q226" s="365"/>
      <c r="R226" s="365"/>
      <c r="S226" s="365"/>
      <c r="T226" s="366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367"/>
      <c r="B227" s="367"/>
      <c r="C227" s="367"/>
      <c r="D227" s="367"/>
      <c r="E227" s="367"/>
      <c r="F227" s="367"/>
      <c r="G227" s="367"/>
      <c r="H227" s="367"/>
      <c r="I227" s="367"/>
      <c r="J227" s="367"/>
      <c r="K227" s="367"/>
      <c r="L227" s="367"/>
      <c r="M227" s="368"/>
      <c r="N227" s="364" t="s">
        <v>43</v>
      </c>
      <c r="O227" s="365"/>
      <c r="P227" s="365"/>
      <c r="Q227" s="365"/>
      <c r="R227" s="365"/>
      <c r="S227" s="365"/>
      <c r="T227" s="366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388" t="s">
        <v>354</v>
      </c>
      <c r="B228" s="388"/>
      <c r="C228" s="388"/>
      <c r="D228" s="388"/>
      <c r="E228" s="388"/>
      <c r="F228" s="388"/>
      <c r="G228" s="388"/>
      <c r="H228" s="388"/>
      <c r="I228" s="388"/>
      <c r="J228" s="388"/>
      <c r="K228" s="388"/>
      <c r="L228" s="388"/>
      <c r="M228" s="388"/>
      <c r="N228" s="388"/>
      <c r="O228" s="388"/>
      <c r="P228" s="388"/>
      <c r="Q228" s="388"/>
      <c r="R228" s="388"/>
      <c r="S228" s="388"/>
      <c r="T228" s="388"/>
      <c r="U228" s="388"/>
      <c r="V228" s="388"/>
      <c r="W228" s="388"/>
      <c r="X228" s="388"/>
      <c r="Y228" s="66"/>
      <c r="Z228" s="66"/>
    </row>
    <row r="229" spans="1:53" ht="14.25" customHeight="1" x14ac:dyDescent="0.25">
      <c r="A229" s="373" t="s">
        <v>118</v>
      </c>
      <c r="B229" s="373"/>
      <c r="C229" s="373"/>
      <c r="D229" s="373"/>
      <c r="E229" s="373"/>
      <c r="F229" s="373"/>
      <c r="G229" s="373"/>
      <c r="H229" s="373"/>
      <c r="I229" s="373"/>
      <c r="J229" s="373"/>
      <c r="K229" s="373"/>
      <c r="L229" s="373"/>
      <c r="M229" s="373"/>
      <c r="N229" s="373"/>
      <c r="O229" s="373"/>
      <c r="P229" s="373"/>
      <c r="Q229" s="373"/>
      <c r="R229" s="373"/>
      <c r="S229" s="373"/>
      <c r="T229" s="373"/>
      <c r="U229" s="373"/>
      <c r="V229" s="373"/>
      <c r="W229" s="373"/>
      <c r="X229" s="373"/>
      <c r="Y229" s="67"/>
      <c r="Z229" s="67"/>
    </row>
    <row r="230" spans="1:53" ht="27" customHeight="1" x14ac:dyDescent="0.25">
      <c r="A230" s="64" t="s">
        <v>355</v>
      </c>
      <c r="B230" s="64" t="s">
        <v>356</v>
      </c>
      <c r="C230" s="37">
        <v>4301011346</v>
      </c>
      <c r="D230" s="360">
        <v>4607091387445</v>
      </c>
      <c r="E230" s="360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2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2"/>
      <c r="P230" s="362"/>
      <c r="Q230" s="362"/>
      <c r="R230" s="363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5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357</v>
      </c>
      <c r="B231" s="64" t="s">
        <v>358</v>
      </c>
      <c r="C231" s="37">
        <v>4301011308</v>
      </c>
      <c r="D231" s="360">
        <v>4607091386004</v>
      </c>
      <c r="E231" s="360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8" t="s">
        <v>114</v>
      </c>
      <c r="L231" s="39" t="s">
        <v>113</v>
      </c>
      <c r="M231" s="38">
        <v>55</v>
      </c>
      <c r="N231" s="5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2"/>
      <c r="P231" s="362"/>
      <c r="Q231" s="362"/>
      <c r="R231" s="363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357</v>
      </c>
      <c r="B232" s="64" t="s">
        <v>359</v>
      </c>
      <c r="C232" s="37">
        <v>4301011362</v>
      </c>
      <c r="D232" s="360">
        <v>4607091386004</v>
      </c>
      <c r="E232" s="360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8" t="s">
        <v>114</v>
      </c>
      <c r="L232" s="39" t="s">
        <v>122</v>
      </c>
      <c r="M232" s="38">
        <v>55</v>
      </c>
      <c r="N232" s="52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2"/>
      <c r="P232" s="362"/>
      <c r="Q232" s="362"/>
      <c r="R232" s="363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IFERROR(IF(W232=0,"",ROUNDUP(W232/H232,0)*0.02039),"")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360</v>
      </c>
      <c r="B233" s="64" t="s">
        <v>361</v>
      </c>
      <c r="C233" s="37">
        <v>4301011347</v>
      </c>
      <c r="D233" s="360">
        <v>4607091386073</v>
      </c>
      <c r="E233" s="360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2"/>
      <c r="P233" s="362"/>
      <c r="Q233" s="362"/>
      <c r="R233" s="363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362</v>
      </c>
      <c r="B234" s="64" t="s">
        <v>363</v>
      </c>
      <c r="C234" s="37">
        <v>4301011395</v>
      </c>
      <c r="D234" s="360">
        <v>4607091387322</v>
      </c>
      <c r="E234" s="360"/>
      <c r="F234" s="63">
        <v>1.35</v>
      </c>
      <c r="G234" s="38">
        <v>8</v>
      </c>
      <c r="H234" s="63">
        <v>10.8</v>
      </c>
      <c r="I234" s="63">
        <v>11.28</v>
      </c>
      <c r="J234" s="38">
        <v>48</v>
      </c>
      <c r="K234" s="38" t="s">
        <v>114</v>
      </c>
      <c r="L234" s="39" t="s">
        <v>122</v>
      </c>
      <c r="M234" s="38">
        <v>55</v>
      </c>
      <c r="N234" s="52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2"/>
      <c r="P234" s="362"/>
      <c r="Q234" s="362"/>
      <c r="R234" s="363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IFERROR(IF(W234=0,"",ROUNDUP(W234/H234,0)*0.02039),"")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362</v>
      </c>
      <c r="B235" s="64" t="s">
        <v>364</v>
      </c>
      <c r="C235" s="37">
        <v>4301010928</v>
      </c>
      <c r="D235" s="360">
        <v>4607091387322</v>
      </c>
      <c r="E235" s="360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114</v>
      </c>
      <c r="L235" s="39" t="s">
        <v>113</v>
      </c>
      <c r="M235" s="38">
        <v>55</v>
      </c>
      <c r="N235" s="52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2"/>
      <c r="P235" s="362"/>
      <c r="Q235" s="362"/>
      <c r="R235" s="363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365</v>
      </c>
      <c r="B236" s="64" t="s">
        <v>366</v>
      </c>
      <c r="C236" s="37">
        <v>4301011311</v>
      </c>
      <c r="D236" s="360">
        <v>4607091387377</v>
      </c>
      <c r="E236" s="360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2"/>
      <c r="P236" s="362"/>
      <c r="Q236" s="362"/>
      <c r="R236" s="363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367</v>
      </c>
      <c r="B237" s="64" t="s">
        <v>368</v>
      </c>
      <c r="C237" s="37">
        <v>4301010945</v>
      </c>
      <c r="D237" s="360">
        <v>4607091387353</v>
      </c>
      <c r="E237" s="360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2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2"/>
      <c r="P237" s="362"/>
      <c r="Q237" s="362"/>
      <c r="R237" s="363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369</v>
      </c>
      <c r="B238" s="64" t="s">
        <v>370</v>
      </c>
      <c r="C238" s="37">
        <v>4301011328</v>
      </c>
      <c r="D238" s="360">
        <v>4607091386011</v>
      </c>
      <c r="E238" s="360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2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2"/>
      <c r="P238" s="362"/>
      <c r="Q238" s="362"/>
      <c r="R238" s="363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3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371</v>
      </c>
      <c r="B239" s="64" t="s">
        <v>372</v>
      </c>
      <c r="C239" s="37">
        <v>4301011329</v>
      </c>
      <c r="D239" s="360">
        <v>4607091387308</v>
      </c>
      <c r="E239" s="360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2"/>
      <c r="P239" s="362"/>
      <c r="Q239" s="362"/>
      <c r="R239" s="363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373</v>
      </c>
      <c r="B240" s="64" t="s">
        <v>374</v>
      </c>
      <c r="C240" s="37">
        <v>4301011049</v>
      </c>
      <c r="D240" s="360">
        <v>4607091387339</v>
      </c>
      <c r="E240" s="360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1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2"/>
      <c r="P240" s="362"/>
      <c r="Q240" s="362"/>
      <c r="R240" s="363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375</v>
      </c>
      <c r="B241" s="64" t="s">
        <v>376</v>
      </c>
      <c r="C241" s="37">
        <v>4301011433</v>
      </c>
      <c r="D241" s="360">
        <v>4680115882638</v>
      </c>
      <c r="E241" s="360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2"/>
      <c r="P241" s="362"/>
      <c r="Q241" s="362"/>
      <c r="R241" s="363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377</v>
      </c>
      <c r="B242" s="64" t="s">
        <v>378</v>
      </c>
      <c r="C242" s="37">
        <v>4301011573</v>
      </c>
      <c r="D242" s="360">
        <v>4680115881938</v>
      </c>
      <c r="E242" s="360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2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2"/>
      <c r="P242" s="362"/>
      <c r="Q242" s="362"/>
      <c r="R242" s="363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379</v>
      </c>
      <c r="B243" s="64" t="s">
        <v>380</v>
      </c>
      <c r="C243" s="37">
        <v>4301010944</v>
      </c>
      <c r="D243" s="360">
        <v>4607091387346</v>
      </c>
      <c r="E243" s="360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2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2"/>
      <c r="P243" s="362"/>
      <c r="Q243" s="362"/>
      <c r="R243" s="363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381</v>
      </c>
      <c r="B244" s="64" t="s">
        <v>382</v>
      </c>
      <c r="C244" s="37">
        <v>4301011402</v>
      </c>
      <c r="D244" s="360">
        <v>4680115880375</v>
      </c>
      <c r="E244" s="360"/>
      <c r="F244" s="63">
        <v>0.77500000000000002</v>
      </c>
      <c r="G244" s="38">
        <v>10</v>
      </c>
      <c r="H244" s="63">
        <v>7.75</v>
      </c>
      <c r="I244" s="63">
        <v>8.23</v>
      </c>
      <c r="J244" s="38">
        <v>56</v>
      </c>
      <c r="K244" s="38" t="s">
        <v>114</v>
      </c>
      <c r="L244" s="39" t="s">
        <v>132</v>
      </c>
      <c r="M244" s="38">
        <v>45</v>
      </c>
      <c r="N244" s="514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4" s="362"/>
      <c r="P244" s="362"/>
      <c r="Q244" s="362"/>
      <c r="R244" s="363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>IFERROR(IF(W244=0,"",ROUNDUP(W244/H244,0)*0.02175),"")</f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t="27" customHeight="1" x14ac:dyDescent="0.25">
      <c r="A245" s="64" t="s">
        <v>383</v>
      </c>
      <c r="B245" s="64" t="s">
        <v>384</v>
      </c>
      <c r="C245" s="37">
        <v>4301011353</v>
      </c>
      <c r="D245" s="360">
        <v>4607091389807</v>
      </c>
      <c r="E245" s="360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113</v>
      </c>
      <c r="M245" s="38">
        <v>55</v>
      </c>
      <c r="N245" s="5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62"/>
      <c r="P245" s="362"/>
      <c r="Q245" s="362"/>
      <c r="R245" s="363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>IFERROR(IF(W245=0,"",ROUNDUP(W245/H245,0)*0.00937),"")</f>
        <v/>
      </c>
      <c r="Y245" s="69" t="s">
        <v>48</v>
      </c>
      <c r="Z245" s="70" t="s">
        <v>48</v>
      </c>
      <c r="AD245" s="71"/>
      <c r="BA245" s="215" t="s">
        <v>66</v>
      </c>
    </row>
    <row r="246" spans="1:53" x14ac:dyDescent="0.2">
      <c r="A246" s="367"/>
      <c r="B246" s="367"/>
      <c r="C246" s="367"/>
      <c r="D246" s="367"/>
      <c r="E246" s="367"/>
      <c r="F246" s="367"/>
      <c r="G246" s="367"/>
      <c r="H246" s="367"/>
      <c r="I246" s="367"/>
      <c r="J246" s="367"/>
      <c r="K246" s="367"/>
      <c r="L246" s="367"/>
      <c r="M246" s="368"/>
      <c r="N246" s="364" t="s">
        <v>43</v>
      </c>
      <c r="O246" s="365"/>
      <c r="P246" s="365"/>
      <c r="Q246" s="365"/>
      <c r="R246" s="365"/>
      <c r="S246" s="365"/>
      <c r="T246" s="366"/>
      <c r="U246" s="43" t="s">
        <v>42</v>
      </c>
      <c r="V246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68"/>
      <c r="Z246" s="68"/>
    </row>
    <row r="247" spans="1:53" x14ac:dyDescent="0.2">
      <c r="A247" s="367"/>
      <c r="B247" s="367"/>
      <c r="C247" s="367"/>
      <c r="D247" s="367"/>
      <c r="E247" s="367"/>
      <c r="F247" s="367"/>
      <c r="G247" s="367"/>
      <c r="H247" s="367"/>
      <c r="I247" s="367"/>
      <c r="J247" s="367"/>
      <c r="K247" s="367"/>
      <c r="L247" s="367"/>
      <c r="M247" s="368"/>
      <c r="N247" s="364" t="s">
        <v>43</v>
      </c>
      <c r="O247" s="365"/>
      <c r="P247" s="365"/>
      <c r="Q247" s="365"/>
      <c r="R247" s="365"/>
      <c r="S247" s="365"/>
      <c r="T247" s="366"/>
      <c r="U247" s="43" t="s">
        <v>0</v>
      </c>
      <c r="V247" s="44">
        <f>IFERROR(SUM(V230:V245),"0")</f>
        <v>0</v>
      </c>
      <c r="W247" s="44">
        <f>IFERROR(SUM(W230:W245),"0")</f>
        <v>0</v>
      </c>
      <c r="X247" s="43"/>
      <c r="Y247" s="68"/>
      <c r="Z247" s="68"/>
    </row>
    <row r="248" spans="1:53" ht="14.25" customHeight="1" x14ac:dyDescent="0.25">
      <c r="A248" s="373" t="s">
        <v>110</v>
      </c>
      <c r="B248" s="373"/>
      <c r="C248" s="373"/>
      <c r="D248" s="373"/>
      <c r="E248" s="373"/>
      <c r="F248" s="373"/>
      <c r="G248" s="373"/>
      <c r="H248" s="373"/>
      <c r="I248" s="373"/>
      <c r="J248" s="373"/>
      <c r="K248" s="373"/>
      <c r="L248" s="373"/>
      <c r="M248" s="373"/>
      <c r="N248" s="373"/>
      <c r="O248" s="373"/>
      <c r="P248" s="373"/>
      <c r="Q248" s="373"/>
      <c r="R248" s="373"/>
      <c r="S248" s="373"/>
      <c r="T248" s="373"/>
      <c r="U248" s="373"/>
      <c r="V248" s="373"/>
      <c r="W248" s="373"/>
      <c r="X248" s="373"/>
      <c r="Y248" s="67"/>
      <c r="Z248" s="67"/>
    </row>
    <row r="249" spans="1:53" ht="27" customHeight="1" x14ac:dyDescent="0.25">
      <c r="A249" s="64" t="s">
        <v>385</v>
      </c>
      <c r="B249" s="64" t="s">
        <v>386</v>
      </c>
      <c r="C249" s="37">
        <v>4301020254</v>
      </c>
      <c r="D249" s="360">
        <v>4680115881914</v>
      </c>
      <c r="E249" s="360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80</v>
      </c>
      <c r="L249" s="39" t="s">
        <v>113</v>
      </c>
      <c r="M249" s="38">
        <v>90</v>
      </c>
      <c r="N249" s="51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62"/>
      <c r="P249" s="362"/>
      <c r="Q249" s="362"/>
      <c r="R249" s="363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IFERROR(IF(W249=0,"",ROUNDUP(W249/H249,0)*0.00937),"")</f>
        <v/>
      </c>
      <c r="Y249" s="69" t="s">
        <v>48</v>
      </c>
      <c r="Z249" s="70" t="s">
        <v>48</v>
      </c>
      <c r="AD249" s="71"/>
      <c r="BA249" s="216" t="s">
        <v>66</v>
      </c>
    </row>
    <row r="250" spans="1:53" x14ac:dyDescent="0.2">
      <c r="A250" s="367"/>
      <c r="B250" s="367"/>
      <c r="C250" s="367"/>
      <c r="D250" s="367"/>
      <c r="E250" s="367"/>
      <c r="F250" s="367"/>
      <c r="G250" s="367"/>
      <c r="H250" s="367"/>
      <c r="I250" s="367"/>
      <c r="J250" s="367"/>
      <c r="K250" s="367"/>
      <c r="L250" s="367"/>
      <c r="M250" s="368"/>
      <c r="N250" s="364" t="s">
        <v>43</v>
      </c>
      <c r="O250" s="365"/>
      <c r="P250" s="365"/>
      <c r="Q250" s="365"/>
      <c r="R250" s="365"/>
      <c r="S250" s="365"/>
      <c r="T250" s="366"/>
      <c r="U250" s="43" t="s">
        <v>42</v>
      </c>
      <c r="V250" s="44">
        <f>IFERROR(V249/H249,"0")</f>
        <v>0</v>
      </c>
      <c r="W250" s="44">
        <f>IFERROR(W249/H249,"0")</f>
        <v>0</v>
      </c>
      <c r="X250" s="44">
        <f>IFERROR(IF(X249="",0,X249),"0")</f>
        <v>0</v>
      </c>
      <c r="Y250" s="68"/>
      <c r="Z250" s="68"/>
    </row>
    <row r="251" spans="1:53" x14ac:dyDescent="0.2">
      <c r="A251" s="367"/>
      <c r="B251" s="367"/>
      <c r="C251" s="367"/>
      <c r="D251" s="367"/>
      <c r="E251" s="367"/>
      <c r="F251" s="367"/>
      <c r="G251" s="367"/>
      <c r="H251" s="367"/>
      <c r="I251" s="367"/>
      <c r="J251" s="367"/>
      <c r="K251" s="367"/>
      <c r="L251" s="367"/>
      <c r="M251" s="368"/>
      <c r="N251" s="364" t="s">
        <v>43</v>
      </c>
      <c r="O251" s="365"/>
      <c r="P251" s="365"/>
      <c r="Q251" s="365"/>
      <c r="R251" s="365"/>
      <c r="S251" s="365"/>
      <c r="T251" s="366"/>
      <c r="U251" s="43" t="s">
        <v>0</v>
      </c>
      <c r="V251" s="44">
        <f>IFERROR(SUM(V249:V249),"0")</f>
        <v>0</v>
      </c>
      <c r="W251" s="44">
        <f>IFERROR(SUM(W249:W249),"0")</f>
        <v>0</v>
      </c>
      <c r="X251" s="43"/>
      <c r="Y251" s="68"/>
      <c r="Z251" s="68"/>
    </row>
    <row r="252" spans="1:53" ht="14.25" customHeight="1" x14ac:dyDescent="0.25">
      <c r="A252" s="373" t="s">
        <v>76</v>
      </c>
      <c r="B252" s="373"/>
      <c r="C252" s="373"/>
      <c r="D252" s="373"/>
      <c r="E252" s="373"/>
      <c r="F252" s="373"/>
      <c r="G252" s="373"/>
      <c r="H252" s="373"/>
      <c r="I252" s="373"/>
      <c r="J252" s="373"/>
      <c r="K252" s="373"/>
      <c r="L252" s="373"/>
      <c r="M252" s="373"/>
      <c r="N252" s="373"/>
      <c r="O252" s="373"/>
      <c r="P252" s="373"/>
      <c r="Q252" s="373"/>
      <c r="R252" s="373"/>
      <c r="S252" s="373"/>
      <c r="T252" s="373"/>
      <c r="U252" s="373"/>
      <c r="V252" s="373"/>
      <c r="W252" s="373"/>
      <c r="X252" s="373"/>
      <c r="Y252" s="67"/>
      <c r="Z252" s="67"/>
    </row>
    <row r="253" spans="1:53" ht="27" customHeight="1" x14ac:dyDescent="0.25">
      <c r="A253" s="64" t="s">
        <v>387</v>
      </c>
      <c r="B253" s="64" t="s">
        <v>388</v>
      </c>
      <c r="C253" s="37">
        <v>4301030878</v>
      </c>
      <c r="D253" s="360">
        <v>4607091387193</v>
      </c>
      <c r="E253" s="360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35</v>
      </c>
      <c r="N253" s="5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62"/>
      <c r="P253" s="362"/>
      <c r="Q253" s="362"/>
      <c r="R253" s="363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389</v>
      </c>
      <c r="B254" s="64" t="s">
        <v>390</v>
      </c>
      <c r="C254" s="37">
        <v>4301031153</v>
      </c>
      <c r="D254" s="360">
        <v>4607091387230</v>
      </c>
      <c r="E254" s="360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80</v>
      </c>
      <c r="L254" s="39" t="s">
        <v>79</v>
      </c>
      <c r="M254" s="38">
        <v>40</v>
      </c>
      <c r="N254" s="5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62"/>
      <c r="P254" s="362"/>
      <c r="Q254" s="362"/>
      <c r="R254" s="363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391</v>
      </c>
      <c r="B255" s="64" t="s">
        <v>392</v>
      </c>
      <c r="C255" s="37">
        <v>4301031152</v>
      </c>
      <c r="D255" s="360">
        <v>4607091387285</v>
      </c>
      <c r="E255" s="360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175</v>
      </c>
      <c r="L255" s="39" t="s">
        <v>79</v>
      </c>
      <c r="M255" s="38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62"/>
      <c r="P255" s="362"/>
      <c r="Q255" s="362"/>
      <c r="R255" s="363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393</v>
      </c>
      <c r="B256" s="64" t="s">
        <v>394</v>
      </c>
      <c r="C256" s="37">
        <v>4301031164</v>
      </c>
      <c r="D256" s="360">
        <v>4680115880481</v>
      </c>
      <c r="E256" s="360"/>
      <c r="F256" s="63">
        <v>0.28000000000000003</v>
      </c>
      <c r="G256" s="38">
        <v>6</v>
      </c>
      <c r="H256" s="63">
        <v>1.68</v>
      </c>
      <c r="I256" s="63">
        <v>1.78</v>
      </c>
      <c r="J256" s="38">
        <v>234</v>
      </c>
      <c r="K256" s="38" t="s">
        <v>175</v>
      </c>
      <c r="L256" s="39" t="s">
        <v>79</v>
      </c>
      <c r="M256" s="38">
        <v>40</v>
      </c>
      <c r="N256" s="5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62"/>
      <c r="P256" s="362"/>
      <c r="Q256" s="362"/>
      <c r="R256" s="363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IFERROR(IF(W256=0,"",ROUNDUP(W256/H256,0)*0.00502),"")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x14ac:dyDescent="0.2">
      <c r="A257" s="367"/>
      <c r="B257" s="367"/>
      <c r="C257" s="367"/>
      <c r="D257" s="367"/>
      <c r="E257" s="367"/>
      <c r="F257" s="367"/>
      <c r="G257" s="367"/>
      <c r="H257" s="367"/>
      <c r="I257" s="367"/>
      <c r="J257" s="367"/>
      <c r="K257" s="367"/>
      <c r="L257" s="367"/>
      <c r="M257" s="368"/>
      <c r="N257" s="364" t="s">
        <v>43</v>
      </c>
      <c r="O257" s="365"/>
      <c r="P257" s="365"/>
      <c r="Q257" s="365"/>
      <c r="R257" s="365"/>
      <c r="S257" s="365"/>
      <c r="T257" s="366"/>
      <c r="U257" s="43" t="s">
        <v>42</v>
      </c>
      <c r="V257" s="44">
        <f>IFERROR(V253/H253,"0")+IFERROR(V254/H254,"0")+IFERROR(V255/H255,"0")+IFERROR(V256/H256,"0")</f>
        <v>0</v>
      </c>
      <c r="W257" s="44">
        <f>IFERROR(W253/H253,"0")+IFERROR(W254/H254,"0")+IFERROR(W255/H255,"0")+IFERROR(W256/H256,"0")</f>
        <v>0</v>
      </c>
      <c r="X257" s="44">
        <f>IFERROR(IF(X253="",0,X253),"0")+IFERROR(IF(X254="",0,X254),"0")+IFERROR(IF(X255="",0,X255),"0")+IFERROR(IF(X256="",0,X256),"0")</f>
        <v>0</v>
      </c>
      <c r="Y257" s="68"/>
      <c r="Z257" s="68"/>
    </row>
    <row r="258" spans="1:53" x14ac:dyDescent="0.2">
      <c r="A258" s="367"/>
      <c r="B258" s="367"/>
      <c r="C258" s="367"/>
      <c r="D258" s="367"/>
      <c r="E258" s="367"/>
      <c r="F258" s="367"/>
      <c r="G258" s="367"/>
      <c r="H258" s="367"/>
      <c r="I258" s="367"/>
      <c r="J258" s="367"/>
      <c r="K258" s="367"/>
      <c r="L258" s="367"/>
      <c r="M258" s="368"/>
      <c r="N258" s="364" t="s">
        <v>43</v>
      </c>
      <c r="O258" s="365"/>
      <c r="P258" s="365"/>
      <c r="Q258" s="365"/>
      <c r="R258" s="365"/>
      <c r="S258" s="365"/>
      <c r="T258" s="366"/>
      <c r="U258" s="43" t="s">
        <v>0</v>
      </c>
      <c r="V258" s="44">
        <f>IFERROR(SUM(V253:V256),"0")</f>
        <v>0</v>
      </c>
      <c r="W258" s="44">
        <f>IFERROR(SUM(W253:W256),"0")</f>
        <v>0</v>
      </c>
      <c r="X258" s="43"/>
      <c r="Y258" s="68"/>
      <c r="Z258" s="68"/>
    </row>
    <row r="259" spans="1:53" ht="14.25" customHeight="1" x14ac:dyDescent="0.25">
      <c r="A259" s="373" t="s">
        <v>81</v>
      </c>
      <c r="B259" s="373"/>
      <c r="C259" s="373"/>
      <c r="D259" s="373"/>
      <c r="E259" s="373"/>
      <c r="F259" s="373"/>
      <c r="G259" s="373"/>
      <c r="H259" s="373"/>
      <c r="I259" s="373"/>
      <c r="J259" s="373"/>
      <c r="K259" s="373"/>
      <c r="L259" s="373"/>
      <c r="M259" s="373"/>
      <c r="N259" s="373"/>
      <c r="O259" s="373"/>
      <c r="P259" s="373"/>
      <c r="Q259" s="373"/>
      <c r="R259" s="373"/>
      <c r="S259" s="373"/>
      <c r="T259" s="373"/>
      <c r="U259" s="373"/>
      <c r="V259" s="373"/>
      <c r="W259" s="373"/>
      <c r="X259" s="373"/>
      <c r="Y259" s="67"/>
      <c r="Z259" s="67"/>
    </row>
    <row r="260" spans="1:53" ht="16.5" customHeight="1" x14ac:dyDescent="0.25">
      <c r="A260" s="64" t="s">
        <v>395</v>
      </c>
      <c r="B260" s="64" t="s">
        <v>396</v>
      </c>
      <c r="C260" s="37">
        <v>4301051100</v>
      </c>
      <c r="D260" s="360">
        <v>4607091387766</v>
      </c>
      <c r="E260" s="360"/>
      <c r="F260" s="63">
        <v>1.3</v>
      </c>
      <c r="G260" s="38">
        <v>6</v>
      </c>
      <c r="H260" s="63">
        <v>7.8</v>
      </c>
      <c r="I260" s="63">
        <v>8.3580000000000005</v>
      </c>
      <c r="J260" s="38">
        <v>56</v>
      </c>
      <c r="K260" s="38" t="s">
        <v>114</v>
      </c>
      <c r="L260" s="39" t="s">
        <v>132</v>
      </c>
      <c r="M260" s="38">
        <v>40</v>
      </c>
      <c r="N260" s="5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62"/>
      <c r="P260" s="362"/>
      <c r="Q260" s="362"/>
      <c r="R260" s="363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ref="W260:W268" si="15">IFERROR(IF(V260="",0,CEILING((V260/$H260),1)*$H260),"")</f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397</v>
      </c>
      <c r="B261" s="64" t="s">
        <v>398</v>
      </c>
      <c r="C261" s="37">
        <v>4301051116</v>
      </c>
      <c r="D261" s="360">
        <v>4607091387957</v>
      </c>
      <c r="E261" s="360"/>
      <c r="F261" s="63">
        <v>1.3</v>
      </c>
      <c r="G261" s="38">
        <v>6</v>
      </c>
      <c r="H261" s="63">
        <v>7.8</v>
      </c>
      <c r="I261" s="63">
        <v>8.3640000000000008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62"/>
      <c r="P261" s="362"/>
      <c r="Q261" s="362"/>
      <c r="R261" s="363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399</v>
      </c>
      <c r="B262" s="64" t="s">
        <v>400</v>
      </c>
      <c r="C262" s="37">
        <v>4301051115</v>
      </c>
      <c r="D262" s="360">
        <v>4607091387964</v>
      </c>
      <c r="E262" s="360"/>
      <c r="F262" s="63">
        <v>1.35</v>
      </c>
      <c r="G262" s="38">
        <v>6</v>
      </c>
      <c r="H262" s="63">
        <v>8.1</v>
      </c>
      <c r="I262" s="63">
        <v>8.6460000000000008</v>
      </c>
      <c r="J262" s="38">
        <v>56</v>
      </c>
      <c r="K262" s="38" t="s">
        <v>114</v>
      </c>
      <c r="L262" s="39" t="s">
        <v>79</v>
      </c>
      <c r="M262" s="38">
        <v>40</v>
      </c>
      <c r="N262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62"/>
      <c r="P262" s="362"/>
      <c r="Q262" s="362"/>
      <c r="R262" s="363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16.5" customHeight="1" x14ac:dyDescent="0.25">
      <c r="A263" s="64" t="s">
        <v>401</v>
      </c>
      <c r="B263" s="64" t="s">
        <v>402</v>
      </c>
      <c r="C263" s="37">
        <v>4301051731</v>
      </c>
      <c r="D263" s="360">
        <v>4680115884618</v>
      </c>
      <c r="E263" s="360"/>
      <c r="F263" s="63">
        <v>0.6</v>
      </c>
      <c r="G263" s="38">
        <v>6</v>
      </c>
      <c r="H263" s="63">
        <v>3.6</v>
      </c>
      <c r="I263" s="63">
        <v>3.81</v>
      </c>
      <c r="J263" s="38">
        <v>120</v>
      </c>
      <c r="K263" s="38" t="s">
        <v>80</v>
      </c>
      <c r="L263" s="39" t="s">
        <v>79</v>
      </c>
      <c r="M263" s="38">
        <v>45</v>
      </c>
      <c r="N263" s="504" t="s">
        <v>403</v>
      </c>
      <c r="O263" s="362"/>
      <c r="P263" s="362"/>
      <c r="Q263" s="362"/>
      <c r="R263" s="363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404</v>
      </c>
      <c r="B264" s="64" t="s">
        <v>405</v>
      </c>
      <c r="C264" s="37">
        <v>4301051134</v>
      </c>
      <c r="D264" s="360">
        <v>4607091381672</v>
      </c>
      <c r="E264" s="360"/>
      <c r="F264" s="63">
        <v>0.6</v>
      </c>
      <c r="G264" s="38">
        <v>6</v>
      </c>
      <c r="H264" s="63">
        <v>3.6</v>
      </c>
      <c r="I264" s="63">
        <v>3.8759999999999999</v>
      </c>
      <c r="J264" s="38">
        <v>120</v>
      </c>
      <c r="K264" s="38" t="s">
        <v>80</v>
      </c>
      <c r="L264" s="39" t="s">
        <v>79</v>
      </c>
      <c r="M264" s="38">
        <v>40</v>
      </c>
      <c r="N264" s="5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2"/>
      <c r="P264" s="362"/>
      <c r="Q264" s="362"/>
      <c r="R264" s="363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406</v>
      </c>
      <c r="B265" s="64" t="s">
        <v>407</v>
      </c>
      <c r="C265" s="37">
        <v>4301051130</v>
      </c>
      <c r="D265" s="360">
        <v>4607091387537</v>
      </c>
      <c r="E265" s="360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8">
        <v>40</v>
      </c>
      <c r="N265" s="5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2"/>
      <c r="P265" s="362"/>
      <c r="Q265" s="362"/>
      <c r="R265" s="363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408</v>
      </c>
      <c r="B266" s="64" t="s">
        <v>409</v>
      </c>
      <c r="C266" s="37">
        <v>4301051132</v>
      </c>
      <c r="D266" s="360">
        <v>4607091387513</v>
      </c>
      <c r="E266" s="360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8">
        <v>40</v>
      </c>
      <c r="N266" s="5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2"/>
      <c r="P266" s="362"/>
      <c r="Q266" s="362"/>
      <c r="R266" s="363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410</v>
      </c>
      <c r="B267" s="64" t="s">
        <v>411</v>
      </c>
      <c r="C267" s="37">
        <v>4301051277</v>
      </c>
      <c r="D267" s="360">
        <v>4680115880511</v>
      </c>
      <c r="E267" s="360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132</v>
      </c>
      <c r="M267" s="38">
        <v>40</v>
      </c>
      <c r="N267" s="50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2"/>
      <c r="P267" s="362"/>
      <c r="Q267" s="362"/>
      <c r="R267" s="363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customHeight="1" x14ac:dyDescent="0.25">
      <c r="A268" s="64" t="s">
        <v>412</v>
      </c>
      <c r="B268" s="64" t="s">
        <v>413</v>
      </c>
      <c r="C268" s="37">
        <v>4301051344</v>
      </c>
      <c r="D268" s="360">
        <v>4680115880412</v>
      </c>
      <c r="E268" s="360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132</v>
      </c>
      <c r="M268" s="38">
        <v>45</v>
      </c>
      <c r="N268" s="50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2"/>
      <c r="P268" s="362"/>
      <c r="Q268" s="362"/>
      <c r="R268" s="363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x14ac:dyDescent="0.2">
      <c r="A269" s="367"/>
      <c r="B269" s="367"/>
      <c r="C269" s="367"/>
      <c r="D269" s="367"/>
      <c r="E269" s="367"/>
      <c r="F269" s="367"/>
      <c r="G269" s="367"/>
      <c r="H269" s="367"/>
      <c r="I269" s="367"/>
      <c r="J269" s="367"/>
      <c r="K269" s="367"/>
      <c r="L269" s="367"/>
      <c r="M269" s="368"/>
      <c r="N269" s="364" t="s">
        <v>43</v>
      </c>
      <c r="O269" s="365"/>
      <c r="P269" s="365"/>
      <c r="Q269" s="365"/>
      <c r="R269" s="365"/>
      <c r="S269" s="365"/>
      <c r="T269" s="366"/>
      <c r="U269" s="43" t="s">
        <v>42</v>
      </c>
      <c r="V269" s="44">
        <f>IFERROR(V260/H260,"0")+IFERROR(V261/H261,"0")+IFERROR(V262/H262,"0")+IFERROR(V263/H263,"0")+IFERROR(V264/H264,"0")+IFERROR(V265/H265,"0")+IFERROR(V266/H266,"0")+IFERROR(V267/H267,"0")+IFERROR(V268/H268,"0")</f>
        <v>0</v>
      </c>
      <c r="W269" s="44">
        <f>IFERROR(W260/H260,"0")+IFERROR(W261/H261,"0")+IFERROR(W262/H262,"0")+IFERROR(W263/H263,"0")+IFERROR(W264/H264,"0")+IFERROR(W265/H265,"0")+IFERROR(W266/H266,"0")+IFERROR(W267/H267,"0")+IFERROR(W268/H268,"0")</f>
        <v>0</v>
      </c>
      <c r="X269" s="44">
        <f>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68"/>
      <c r="Z269" s="68"/>
    </row>
    <row r="270" spans="1:53" x14ac:dyDescent="0.2">
      <c r="A270" s="367"/>
      <c r="B270" s="367"/>
      <c r="C270" s="367"/>
      <c r="D270" s="367"/>
      <c r="E270" s="367"/>
      <c r="F270" s="367"/>
      <c r="G270" s="367"/>
      <c r="H270" s="367"/>
      <c r="I270" s="367"/>
      <c r="J270" s="367"/>
      <c r="K270" s="367"/>
      <c r="L270" s="367"/>
      <c r="M270" s="368"/>
      <c r="N270" s="364" t="s">
        <v>43</v>
      </c>
      <c r="O270" s="365"/>
      <c r="P270" s="365"/>
      <c r="Q270" s="365"/>
      <c r="R270" s="365"/>
      <c r="S270" s="365"/>
      <c r="T270" s="366"/>
      <c r="U270" s="43" t="s">
        <v>0</v>
      </c>
      <c r="V270" s="44">
        <f>IFERROR(SUM(V260:V268),"0")</f>
        <v>0</v>
      </c>
      <c r="W270" s="44">
        <f>IFERROR(SUM(W260:W268),"0")</f>
        <v>0</v>
      </c>
      <c r="X270" s="43"/>
      <c r="Y270" s="68"/>
      <c r="Z270" s="68"/>
    </row>
    <row r="271" spans="1:53" ht="14.25" customHeight="1" x14ac:dyDescent="0.25">
      <c r="A271" s="373" t="s">
        <v>214</v>
      </c>
      <c r="B271" s="373"/>
      <c r="C271" s="373"/>
      <c r="D271" s="373"/>
      <c r="E271" s="373"/>
      <c r="F271" s="373"/>
      <c r="G271" s="373"/>
      <c r="H271" s="373"/>
      <c r="I271" s="373"/>
      <c r="J271" s="373"/>
      <c r="K271" s="373"/>
      <c r="L271" s="373"/>
      <c r="M271" s="373"/>
      <c r="N271" s="373"/>
      <c r="O271" s="373"/>
      <c r="P271" s="373"/>
      <c r="Q271" s="373"/>
      <c r="R271" s="373"/>
      <c r="S271" s="373"/>
      <c r="T271" s="373"/>
      <c r="U271" s="373"/>
      <c r="V271" s="373"/>
      <c r="W271" s="373"/>
      <c r="X271" s="373"/>
      <c r="Y271" s="67"/>
      <c r="Z271" s="67"/>
    </row>
    <row r="272" spans="1:53" ht="16.5" customHeight="1" x14ac:dyDescent="0.25">
      <c r="A272" s="64" t="s">
        <v>414</v>
      </c>
      <c r="B272" s="64" t="s">
        <v>415</v>
      </c>
      <c r="C272" s="37">
        <v>4301060326</v>
      </c>
      <c r="D272" s="360">
        <v>4607091380880</v>
      </c>
      <c r="E272" s="360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2"/>
      <c r="P272" s="362"/>
      <c r="Q272" s="362"/>
      <c r="R272" s="363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416</v>
      </c>
      <c r="B273" s="64" t="s">
        <v>417</v>
      </c>
      <c r="C273" s="37">
        <v>4301060308</v>
      </c>
      <c r="D273" s="360">
        <v>4607091384482</v>
      </c>
      <c r="E273" s="360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114</v>
      </c>
      <c r="L273" s="39" t="s">
        <v>79</v>
      </c>
      <c r="M273" s="38">
        <v>30</v>
      </c>
      <c r="N273" s="49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2"/>
      <c r="P273" s="362"/>
      <c r="Q273" s="362"/>
      <c r="R273" s="363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ht="16.5" customHeight="1" x14ac:dyDescent="0.25">
      <c r="A274" s="64" t="s">
        <v>418</v>
      </c>
      <c r="B274" s="64" t="s">
        <v>419</v>
      </c>
      <c r="C274" s="37">
        <v>4301060325</v>
      </c>
      <c r="D274" s="360">
        <v>4607091380897</v>
      </c>
      <c r="E274" s="360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79</v>
      </c>
      <c r="M274" s="38">
        <v>30</v>
      </c>
      <c r="N274" s="4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2"/>
      <c r="P274" s="362"/>
      <c r="Q274" s="362"/>
      <c r="R274" s="363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32" t="s">
        <v>66</v>
      </c>
    </row>
    <row r="275" spans="1:53" x14ac:dyDescent="0.2">
      <c r="A275" s="367"/>
      <c r="B275" s="367"/>
      <c r="C275" s="367"/>
      <c r="D275" s="367"/>
      <c r="E275" s="367"/>
      <c r="F275" s="367"/>
      <c r="G275" s="367"/>
      <c r="H275" s="367"/>
      <c r="I275" s="367"/>
      <c r="J275" s="367"/>
      <c r="K275" s="367"/>
      <c r="L275" s="367"/>
      <c r="M275" s="368"/>
      <c r="N275" s="364" t="s">
        <v>43</v>
      </c>
      <c r="O275" s="365"/>
      <c r="P275" s="365"/>
      <c r="Q275" s="365"/>
      <c r="R275" s="365"/>
      <c r="S275" s="365"/>
      <c r="T275" s="366"/>
      <c r="U275" s="43" t="s">
        <v>42</v>
      </c>
      <c r="V275" s="44">
        <f>IFERROR(V272/H272,"0")+IFERROR(V273/H273,"0")+IFERROR(V274/H274,"0")</f>
        <v>0</v>
      </c>
      <c r="W275" s="44">
        <f>IFERROR(W272/H272,"0")+IFERROR(W273/H273,"0")+IFERROR(W274/H274,"0")</f>
        <v>0</v>
      </c>
      <c r="X275" s="44">
        <f>IFERROR(IF(X272="",0,X272),"0")+IFERROR(IF(X273="",0,X273),"0")+IFERROR(IF(X274="",0,X274),"0")</f>
        <v>0</v>
      </c>
      <c r="Y275" s="68"/>
      <c r="Z275" s="68"/>
    </row>
    <row r="276" spans="1:53" x14ac:dyDescent="0.2">
      <c r="A276" s="367"/>
      <c r="B276" s="367"/>
      <c r="C276" s="367"/>
      <c r="D276" s="367"/>
      <c r="E276" s="367"/>
      <c r="F276" s="367"/>
      <c r="G276" s="367"/>
      <c r="H276" s="367"/>
      <c r="I276" s="367"/>
      <c r="J276" s="367"/>
      <c r="K276" s="367"/>
      <c r="L276" s="367"/>
      <c r="M276" s="368"/>
      <c r="N276" s="364" t="s">
        <v>43</v>
      </c>
      <c r="O276" s="365"/>
      <c r="P276" s="365"/>
      <c r="Q276" s="365"/>
      <c r="R276" s="365"/>
      <c r="S276" s="365"/>
      <c r="T276" s="366"/>
      <c r="U276" s="43" t="s">
        <v>0</v>
      </c>
      <c r="V276" s="44">
        <f>IFERROR(SUM(V272:V274),"0")</f>
        <v>0</v>
      </c>
      <c r="W276" s="44">
        <f>IFERROR(SUM(W272:W274),"0")</f>
        <v>0</v>
      </c>
      <c r="X276" s="43"/>
      <c r="Y276" s="68"/>
      <c r="Z276" s="68"/>
    </row>
    <row r="277" spans="1:53" ht="14.25" customHeight="1" x14ac:dyDescent="0.25">
      <c r="A277" s="373" t="s">
        <v>96</v>
      </c>
      <c r="B277" s="373"/>
      <c r="C277" s="373"/>
      <c r="D277" s="373"/>
      <c r="E277" s="373"/>
      <c r="F277" s="373"/>
      <c r="G277" s="373"/>
      <c r="H277" s="373"/>
      <c r="I277" s="373"/>
      <c r="J277" s="373"/>
      <c r="K277" s="373"/>
      <c r="L277" s="373"/>
      <c r="M277" s="373"/>
      <c r="N277" s="373"/>
      <c r="O277" s="373"/>
      <c r="P277" s="373"/>
      <c r="Q277" s="373"/>
      <c r="R277" s="373"/>
      <c r="S277" s="373"/>
      <c r="T277" s="373"/>
      <c r="U277" s="373"/>
      <c r="V277" s="373"/>
      <c r="W277" s="373"/>
      <c r="X277" s="373"/>
      <c r="Y277" s="67"/>
      <c r="Z277" s="67"/>
    </row>
    <row r="278" spans="1:53" ht="16.5" customHeight="1" x14ac:dyDescent="0.25">
      <c r="A278" s="64" t="s">
        <v>420</v>
      </c>
      <c r="B278" s="64" t="s">
        <v>421</v>
      </c>
      <c r="C278" s="37">
        <v>4301030232</v>
      </c>
      <c r="D278" s="360">
        <v>4607091388374</v>
      </c>
      <c r="E278" s="360"/>
      <c r="F278" s="63">
        <v>0.38</v>
      </c>
      <c r="G278" s="38">
        <v>8</v>
      </c>
      <c r="H278" s="63">
        <v>3.04</v>
      </c>
      <c r="I278" s="63">
        <v>3.28</v>
      </c>
      <c r="J278" s="38">
        <v>156</v>
      </c>
      <c r="K278" s="38" t="s">
        <v>80</v>
      </c>
      <c r="L278" s="39" t="s">
        <v>100</v>
      </c>
      <c r="M278" s="38">
        <v>180</v>
      </c>
      <c r="N278" s="499" t="s">
        <v>422</v>
      </c>
      <c r="O278" s="362"/>
      <c r="P278" s="362"/>
      <c r="Q278" s="362"/>
      <c r="R278" s="363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423</v>
      </c>
      <c r="B279" s="64" t="s">
        <v>424</v>
      </c>
      <c r="C279" s="37">
        <v>4301030235</v>
      </c>
      <c r="D279" s="360">
        <v>4607091388381</v>
      </c>
      <c r="E279" s="360"/>
      <c r="F279" s="63">
        <v>0.38</v>
      </c>
      <c r="G279" s="38">
        <v>8</v>
      </c>
      <c r="H279" s="63">
        <v>3.04</v>
      </c>
      <c r="I279" s="63">
        <v>3.32</v>
      </c>
      <c r="J279" s="38">
        <v>156</v>
      </c>
      <c r="K279" s="38" t="s">
        <v>80</v>
      </c>
      <c r="L279" s="39" t="s">
        <v>100</v>
      </c>
      <c r="M279" s="38">
        <v>180</v>
      </c>
      <c r="N279" s="494" t="s">
        <v>425</v>
      </c>
      <c r="O279" s="362"/>
      <c r="P279" s="362"/>
      <c r="Q279" s="362"/>
      <c r="R279" s="363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t="27" customHeight="1" x14ac:dyDescent="0.25">
      <c r="A280" s="64" t="s">
        <v>426</v>
      </c>
      <c r="B280" s="64" t="s">
        <v>427</v>
      </c>
      <c r="C280" s="37">
        <v>4301030233</v>
      </c>
      <c r="D280" s="360">
        <v>4607091388404</v>
      </c>
      <c r="E280" s="360"/>
      <c r="F280" s="63">
        <v>0.17</v>
      </c>
      <c r="G280" s="38">
        <v>15</v>
      </c>
      <c r="H280" s="63">
        <v>2.5499999999999998</v>
      </c>
      <c r="I280" s="63">
        <v>2.9</v>
      </c>
      <c r="J280" s="38">
        <v>156</v>
      </c>
      <c r="K280" s="38" t="s">
        <v>80</v>
      </c>
      <c r="L280" s="39" t="s">
        <v>100</v>
      </c>
      <c r="M280" s="38">
        <v>180</v>
      </c>
      <c r="N280" s="4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2"/>
      <c r="P280" s="362"/>
      <c r="Q280" s="362"/>
      <c r="R280" s="363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5" t="s">
        <v>66</v>
      </c>
    </row>
    <row r="281" spans="1:53" x14ac:dyDescent="0.2">
      <c r="A281" s="367"/>
      <c r="B281" s="367"/>
      <c r="C281" s="367"/>
      <c r="D281" s="367"/>
      <c r="E281" s="367"/>
      <c r="F281" s="367"/>
      <c r="G281" s="367"/>
      <c r="H281" s="367"/>
      <c r="I281" s="367"/>
      <c r="J281" s="367"/>
      <c r="K281" s="367"/>
      <c r="L281" s="367"/>
      <c r="M281" s="368"/>
      <c r="N281" s="364" t="s">
        <v>43</v>
      </c>
      <c r="O281" s="365"/>
      <c r="P281" s="365"/>
      <c r="Q281" s="365"/>
      <c r="R281" s="365"/>
      <c r="S281" s="365"/>
      <c r="T281" s="366"/>
      <c r="U281" s="43" t="s">
        <v>42</v>
      </c>
      <c r="V281" s="44">
        <f>IFERROR(V278/H278,"0")+IFERROR(V279/H279,"0")+IFERROR(V280/H280,"0")</f>
        <v>0</v>
      </c>
      <c r="W281" s="44">
        <f>IFERROR(W278/H278,"0")+IFERROR(W279/H279,"0")+IFERROR(W280/H280,"0")</f>
        <v>0</v>
      </c>
      <c r="X281" s="44">
        <f>IFERROR(IF(X278="",0,X278),"0")+IFERROR(IF(X279="",0,X279),"0")+IFERROR(IF(X280="",0,X280),"0")</f>
        <v>0</v>
      </c>
      <c r="Y281" s="68"/>
      <c r="Z281" s="68"/>
    </row>
    <row r="282" spans="1:53" x14ac:dyDescent="0.2">
      <c r="A282" s="367"/>
      <c r="B282" s="367"/>
      <c r="C282" s="367"/>
      <c r="D282" s="367"/>
      <c r="E282" s="367"/>
      <c r="F282" s="367"/>
      <c r="G282" s="367"/>
      <c r="H282" s="367"/>
      <c r="I282" s="367"/>
      <c r="J282" s="367"/>
      <c r="K282" s="367"/>
      <c r="L282" s="367"/>
      <c r="M282" s="368"/>
      <c r="N282" s="364" t="s">
        <v>43</v>
      </c>
      <c r="O282" s="365"/>
      <c r="P282" s="365"/>
      <c r="Q282" s="365"/>
      <c r="R282" s="365"/>
      <c r="S282" s="365"/>
      <c r="T282" s="366"/>
      <c r="U282" s="43" t="s">
        <v>0</v>
      </c>
      <c r="V282" s="44">
        <f>IFERROR(SUM(V278:V280),"0")</f>
        <v>0</v>
      </c>
      <c r="W282" s="44">
        <f>IFERROR(SUM(W278:W280),"0")</f>
        <v>0</v>
      </c>
      <c r="X282" s="43"/>
      <c r="Y282" s="68"/>
      <c r="Z282" s="68"/>
    </row>
    <row r="283" spans="1:53" ht="14.25" customHeight="1" x14ac:dyDescent="0.25">
      <c r="A283" s="373" t="s">
        <v>428</v>
      </c>
      <c r="B283" s="373"/>
      <c r="C283" s="373"/>
      <c r="D283" s="373"/>
      <c r="E283" s="373"/>
      <c r="F283" s="373"/>
      <c r="G283" s="373"/>
      <c r="H283" s="373"/>
      <c r="I283" s="373"/>
      <c r="J283" s="373"/>
      <c r="K283" s="373"/>
      <c r="L283" s="373"/>
      <c r="M283" s="373"/>
      <c r="N283" s="373"/>
      <c r="O283" s="373"/>
      <c r="P283" s="373"/>
      <c r="Q283" s="373"/>
      <c r="R283" s="373"/>
      <c r="S283" s="373"/>
      <c r="T283" s="373"/>
      <c r="U283" s="373"/>
      <c r="V283" s="373"/>
      <c r="W283" s="373"/>
      <c r="X283" s="373"/>
      <c r="Y283" s="67"/>
      <c r="Z283" s="67"/>
    </row>
    <row r="284" spans="1:53" ht="16.5" customHeight="1" x14ac:dyDescent="0.25">
      <c r="A284" s="64" t="s">
        <v>429</v>
      </c>
      <c r="B284" s="64" t="s">
        <v>430</v>
      </c>
      <c r="C284" s="37">
        <v>4301180007</v>
      </c>
      <c r="D284" s="360">
        <v>4680115881808</v>
      </c>
      <c r="E284" s="360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432</v>
      </c>
      <c r="L284" s="39" t="s">
        <v>431</v>
      </c>
      <c r="M284" s="38">
        <v>730</v>
      </c>
      <c r="N284" s="4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2"/>
      <c r="P284" s="362"/>
      <c r="Q284" s="362"/>
      <c r="R284" s="363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433</v>
      </c>
      <c r="B285" s="64" t="s">
        <v>434</v>
      </c>
      <c r="C285" s="37">
        <v>4301180006</v>
      </c>
      <c r="D285" s="360">
        <v>4680115881822</v>
      </c>
      <c r="E285" s="360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432</v>
      </c>
      <c r="L285" s="39" t="s">
        <v>431</v>
      </c>
      <c r="M285" s="38">
        <v>730</v>
      </c>
      <c r="N285" s="4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2"/>
      <c r="P285" s="362"/>
      <c r="Q285" s="362"/>
      <c r="R285" s="363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t="27" customHeight="1" x14ac:dyDescent="0.25">
      <c r="A286" s="64" t="s">
        <v>435</v>
      </c>
      <c r="B286" s="64" t="s">
        <v>436</v>
      </c>
      <c r="C286" s="37">
        <v>4301180001</v>
      </c>
      <c r="D286" s="360">
        <v>4680115880016</v>
      </c>
      <c r="E286" s="360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432</v>
      </c>
      <c r="L286" s="39" t="s">
        <v>431</v>
      </c>
      <c r="M286" s="38">
        <v>730</v>
      </c>
      <c r="N286" s="4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2"/>
      <c r="P286" s="362"/>
      <c r="Q286" s="362"/>
      <c r="R286" s="363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IFERROR(IF(W286=0,"",ROUNDUP(W286/H286,0)*0.00474),"")</f>
        <v/>
      </c>
      <c r="Y286" s="69" t="s">
        <v>48</v>
      </c>
      <c r="Z286" s="70" t="s">
        <v>48</v>
      </c>
      <c r="AD286" s="71"/>
      <c r="BA286" s="238" t="s">
        <v>66</v>
      </c>
    </row>
    <row r="287" spans="1:53" x14ac:dyDescent="0.2">
      <c r="A287" s="367"/>
      <c r="B287" s="367"/>
      <c r="C287" s="367"/>
      <c r="D287" s="367"/>
      <c r="E287" s="367"/>
      <c r="F287" s="367"/>
      <c r="G287" s="367"/>
      <c r="H287" s="367"/>
      <c r="I287" s="367"/>
      <c r="J287" s="367"/>
      <c r="K287" s="367"/>
      <c r="L287" s="367"/>
      <c r="M287" s="368"/>
      <c r="N287" s="364" t="s">
        <v>43</v>
      </c>
      <c r="O287" s="365"/>
      <c r="P287" s="365"/>
      <c r="Q287" s="365"/>
      <c r="R287" s="365"/>
      <c r="S287" s="365"/>
      <c r="T287" s="366"/>
      <c r="U287" s="43" t="s">
        <v>42</v>
      </c>
      <c r="V287" s="44">
        <f>IFERROR(V284/H284,"0")+IFERROR(V285/H285,"0")+IFERROR(V286/H286,"0")</f>
        <v>0</v>
      </c>
      <c r="W287" s="44">
        <f>IFERROR(W284/H284,"0")+IFERROR(W285/H285,"0")+IFERROR(W286/H286,"0")</f>
        <v>0</v>
      </c>
      <c r="X287" s="44">
        <f>IFERROR(IF(X284="",0,X284),"0")+IFERROR(IF(X285="",0,X285),"0")+IFERROR(IF(X286="",0,X286),"0")</f>
        <v>0</v>
      </c>
      <c r="Y287" s="68"/>
      <c r="Z287" s="68"/>
    </row>
    <row r="288" spans="1:53" x14ac:dyDescent="0.2">
      <c r="A288" s="367"/>
      <c r="B288" s="367"/>
      <c r="C288" s="367"/>
      <c r="D288" s="367"/>
      <c r="E288" s="367"/>
      <c r="F288" s="367"/>
      <c r="G288" s="367"/>
      <c r="H288" s="367"/>
      <c r="I288" s="367"/>
      <c r="J288" s="367"/>
      <c r="K288" s="367"/>
      <c r="L288" s="367"/>
      <c r="M288" s="368"/>
      <c r="N288" s="364" t="s">
        <v>43</v>
      </c>
      <c r="O288" s="365"/>
      <c r="P288" s="365"/>
      <c r="Q288" s="365"/>
      <c r="R288" s="365"/>
      <c r="S288" s="365"/>
      <c r="T288" s="366"/>
      <c r="U288" s="43" t="s">
        <v>0</v>
      </c>
      <c r="V288" s="44">
        <f>IFERROR(SUM(V284:V286),"0")</f>
        <v>0</v>
      </c>
      <c r="W288" s="44">
        <f>IFERROR(SUM(W284:W286),"0")</f>
        <v>0</v>
      </c>
      <c r="X288" s="43"/>
      <c r="Y288" s="68"/>
      <c r="Z288" s="68"/>
    </row>
    <row r="289" spans="1:53" ht="16.5" customHeight="1" x14ac:dyDescent="0.25">
      <c r="A289" s="388" t="s">
        <v>437</v>
      </c>
      <c r="B289" s="388"/>
      <c r="C289" s="388"/>
      <c r="D289" s="388"/>
      <c r="E289" s="388"/>
      <c r="F289" s="388"/>
      <c r="G289" s="388"/>
      <c r="H289" s="388"/>
      <c r="I289" s="388"/>
      <c r="J289" s="388"/>
      <c r="K289" s="388"/>
      <c r="L289" s="388"/>
      <c r="M289" s="388"/>
      <c r="N289" s="388"/>
      <c r="O289" s="388"/>
      <c r="P289" s="388"/>
      <c r="Q289" s="388"/>
      <c r="R289" s="388"/>
      <c r="S289" s="388"/>
      <c r="T289" s="388"/>
      <c r="U289" s="388"/>
      <c r="V289" s="388"/>
      <c r="W289" s="388"/>
      <c r="X289" s="388"/>
      <c r="Y289" s="66"/>
      <c r="Z289" s="66"/>
    </row>
    <row r="290" spans="1:53" ht="14.25" customHeight="1" x14ac:dyDescent="0.25">
      <c r="A290" s="373" t="s">
        <v>118</v>
      </c>
      <c r="B290" s="373"/>
      <c r="C290" s="373"/>
      <c r="D290" s="373"/>
      <c r="E290" s="373"/>
      <c r="F290" s="373"/>
      <c r="G290" s="373"/>
      <c r="H290" s="373"/>
      <c r="I290" s="373"/>
      <c r="J290" s="373"/>
      <c r="K290" s="373"/>
      <c r="L290" s="373"/>
      <c r="M290" s="373"/>
      <c r="N290" s="373"/>
      <c r="O290" s="373"/>
      <c r="P290" s="373"/>
      <c r="Q290" s="373"/>
      <c r="R290" s="373"/>
      <c r="S290" s="373"/>
      <c r="T290" s="373"/>
      <c r="U290" s="373"/>
      <c r="V290" s="373"/>
      <c r="W290" s="373"/>
      <c r="X290" s="373"/>
      <c r="Y290" s="67"/>
      <c r="Z290" s="67"/>
    </row>
    <row r="291" spans="1:53" ht="27" customHeight="1" x14ac:dyDescent="0.25">
      <c r="A291" s="64" t="s">
        <v>438</v>
      </c>
      <c r="B291" s="64" t="s">
        <v>439</v>
      </c>
      <c r="C291" s="37">
        <v>4301011315</v>
      </c>
      <c r="D291" s="360">
        <v>4607091387421</v>
      </c>
      <c r="E291" s="360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2"/>
      <c r="P291" s="362"/>
      <c r="Q291" s="362"/>
      <c r="R291" s="363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6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438</v>
      </c>
      <c r="B292" s="64" t="s">
        <v>440</v>
      </c>
      <c r="C292" s="37">
        <v>4301011121</v>
      </c>
      <c r="D292" s="360">
        <v>4607091387421</v>
      </c>
      <c r="E292" s="360"/>
      <c r="F292" s="63">
        <v>1.35</v>
      </c>
      <c r="G292" s="38">
        <v>8</v>
      </c>
      <c r="H292" s="63">
        <v>10.8</v>
      </c>
      <c r="I292" s="63">
        <v>11.28</v>
      </c>
      <c r="J292" s="38">
        <v>48</v>
      </c>
      <c r="K292" s="38" t="s">
        <v>114</v>
      </c>
      <c r="L292" s="39" t="s">
        <v>122</v>
      </c>
      <c r="M292" s="38">
        <v>55</v>
      </c>
      <c r="N292" s="4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2"/>
      <c r="P292" s="362"/>
      <c r="Q292" s="362"/>
      <c r="R292" s="363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441</v>
      </c>
      <c r="B293" s="64" t="s">
        <v>442</v>
      </c>
      <c r="C293" s="37">
        <v>4301011619</v>
      </c>
      <c r="D293" s="360">
        <v>4607091387452</v>
      </c>
      <c r="E293" s="360"/>
      <c r="F293" s="63">
        <v>1.45</v>
      </c>
      <c r="G293" s="38">
        <v>8</v>
      </c>
      <c r="H293" s="63">
        <v>11.6</v>
      </c>
      <c r="I293" s="63">
        <v>12.08</v>
      </c>
      <c r="J293" s="38">
        <v>56</v>
      </c>
      <c r="K293" s="38" t="s">
        <v>114</v>
      </c>
      <c r="L293" s="39" t="s">
        <v>113</v>
      </c>
      <c r="M293" s="38">
        <v>55</v>
      </c>
      <c r="N293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63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441</v>
      </c>
      <c r="B294" s="64" t="s">
        <v>443</v>
      </c>
      <c r="C294" s="37">
        <v>4301011396</v>
      </c>
      <c r="D294" s="360">
        <v>4607091387452</v>
      </c>
      <c r="E294" s="360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8">
        <v>55</v>
      </c>
      <c r="N294" s="49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2"/>
      <c r="P294" s="362"/>
      <c r="Q294" s="362"/>
      <c r="R294" s="363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441</v>
      </c>
      <c r="B295" s="64" t="s">
        <v>444</v>
      </c>
      <c r="C295" s="37">
        <v>4301011322</v>
      </c>
      <c r="D295" s="360">
        <v>4607091387452</v>
      </c>
      <c r="E295" s="360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114</v>
      </c>
      <c r="L295" s="39" t="s">
        <v>132</v>
      </c>
      <c r="M295" s="38">
        <v>55</v>
      </c>
      <c r="N295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2"/>
      <c r="P295" s="362"/>
      <c r="Q295" s="362"/>
      <c r="R295" s="363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445</v>
      </c>
      <c r="B296" s="64" t="s">
        <v>446</v>
      </c>
      <c r="C296" s="37">
        <v>4301011313</v>
      </c>
      <c r="D296" s="360">
        <v>4607091385984</v>
      </c>
      <c r="E296" s="360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8">
        <v>55</v>
      </c>
      <c r="N296" s="48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2"/>
      <c r="P296" s="362"/>
      <c r="Q296" s="362"/>
      <c r="R296" s="363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447</v>
      </c>
      <c r="B297" s="64" t="s">
        <v>448</v>
      </c>
      <c r="C297" s="37">
        <v>4301011316</v>
      </c>
      <c r="D297" s="360">
        <v>4607091387438</v>
      </c>
      <c r="E297" s="360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113</v>
      </c>
      <c r="M297" s="38">
        <v>55</v>
      </c>
      <c r="N297" s="48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2"/>
      <c r="P297" s="362"/>
      <c r="Q297" s="362"/>
      <c r="R297" s="363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customHeight="1" x14ac:dyDescent="0.25">
      <c r="A298" s="64" t="s">
        <v>449</v>
      </c>
      <c r="B298" s="64" t="s">
        <v>450</v>
      </c>
      <c r="C298" s="37">
        <v>4301011318</v>
      </c>
      <c r="D298" s="360">
        <v>4607091387469</v>
      </c>
      <c r="E298" s="360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55</v>
      </c>
      <c r="N298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2"/>
      <c r="P298" s="362"/>
      <c r="Q298" s="362"/>
      <c r="R298" s="363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6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46" t="s">
        <v>66</v>
      </c>
    </row>
    <row r="299" spans="1:53" x14ac:dyDescent="0.2">
      <c r="A299" s="367"/>
      <c r="B299" s="367"/>
      <c r="C299" s="367"/>
      <c r="D299" s="367"/>
      <c r="E299" s="367"/>
      <c r="F299" s="367"/>
      <c r="G299" s="367"/>
      <c r="H299" s="367"/>
      <c r="I299" s="367"/>
      <c r="J299" s="367"/>
      <c r="K299" s="367"/>
      <c r="L299" s="367"/>
      <c r="M299" s="368"/>
      <c r="N299" s="364" t="s">
        <v>43</v>
      </c>
      <c r="O299" s="365"/>
      <c r="P299" s="365"/>
      <c r="Q299" s="365"/>
      <c r="R299" s="365"/>
      <c r="S299" s="365"/>
      <c r="T299" s="366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x14ac:dyDescent="0.2">
      <c r="A300" s="367"/>
      <c r="B300" s="367"/>
      <c r="C300" s="367"/>
      <c r="D300" s="367"/>
      <c r="E300" s="367"/>
      <c r="F300" s="367"/>
      <c r="G300" s="367"/>
      <c r="H300" s="367"/>
      <c r="I300" s="367"/>
      <c r="J300" s="367"/>
      <c r="K300" s="367"/>
      <c r="L300" s="367"/>
      <c r="M300" s="368"/>
      <c r="N300" s="364" t="s">
        <v>43</v>
      </c>
      <c r="O300" s="365"/>
      <c r="P300" s="365"/>
      <c r="Q300" s="365"/>
      <c r="R300" s="365"/>
      <c r="S300" s="365"/>
      <c r="T300" s="366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25">
      <c r="A301" s="373" t="s">
        <v>76</v>
      </c>
      <c r="B301" s="373"/>
      <c r="C301" s="373"/>
      <c r="D301" s="373"/>
      <c r="E301" s="373"/>
      <c r="F301" s="373"/>
      <c r="G301" s="373"/>
      <c r="H301" s="373"/>
      <c r="I301" s="373"/>
      <c r="J301" s="373"/>
      <c r="K301" s="373"/>
      <c r="L301" s="373"/>
      <c r="M301" s="373"/>
      <c r="N301" s="373"/>
      <c r="O301" s="373"/>
      <c r="P301" s="373"/>
      <c r="Q301" s="373"/>
      <c r="R301" s="373"/>
      <c r="S301" s="373"/>
      <c r="T301" s="373"/>
      <c r="U301" s="373"/>
      <c r="V301" s="373"/>
      <c r="W301" s="373"/>
      <c r="X301" s="373"/>
      <c r="Y301" s="67"/>
      <c r="Z301" s="67"/>
    </row>
    <row r="302" spans="1:53" ht="27" customHeight="1" x14ac:dyDescent="0.25">
      <c r="A302" s="64" t="s">
        <v>451</v>
      </c>
      <c r="B302" s="64" t="s">
        <v>452</v>
      </c>
      <c r="C302" s="37">
        <v>4301031154</v>
      </c>
      <c r="D302" s="360">
        <v>4607091387292</v>
      </c>
      <c r="E302" s="360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8">
        <v>45</v>
      </c>
      <c r="N302" s="4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2"/>
      <c r="P302" s="362"/>
      <c r="Q302" s="362"/>
      <c r="R302" s="363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t="27" customHeight="1" x14ac:dyDescent="0.25">
      <c r="A303" s="64" t="s">
        <v>453</v>
      </c>
      <c r="B303" s="64" t="s">
        <v>454</v>
      </c>
      <c r="C303" s="37">
        <v>4301031155</v>
      </c>
      <c r="D303" s="360">
        <v>4607091387315</v>
      </c>
      <c r="E303" s="360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8">
        <v>45</v>
      </c>
      <c r="N303" s="48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2"/>
      <c r="P303" s="362"/>
      <c r="Q303" s="362"/>
      <c r="R303" s="363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8" t="s">
        <v>66</v>
      </c>
    </row>
    <row r="304" spans="1:53" x14ac:dyDescent="0.2">
      <c r="A304" s="367"/>
      <c r="B304" s="367"/>
      <c r="C304" s="367"/>
      <c r="D304" s="367"/>
      <c r="E304" s="367"/>
      <c r="F304" s="367"/>
      <c r="G304" s="367"/>
      <c r="H304" s="367"/>
      <c r="I304" s="367"/>
      <c r="J304" s="367"/>
      <c r="K304" s="367"/>
      <c r="L304" s="367"/>
      <c r="M304" s="368"/>
      <c r="N304" s="364" t="s">
        <v>43</v>
      </c>
      <c r="O304" s="365"/>
      <c r="P304" s="365"/>
      <c r="Q304" s="365"/>
      <c r="R304" s="365"/>
      <c r="S304" s="365"/>
      <c r="T304" s="366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367"/>
      <c r="B305" s="367"/>
      <c r="C305" s="367"/>
      <c r="D305" s="367"/>
      <c r="E305" s="367"/>
      <c r="F305" s="367"/>
      <c r="G305" s="367"/>
      <c r="H305" s="367"/>
      <c r="I305" s="367"/>
      <c r="J305" s="367"/>
      <c r="K305" s="367"/>
      <c r="L305" s="367"/>
      <c r="M305" s="368"/>
      <c r="N305" s="364" t="s">
        <v>43</v>
      </c>
      <c r="O305" s="365"/>
      <c r="P305" s="365"/>
      <c r="Q305" s="365"/>
      <c r="R305" s="365"/>
      <c r="S305" s="365"/>
      <c r="T305" s="366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6.5" customHeight="1" x14ac:dyDescent="0.25">
      <c r="A306" s="388" t="s">
        <v>455</v>
      </c>
      <c r="B306" s="388"/>
      <c r="C306" s="388"/>
      <c r="D306" s="388"/>
      <c r="E306" s="388"/>
      <c r="F306" s="388"/>
      <c r="G306" s="388"/>
      <c r="H306" s="388"/>
      <c r="I306" s="388"/>
      <c r="J306" s="388"/>
      <c r="K306" s="388"/>
      <c r="L306" s="388"/>
      <c r="M306" s="388"/>
      <c r="N306" s="388"/>
      <c r="O306" s="388"/>
      <c r="P306" s="388"/>
      <c r="Q306" s="388"/>
      <c r="R306" s="388"/>
      <c r="S306" s="388"/>
      <c r="T306" s="388"/>
      <c r="U306" s="388"/>
      <c r="V306" s="388"/>
      <c r="W306" s="388"/>
      <c r="X306" s="388"/>
      <c r="Y306" s="66"/>
      <c r="Z306" s="66"/>
    </row>
    <row r="307" spans="1:53" ht="14.25" customHeight="1" x14ac:dyDescent="0.25">
      <c r="A307" s="373" t="s">
        <v>76</v>
      </c>
      <c r="B307" s="373"/>
      <c r="C307" s="373"/>
      <c r="D307" s="373"/>
      <c r="E307" s="373"/>
      <c r="F307" s="373"/>
      <c r="G307" s="373"/>
      <c r="H307" s="373"/>
      <c r="I307" s="373"/>
      <c r="J307" s="373"/>
      <c r="K307" s="373"/>
      <c r="L307" s="373"/>
      <c r="M307" s="373"/>
      <c r="N307" s="373"/>
      <c r="O307" s="373"/>
      <c r="P307" s="373"/>
      <c r="Q307" s="373"/>
      <c r="R307" s="373"/>
      <c r="S307" s="373"/>
      <c r="T307" s="373"/>
      <c r="U307" s="373"/>
      <c r="V307" s="373"/>
      <c r="W307" s="373"/>
      <c r="X307" s="373"/>
      <c r="Y307" s="67"/>
      <c r="Z307" s="67"/>
    </row>
    <row r="308" spans="1:53" ht="27" customHeight="1" x14ac:dyDescent="0.25">
      <c r="A308" s="64" t="s">
        <v>456</v>
      </c>
      <c r="B308" s="64" t="s">
        <v>457</v>
      </c>
      <c r="C308" s="37">
        <v>4301031066</v>
      </c>
      <c r="D308" s="360">
        <v>4607091383836</v>
      </c>
      <c r="E308" s="360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8">
        <v>40</v>
      </c>
      <c r="N308" s="4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2"/>
      <c r="P308" s="362"/>
      <c r="Q308" s="362"/>
      <c r="R308" s="363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9" t="s">
        <v>66</v>
      </c>
    </row>
    <row r="309" spans="1:53" x14ac:dyDescent="0.2">
      <c r="A309" s="367"/>
      <c r="B309" s="367"/>
      <c r="C309" s="367"/>
      <c r="D309" s="367"/>
      <c r="E309" s="367"/>
      <c r="F309" s="367"/>
      <c r="G309" s="367"/>
      <c r="H309" s="367"/>
      <c r="I309" s="367"/>
      <c r="J309" s="367"/>
      <c r="K309" s="367"/>
      <c r="L309" s="367"/>
      <c r="M309" s="368"/>
      <c r="N309" s="364" t="s">
        <v>43</v>
      </c>
      <c r="O309" s="365"/>
      <c r="P309" s="365"/>
      <c r="Q309" s="365"/>
      <c r="R309" s="365"/>
      <c r="S309" s="365"/>
      <c r="T309" s="366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67"/>
      <c r="B310" s="367"/>
      <c r="C310" s="367"/>
      <c r="D310" s="367"/>
      <c r="E310" s="367"/>
      <c r="F310" s="367"/>
      <c r="G310" s="367"/>
      <c r="H310" s="367"/>
      <c r="I310" s="367"/>
      <c r="J310" s="367"/>
      <c r="K310" s="367"/>
      <c r="L310" s="367"/>
      <c r="M310" s="368"/>
      <c r="N310" s="364" t="s">
        <v>43</v>
      </c>
      <c r="O310" s="365"/>
      <c r="P310" s="365"/>
      <c r="Q310" s="365"/>
      <c r="R310" s="365"/>
      <c r="S310" s="365"/>
      <c r="T310" s="366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73" t="s">
        <v>81</v>
      </c>
      <c r="B311" s="373"/>
      <c r="C311" s="373"/>
      <c r="D311" s="373"/>
      <c r="E311" s="373"/>
      <c r="F311" s="373"/>
      <c r="G311" s="373"/>
      <c r="H311" s="373"/>
      <c r="I311" s="373"/>
      <c r="J311" s="373"/>
      <c r="K311" s="373"/>
      <c r="L311" s="373"/>
      <c r="M311" s="373"/>
      <c r="N311" s="373"/>
      <c r="O311" s="373"/>
      <c r="P311" s="373"/>
      <c r="Q311" s="373"/>
      <c r="R311" s="373"/>
      <c r="S311" s="373"/>
      <c r="T311" s="373"/>
      <c r="U311" s="373"/>
      <c r="V311" s="373"/>
      <c r="W311" s="373"/>
      <c r="X311" s="373"/>
      <c r="Y311" s="67"/>
      <c r="Z311" s="67"/>
    </row>
    <row r="312" spans="1:53" ht="27" customHeight="1" x14ac:dyDescent="0.25">
      <c r="A312" s="64" t="s">
        <v>458</v>
      </c>
      <c r="B312" s="64" t="s">
        <v>459</v>
      </c>
      <c r="C312" s="37">
        <v>4301051142</v>
      </c>
      <c r="D312" s="360">
        <v>4607091387919</v>
      </c>
      <c r="E312" s="360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79</v>
      </c>
      <c r="M312" s="38">
        <v>45</v>
      </c>
      <c r="N312" s="4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2"/>
      <c r="P312" s="362"/>
      <c r="Q312" s="362"/>
      <c r="R312" s="363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t="27" customHeight="1" x14ac:dyDescent="0.25">
      <c r="A313" s="64" t="s">
        <v>460</v>
      </c>
      <c r="B313" s="64" t="s">
        <v>461</v>
      </c>
      <c r="C313" s="37">
        <v>4301051461</v>
      </c>
      <c r="D313" s="360">
        <v>4680115883604</v>
      </c>
      <c r="E313" s="360"/>
      <c r="F313" s="63">
        <v>0.35</v>
      </c>
      <c r="G313" s="38">
        <v>6</v>
      </c>
      <c r="H313" s="63">
        <v>2.1</v>
      </c>
      <c r="I313" s="63">
        <v>2.3719999999999999</v>
      </c>
      <c r="J313" s="38">
        <v>156</v>
      </c>
      <c r="K313" s="38" t="s">
        <v>80</v>
      </c>
      <c r="L313" s="39" t="s">
        <v>132</v>
      </c>
      <c r="M313" s="38">
        <v>45</v>
      </c>
      <c r="N313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3" s="362"/>
      <c r="P313" s="362"/>
      <c r="Q313" s="362"/>
      <c r="R313" s="363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51" t="s">
        <v>66</v>
      </c>
    </row>
    <row r="314" spans="1:53" ht="27" customHeight="1" x14ac:dyDescent="0.25">
      <c r="A314" s="64" t="s">
        <v>462</v>
      </c>
      <c r="B314" s="64" t="s">
        <v>463</v>
      </c>
      <c r="C314" s="37">
        <v>4301051485</v>
      </c>
      <c r="D314" s="360">
        <v>4680115883567</v>
      </c>
      <c r="E314" s="360"/>
      <c r="F314" s="63">
        <v>0.35</v>
      </c>
      <c r="G314" s="38">
        <v>6</v>
      </c>
      <c r="H314" s="63">
        <v>2.1</v>
      </c>
      <c r="I314" s="63">
        <v>2.36</v>
      </c>
      <c r="J314" s="38">
        <v>156</v>
      </c>
      <c r="K314" s="38" t="s">
        <v>80</v>
      </c>
      <c r="L314" s="39" t="s">
        <v>79</v>
      </c>
      <c r="M314" s="38">
        <v>40</v>
      </c>
      <c r="N314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4" s="362"/>
      <c r="P314" s="362"/>
      <c r="Q314" s="362"/>
      <c r="R314" s="363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IFERROR(IF(W314=0,"",ROUNDUP(W314/H314,0)*0.00753),"")</f>
        <v/>
      </c>
      <c r="Y314" s="69" t="s">
        <v>48</v>
      </c>
      <c r="Z314" s="70" t="s">
        <v>48</v>
      </c>
      <c r="AD314" s="71"/>
      <c r="BA314" s="252" t="s">
        <v>66</v>
      </c>
    </row>
    <row r="315" spans="1:53" x14ac:dyDescent="0.2">
      <c r="A315" s="367"/>
      <c r="B315" s="367"/>
      <c r="C315" s="367"/>
      <c r="D315" s="367"/>
      <c r="E315" s="367"/>
      <c r="F315" s="367"/>
      <c r="G315" s="367"/>
      <c r="H315" s="367"/>
      <c r="I315" s="367"/>
      <c r="J315" s="367"/>
      <c r="K315" s="367"/>
      <c r="L315" s="367"/>
      <c r="M315" s="368"/>
      <c r="N315" s="364" t="s">
        <v>43</v>
      </c>
      <c r="O315" s="365"/>
      <c r="P315" s="365"/>
      <c r="Q315" s="365"/>
      <c r="R315" s="365"/>
      <c r="S315" s="365"/>
      <c r="T315" s="366"/>
      <c r="U315" s="43" t="s">
        <v>42</v>
      </c>
      <c r="V315" s="44">
        <f>IFERROR(V312/H312,"0")+IFERROR(V313/H313,"0")+IFERROR(V314/H314,"0")</f>
        <v>0</v>
      </c>
      <c r="W315" s="44">
        <f>IFERROR(W312/H312,"0")+IFERROR(W313/H313,"0")+IFERROR(W314/H314,"0")</f>
        <v>0</v>
      </c>
      <c r="X315" s="44">
        <f>IFERROR(IF(X312="",0,X312),"0")+IFERROR(IF(X313="",0,X313),"0")+IFERROR(IF(X314="",0,X314),"0")</f>
        <v>0</v>
      </c>
      <c r="Y315" s="68"/>
      <c r="Z315" s="68"/>
    </row>
    <row r="316" spans="1:53" x14ac:dyDescent="0.2">
      <c r="A316" s="367"/>
      <c r="B316" s="367"/>
      <c r="C316" s="367"/>
      <c r="D316" s="367"/>
      <c r="E316" s="367"/>
      <c r="F316" s="367"/>
      <c r="G316" s="367"/>
      <c r="H316" s="367"/>
      <c r="I316" s="367"/>
      <c r="J316" s="367"/>
      <c r="K316" s="367"/>
      <c r="L316" s="367"/>
      <c r="M316" s="368"/>
      <c r="N316" s="364" t="s">
        <v>43</v>
      </c>
      <c r="O316" s="365"/>
      <c r="P316" s="365"/>
      <c r="Q316" s="365"/>
      <c r="R316" s="365"/>
      <c r="S316" s="365"/>
      <c r="T316" s="366"/>
      <c r="U316" s="43" t="s">
        <v>0</v>
      </c>
      <c r="V316" s="44">
        <f>IFERROR(SUM(V312:V314),"0")</f>
        <v>0</v>
      </c>
      <c r="W316" s="44">
        <f>IFERROR(SUM(W312:W314),"0")</f>
        <v>0</v>
      </c>
      <c r="X316" s="43"/>
      <c r="Y316" s="68"/>
      <c r="Z316" s="68"/>
    </row>
    <row r="317" spans="1:53" ht="14.25" customHeight="1" x14ac:dyDescent="0.25">
      <c r="A317" s="373" t="s">
        <v>214</v>
      </c>
      <c r="B317" s="373"/>
      <c r="C317" s="373"/>
      <c r="D317" s="373"/>
      <c r="E317" s="373"/>
      <c r="F317" s="373"/>
      <c r="G317" s="373"/>
      <c r="H317" s="373"/>
      <c r="I317" s="373"/>
      <c r="J317" s="373"/>
      <c r="K317" s="373"/>
      <c r="L317" s="373"/>
      <c r="M317" s="373"/>
      <c r="N317" s="373"/>
      <c r="O317" s="373"/>
      <c r="P317" s="373"/>
      <c r="Q317" s="373"/>
      <c r="R317" s="373"/>
      <c r="S317" s="373"/>
      <c r="T317" s="373"/>
      <c r="U317" s="373"/>
      <c r="V317" s="373"/>
      <c r="W317" s="373"/>
      <c r="X317" s="373"/>
      <c r="Y317" s="67"/>
      <c r="Z317" s="67"/>
    </row>
    <row r="318" spans="1:53" ht="27" customHeight="1" x14ac:dyDescent="0.25">
      <c r="A318" s="64" t="s">
        <v>464</v>
      </c>
      <c r="B318" s="64" t="s">
        <v>465</v>
      </c>
      <c r="C318" s="37">
        <v>4301060324</v>
      </c>
      <c r="D318" s="360">
        <v>4607091388831</v>
      </c>
      <c r="E318" s="360"/>
      <c r="F318" s="63">
        <v>0.38</v>
      </c>
      <c r="G318" s="38">
        <v>6</v>
      </c>
      <c r="H318" s="63">
        <v>2.2799999999999998</v>
      </c>
      <c r="I318" s="63">
        <v>2.552</v>
      </c>
      <c r="J318" s="38">
        <v>156</v>
      </c>
      <c r="K318" s="38" t="s">
        <v>80</v>
      </c>
      <c r="L318" s="39" t="s">
        <v>79</v>
      </c>
      <c r="M318" s="38">
        <v>40</v>
      </c>
      <c r="N318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8" s="362"/>
      <c r="P318" s="362"/>
      <c r="Q318" s="362"/>
      <c r="R318" s="363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IFERROR(IF(W318=0,"",ROUNDUP(W318/H318,0)*0.00753),"")</f>
        <v/>
      </c>
      <c r="Y318" s="69" t="s">
        <v>48</v>
      </c>
      <c r="Z318" s="70" t="s">
        <v>48</v>
      </c>
      <c r="AD318" s="71"/>
      <c r="BA318" s="253" t="s">
        <v>66</v>
      </c>
    </row>
    <row r="319" spans="1:53" x14ac:dyDescent="0.2">
      <c r="A319" s="367"/>
      <c r="B319" s="367"/>
      <c r="C319" s="367"/>
      <c r="D319" s="367"/>
      <c r="E319" s="367"/>
      <c r="F319" s="367"/>
      <c r="G319" s="367"/>
      <c r="H319" s="367"/>
      <c r="I319" s="367"/>
      <c r="J319" s="367"/>
      <c r="K319" s="367"/>
      <c r="L319" s="367"/>
      <c r="M319" s="368"/>
      <c r="N319" s="364" t="s">
        <v>43</v>
      </c>
      <c r="O319" s="365"/>
      <c r="P319" s="365"/>
      <c r="Q319" s="365"/>
      <c r="R319" s="365"/>
      <c r="S319" s="365"/>
      <c r="T319" s="366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x14ac:dyDescent="0.2">
      <c r="A320" s="367"/>
      <c r="B320" s="367"/>
      <c r="C320" s="367"/>
      <c r="D320" s="367"/>
      <c r="E320" s="367"/>
      <c r="F320" s="367"/>
      <c r="G320" s="367"/>
      <c r="H320" s="367"/>
      <c r="I320" s="367"/>
      <c r="J320" s="367"/>
      <c r="K320" s="367"/>
      <c r="L320" s="367"/>
      <c r="M320" s="368"/>
      <c r="N320" s="364" t="s">
        <v>43</v>
      </c>
      <c r="O320" s="365"/>
      <c r="P320" s="365"/>
      <c r="Q320" s="365"/>
      <c r="R320" s="365"/>
      <c r="S320" s="365"/>
      <c r="T320" s="366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14.25" customHeight="1" x14ac:dyDescent="0.25">
      <c r="A321" s="373" t="s">
        <v>96</v>
      </c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3"/>
      <c r="N321" s="373"/>
      <c r="O321" s="373"/>
      <c r="P321" s="373"/>
      <c r="Q321" s="373"/>
      <c r="R321" s="373"/>
      <c r="S321" s="373"/>
      <c r="T321" s="373"/>
      <c r="U321" s="373"/>
      <c r="V321" s="373"/>
      <c r="W321" s="373"/>
      <c r="X321" s="373"/>
      <c r="Y321" s="67"/>
      <c r="Z321" s="67"/>
    </row>
    <row r="322" spans="1:53" ht="27" customHeight="1" x14ac:dyDescent="0.25">
      <c r="A322" s="64" t="s">
        <v>466</v>
      </c>
      <c r="B322" s="64" t="s">
        <v>467</v>
      </c>
      <c r="C322" s="37">
        <v>4301032015</v>
      </c>
      <c r="D322" s="360">
        <v>4607091383102</v>
      </c>
      <c r="E322" s="360"/>
      <c r="F322" s="63">
        <v>0.17</v>
      </c>
      <c r="G322" s="38">
        <v>15</v>
      </c>
      <c r="H322" s="63">
        <v>2.5499999999999998</v>
      </c>
      <c r="I322" s="63">
        <v>2.9750000000000001</v>
      </c>
      <c r="J322" s="38">
        <v>156</v>
      </c>
      <c r="K322" s="38" t="s">
        <v>80</v>
      </c>
      <c r="L322" s="39" t="s">
        <v>100</v>
      </c>
      <c r="M322" s="38">
        <v>180</v>
      </c>
      <c r="N322" s="4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2" s="362"/>
      <c r="P322" s="362"/>
      <c r="Q322" s="362"/>
      <c r="R322" s="363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IFERROR(IF(W322=0,"",ROUNDUP(W322/H322,0)*0.00753),"")</f>
        <v/>
      </c>
      <c r="Y322" s="69" t="s">
        <v>48</v>
      </c>
      <c r="Z322" s="70" t="s">
        <v>48</v>
      </c>
      <c r="AD322" s="71"/>
      <c r="BA322" s="254" t="s">
        <v>66</v>
      </c>
    </row>
    <row r="323" spans="1:53" x14ac:dyDescent="0.2">
      <c r="A323" s="367"/>
      <c r="B323" s="367"/>
      <c r="C323" s="367"/>
      <c r="D323" s="367"/>
      <c r="E323" s="367"/>
      <c r="F323" s="367"/>
      <c r="G323" s="367"/>
      <c r="H323" s="367"/>
      <c r="I323" s="367"/>
      <c r="J323" s="367"/>
      <c r="K323" s="367"/>
      <c r="L323" s="367"/>
      <c r="M323" s="368"/>
      <c r="N323" s="364" t="s">
        <v>43</v>
      </c>
      <c r="O323" s="365"/>
      <c r="P323" s="365"/>
      <c r="Q323" s="365"/>
      <c r="R323" s="365"/>
      <c r="S323" s="365"/>
      <c r="T323" s="366"/>
      <c r="U323" s="43" t="s">
        <v>42</v>
      </c>
      <c r="V323" s="44">
        <f>IFERROR(V322/H322,"0")</f>
        <v>0</v>
      </c>
      <c r="W323" s="44">
        <f>IFERROR(W322/H322,"0")</f>
        <v>0</v>
      </c>
      <c r="X323" s="44">
        <f>IFERROR(IF(X322="",0,X322),"0")</f>
        <v>0</v>
      </c>
      <c r="Y323" s="68"/>
      <c r="Z323" s="68"/>
    </row>
    <row r="324" spans="1:53" x14ac:dyDescent="0.2">
      <c r="A324" s="367"/>
      <c r="B324" s="367"/>
      <c r="C324" s="367"/>
      <c r="D324" s="367"/>
      <c r="E324" s="367"/>
      <c r="F324" s="367"/>
      <c r="G324" s="367"/>
      <c r="H324" s="367"/>
      <c r="I324" s="367"/>
      <c r="J324" s="367"/>
      <c r="K324" s="367"/>
      <c r="L324" s="367"/>
      <c r="M324" s="368"/>
      <c r="N324" s="364" t="s">
        <v>43</v>
      </c>
      <c r="O324" s="365"/>
      <c r="P324" s="365"/>
      <c r="Q324" s="365"/>
      <c r="R324" s="365"/>
      <c r="S324" s="365"/>
      <c r="T324" s="366"/>
      <c r="U324" s="43" t="s">
        <v>0</v>
      </c>
      <c r="V324" s="44">
        <f>IFERROR(SUM(V322:V322),"0")</f>
        <v>0</v>
      </c>
      <c r="W324" s="44">
        <f>IFERROR(SUM(W322:W322),"0")</f>
        <v>0</v>
      </c>
      <c r="X324" s="43"/>
      <c r="Y324" s="68"/>
      <c r="Z324" s="68"/>
    </row>
    <row r="325" spans="1:53" ht="27.75" customHeight="1" x14ac:dyDescent="0.2">
      <c r="A325" s="387" t="s">
        <v>468</v>
      </c>
      <c r="B325" s="387"/>
      <c r="C325" s="387"/>
      <c r="D325" s="387"/>
      <c r="E325" s="387"/>
      <c r="F325" s="387"/>
      <c r="G325" s="387"/>
      <c r="H325" s="387"/>
      <c r="I325" s="387"/>
      <c r="J325" s="387"/>
      <c r="K325" s="387"/>
      <c r="L325" s="387"/>
      <c r="M325" s="387"/>
      <c r="N325" s="387"/>
      <c r="O325" s="387"/>
      <c r="P325" s="387"/>
      <c r="Q325" s="387"/>
      <c r="R325" s="387"/>
      <c r="S325" s="387"/>
      <c r="T325" s="387"/>
      <c r="U325" s="387"/>
      <c r="V325" s="387"/>
      <c r="W325" s="387"/>
      <c r="X325" s="387"/>
      <c r="Y325" s="55"/>
      <c r="Z325" s="55"/>
    </row>
    <row r="326" spans="1:53" ht="16.5" customHeight="1" x14ac:dyDescent="0.25">
      <c r="A326" s="388" t="s">
        <v>469</v>
      </c>
      <c r="B326" s="388"/>
      <c r="C326" s="388"/>
      <c r="D326" s="388"/>
      <c r="E326" s="388"/>
      <c r="F326" s="388"/>
      <c r="G326" s="388"/>
      <c r="H326" s="388"/>
      <c r="I326" s="388"/>
      <c r="J326" s="388"/>
      <c r="K326" s="388"/>
      <c r="L326" s="388"/>
      <c r="M326" s="388"/>
      <c r="N326" s="388"/>
      <c r="O326" s="388"/>
      <c r="P326" s="388"/>
      <c r="Q326" s="388"/>
      <c r="R326" s="388"/>
      <c r="S326" s="388"/>
      <c r="T326" s="388"/>
      <c r="U326" s="388"/>
      <c r="V326" s="388"/>
      <c r="W326" s="388"/>
      <c r="X326" s="388"/>
      <c r="Y326" s="66"/>
      <c r="Z326" s="66"/>
    </row>
    <row r="327" spans="1:53" ht="14.25" customHeight="1" x14ac:dyDescent="0.25">
      <c r="A327" s="373" t="s">
        <v>118</v>
      </c>
      <c r="B327" s="373"/>
      <c r="C327" s="373"/>
      <c r="D327" s="373"/>
      <c r="E327" s="373"/>
      <c r="F327" s="373"/>
      <c r="G327" s="373"/>
      <c r="H327" s="373"/>
      <c r="I327" s="373"/>
      <c r="J327" s="373"/>
      <c r="K327" s="373"/>
      <c r="L327" s="373"/>
      <c r="M327" s="373"/>
      <c r="N327" s="373"/>
      <c r="O327" s="373"/>
      <c r="P327" s="373"/>
      <c r="Q327" s="373"/>
      <c r="R327" s="373"/>
      <c r="S327" s="373"/>
      <c r="T327" s="373"/>
      <c r="U327" s="373"/>
      <c r="V327" s="373"/>
      <c r="W327" s="373"/>
      <c r="X327" s="373"/>
      <c r="Y327" s="67"/>
      <c r="Z327" s="67"/>
    </row>
    <row r="328" spans="1:53" ht="27" customHeight="1" x14ac:dyDescent="0.25">
      <c r="A328" s="64" t="s">
        <v>470</v>
      </c>
      <c r="B328" s="64" t="s">
        <v>471</v>
      </c>
      <c r="C328" s="37">
        <v>4301011239</v>
      </c>
      <c r="D328" s="360">
        <v>4607091383997</v>
      </c>
      <c r="E328" s="360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114</v>
      </c>
      <c r="L328" s="39" t="s">
        <v>122</v>
      </c>
      <c r="M328" s="38">
        <v>60</v>
      </c>
      <c r="N328" s="47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8" s="362"/>
      <c r="P328" s="362"/>
      <c r="Q328" s="362"/>
      <c r="R328" s="363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ref="W328:W335" si="17">IFERROR(IF(V328="",0,CEILING((V328/$H328),1)*$H328),"")</f>
        <v>0</v>
      </c>
      <c r="X328" s="42" t="str">
        <f>IFERROR(IF(W328=0,"",ROUNDUP(W328/H328,0)*0.02039),"")</f>
        <v/>
      </c>
      <c r="Y328" s="69" t="s">
        <v>48</v>
      </c>
      <c r="Z328" s="70" t="s">
        <v>48</v>
      </c>
      <c r="AD328" s="71"/>
      <c r="BA328" s="255" t="s">
        <v>66</v>
      </c>
    </row>
    <row r="329" spans="1:53" ht="27" customHeight="1" x14ac:dyDescent="0.25">
      <c r="A329" s="64" t="s">
        <v>470</v>
      </c>
      <c r="B329" s="64" t="s">
        <v>472</v>
      </c>
      <c r="C329" s="37">
        <v>4301011339</v>
      </c>
      <c r="D329" s="360">
        <v>4607091383997</v>
      </c>
      <c r="E329" s="360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114</v>
      </c>
      <c r="L329" s="39" t="s">
        <v>79</v>
      </c>
      <c r="M329" s="38">
        <v>60</v>
      </c>
      <c r="N329" s="4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2"/>
      <c r="P329" s="362"/>
      <c r="Q329" s="362"/>
      <c r="R329" s="363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7"/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6" t="s">
        <v>66</v>
      </c>
    </row>
    <row r="330" spans="1:53" ht="27" customHeight="1" x14ac:dyDescent="0.25">
      <c r="A330" s="64" t="s">
        <v>473</v>
      </c>
      <c r="B330" s="64" t="s">
        <v>474</v>
      </c>
      <c r="C330" s="37">
        <v>4301011240</v>
      </c>
      <c r="D330" s="360">
        <v>4607091384130</v>
      </c>
      <c r="E330" s="360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122</v>
      </c>
      <c r="M330" s="38">
        <v>60</v>
      </c>
      <c r="N330" s="47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0" s="362"/>
      <c r="P330" s="362"/>
      <c r="Q330" s="362"/>
      <c r="R330" s="363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7"/>
        <v>0</v>
      </c>
      <c r="X330" s="42" t="str">
        <f>IFERROR(IF(W330=0,"",ROUNDUP(W330/H330,0)*0.02039),"")</f>
        <v/>
      </c>
      <c r="Y330" s="69" t="s">
        <v>48</v>
      </c>
      <c r="Z330" s="70" t="s">
        <v>48</v>
      </c>
      <c r="AD330" s="71"/>
      <c r="BA330" s="257" t="s">
        <v>66</v>
      </c>
    </row>
    <row r="331" spans="1:53" ht="27" customHeight="1" x14ac:dyDescent="0.25">
      <c r="A331" s="64" t="s">
        <v>473</v>
      </c>
      <c r="B331" s="64" t="s">
        <v>475</v>
      </c>
      <c r="C331" s="37">
        <v>4301011326</v>
      </c>
      <c r="D331" s="360">
        <v>4607091384130</v>
      </c>
      <c r="E331" s="360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79</v>
      </c>
      <c r="M331" s="38">
        <v>60</v>
      </c>
      <c r="N331" s="4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2"/>
      <c r="P331" s="362"/>
      <c r="Q331" s="362"/>
      <c r="R331" s="363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7"/>
        <v>0</v>
      </c>
      <c r="X331" s="42" t="str">
        <f>IFERROR(IF(W331=0,"",ROUNDUP(W331/H331,0)*0.02175),"")</f>
        <v/>
      </c>
      <c r="Y331" s="69" t="s">
        <v>48</v>
      </c>
      <c r="Z331" s="70" t="s">
        <v>48</v>
      </c>
      <c r="AD331" s="71"/>
      <c r="BA331" s="258" t="s">
        <v>66</v>
      </c>
    </row>
    <row r="332" spans="1:53" ht="27" customHeight="1" x14ac:dyDescent="0.25">
      <c r="A332" s="64" t="s">
        <v>476</v>
      </c>
      <c r="B332" s="64" t="s">
        <v>477</v>
      </c>
      <c r="C332" s="37">
        <v>4301011238</v>
      </c>
      <c r="D332" s="360">
        <v>4607091384147</v>
      </c>
      <c r="E332" s="360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122</v>
      </c>
      <c r="M332" s="38">
        <v>60</v>
      </c>
      <c r="N332" s="4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2" s="362"/>
      <c r="P332" s="362"/>
      <c r="Q332" s="362"/>
      <c r="R332" s="363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si="17"/>
        <v>0</v>
      </c>
      <c r="X332" s="42" t="str">
        <f>IFERROR(IF(W332=0,"",ROUNDUP(W332/H332,0)*0.02039),"")</f>
        <v/>
      </c>
      <c r="Y332" s="69" t="s">
        <v>48</v>
      </c>
      <c r="Z332" s="70" t="s">
        <v>48</v>
      </c>
      <c r="AD332" s="71"/>
      <c r="BA332" s="259" t="s">
        <v>66</v>
      </c>
    </row>
    <row r="333" spans="1:53" ht="27" customHeight="1" x14ac:dyDescent="0.25">
      <c r="A333" s="64" t="s">
        <v>476</v>
      </c>
      <c r="B333" s="64" t="s">
        <v>478</v>
      </c>
      <c r="C333" s="37">
        <v>4301011330</v>
      </c>
      <c r="D333" s="360">
        <v>4607091384147</v>
      </c>
      <c r="E333" s="360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79</v>
      </c>
      <c r="M333" s="38">
        <v>60</v>
      </c>
      <c r="N333" s="47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3" s="362"/>
      <c r="P333" s="362"/>
      <c r="Q333" s="362"/>
      <c r="R333" s="363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60" t="s">
        <v>66</v>
      </c>
    </row>
    <row r="334" spans="1:53" ht="27" customHeight="1" x14ac:dyDescent="0.25">
      <c r="A334" s="64" t="s">
        <v>479</v>
      </c>
      <c r="B334" s="64" t="s">
        <v>480</v>
      </c>
      <c r="C334" s="37">
        <v>4301011327</v>
      </c>
      <c r="D334" s="360">
        <v>4607091384154</v>
      </c>
      <c r="E334" s="360"/>
      <c r="F334" s="63">
        <v>0.5</v>
      </c>
      <c r="G334" s="38">
        <v>10</v>
      </c>
      <c r="H334" s="63">
        <v>5</v>
      </c>
      <c r="I334" s="63">
        <v>5.21</v>
      </c>
      <c r="J334" s="38">
        <v>120</v>
      </c>
      <c r="K334" s="38" t="s">
        <v>80</v>
      </c>
      <c r="L334" s="39" t="s">
        <v>79</v>
      </c>
      <c r="M334" s="38">
        <v>60</v>
      </c>
      <c r="N334" s="4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4" s="362"/>
      <c r="P334" s="362"/>
      <c r="Q334" s="362"/>
      <c r="R334" s="363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IFERROR(IF(W334=0,"",ROUNDUP(W334/H334,0)*0.00937),"")</f>
        <v/>
      </c>
      <c r="Y334" s="69" t="s">
        <v>48</v>
      </c>
      <c r="Z334" s="70" t="s">
        <v>48</v>
      </c>
      <c r="AD334" s="71"/>
      <c r="BA334" s="261" t="s">
        <v>66</v>
      </c>
    </row>
    <row r="335" spans="1:53" ht="27" customHeight="1" x14ac:dyDescent="0.25">
      <c r="A335" s="64" t="s">
        <v>481</v>
      </c>
      <c r="B335" s="64" t="s">
        <v>482</v>
      </c>
      <c r="C335" s="37">
        <v>4301011332</v>
      </c>
      <c r="D335" s="360">
        <v>4607091384161</v>
      </c>
      <c r="E335" s="360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80</v>
      </c>
      <c r="L335" s="39" t="s">
        <v>79</v>
      </c>
      <c r="M335" s="38">
        <v>60</v>
      </c>
      <c r="N335" s="47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5" s="362"/>
      <c r="P335" s="362"/>
      <c r="Q335" s="362"/>
      <c r="R335" s="363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IFERROR(IF(W335=0,"",ROUNDUP(W335/H335,0)*0.00937),"")</f>
        <v/>
      </c>
      <c r="Y335" s="69" t="s">
        <v>48</v>
      </c>
      <c r="Z335" s="70" t="s">
        <v>48</v>
      </c>
      <c r="AD335" s="71"/>
      <c r="BA335" s="262" t="s">
        <v>66</v>
      </c>
    </row>
    <row r="336" spans="1:53" x14ac:dyDescent="0.2">
      <c r="A336" s="367"/>
      <c r="B336" s="367"/>
      <c r="C336" s="367"/>
      <c r="D336" s="367"/>
      <c r="E336" s="367"/>
      <c r="F336" s="367"/>
      <c r="G336" s="367"/>
      <c r="H336" s="367"/>
      <c r="I336" s="367"/>
      <c r="J336" s="367"/>
      <c r="K336" s="367"/>
      <c r="L336" s="367"/>
      <c r="M336" s="368"/>
      <c r="N336" s="364" t="s">
        <v>43</v>
      </c>
      <c r="O336" s="365"/>
      <c r="P336" s="365"/>
      <c r="Q336" s="365"/>
      <c r="R336" s="365"/>
      <c r="S336" s="365"/>
      <c r="T336" s="366"/>
      <c r="U336" s="43" t="s">
        <v>42</v>
      </c>
      <c r="V336" s="44">
        <f>IFERROR(V328/H328,"0")+IFERROR(V329/H329,"0")+IFERROR(V330/H330,"0")+IFERROR(V331/H331,"0")+IFERROR(V332/H332,"0")+IFERROR(V333/H333,"0")+IFERROR(V334/H334,"0")+IFERROR(V335/H335,"0")</f>
        <v>0</v>
      </c>
      <c r="W336" s="44">
        <f>IFERROR(W328/H328,"0")+IFERROR(W329/H329,"0")+IFERROR(W330/H330,"0")+IFERROR(W331/H331,"0")+IFERROR(W332/H332,"0")+IFERROR(W333/H333,"0")+IFERROR(W334/H334,"0")+IFERROR(W335/H335,"0")</f>
        <v>0</v>
      </c>
      <c r="X336" s="44">
        <f>IFERROR(IF(X328="",0,X328),"0")+IFERROR(IF(X329="",0,X329),"0")+IFERROR(IF(X330="",0,X330),"0")+IFERROR(IF(X331="",0,X331),"0")+IFERROR(IF(X332="",0,X332),"0")+IFERROR(IF(X333="",0,X333),"0")+IFERROR(IF(X334="",0,X334),"0")+IFERROR(IF(X335="",0,X335),"0")</f>
        <v>0</v>
      </c>
      <c r="Y336" s="68"/>
      <c r="Z336" s="68"/>
    </row>
    <row r="337" spans="1:53" x14ac:dyDescent="0.2">
      <c r="A337" s="367"/>
      <c r="B337" s="367"/>
      <c r="C337" s="367"/>
      <c r="D337" s="367"/>
      <c r="E337" s="367"/>
      <c r="F337" s="367"/>
      <c r="G337" s="367"/>
      <c r="H337" s="367"/>
      <c r="I337" s="367"/>
      <c r="J337" s="367"/>
      <c r="K337" s="367"/>
      <c r="L337" s="367"/>
      <c r="M337" s="368"/>
      <c r="N337" s="364" t="s">
        <v>43</v>
      </c>
      <c r="O337" s="365"/>
      <c r="P337" s="365"/>
      <c r="Q337" s="365"/>
      <c r="R337" s="365"/>
      <c r="S337" s="365"/>
      <c r="T337" s="366"/>
      <c r="U337" s="43" t="s">
        <v>0</v>
      </c>
      <c r="V337" s="44">
        <f>IFERROR(SUM(V328:V335),"0")</f>
        <v>0</v>
      </c>
      <c r="W337" s="44">
        <f>IFERROR(SUM(W328:W335),"0")</f>
        <v>0</v>
      </c>
      <c r="X337" s="43"/>
      <c r="Y337" s="68"/>
      <c r="Z337" s="68"/>
    </row>
    <row r="338" spans="1:53" ht="14.25" customHeight="1" x14ac:dyDescent="0.25">
      <c r="A338" s="373" t="s">
        <v>110</v>
      </c>
      <c r="B338" s="373"/>
      <c r="C338" s="373"/>
      <c r="D338" s="373"/>
      <c r="E338" s="373"/>
      <c r="F338" s="373"/>
      <c r="G338" s="373"/>
      <c r="H338" s="373"/>
      <c r="I338" s="373"/>
      <c r="J338" s="373"/>
      <c r="K338" s="373"/>
      <c r="L338" s="373"/>
      <c r="M338" s="373"/>
      <c r="N338" s="373"/>
      <c r="O338" s="373"/>
      <c r="P338" s="373"/>
      <c r="Q338" s="373"/>
      <c r="R338" s="373"/>
      <c r="S338" s="373"/>
      <c r="T338" s="373"/>
      <c r="U338" s="373"/>
      <c r="V338" s="373"/>
      <c r="W338" s="373"/>
      <c r="X338" s="373"/>
      <c r="Y338" s="67"/>
      <c r="Z338" s="67"/>
    </row>
    <row r="339" spans="1:53" ht="27" customHeight="1" x14ac:dyDescent="0.25">
      <c r="A339" s="64" t="s">
        <v>483</v>
      </c>
      <c r="B339" s="64" t="s">
        <v>484</v>
      </c>
      <c r="C339" s="37">
        <v>4301020178</v>
      </c>
      <c r="D339" s="360">
        <v>4607091383980</v>
      </c>
      <c r="E339" s="360"/>
      <c r="F339" s="63">
        <v>2.5</v>
      </c>
      <c r="G339" s="38">
        <v>6</v>
      </c>
      <c r="H339" s="63">
        <v>15</v>
      </c>
      <c r="I339" s="63">
        <v>15.48</v>
      </c>
      <c r="J339" s="38">
        <v>48</v>
      </c>
      <c r="K339" s="38" t="s">
        <v>114</v>
      </c>
      <c r="L339" s="39" t="s">
        <v>113</v>
      </c>
      <c r="M339" s="38">
        <v>50</v>
      </c>
      <c r="N339" s="4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9" s="362"/>
      <c r="P339" s="362"/>
      <c r="Q339" s="362"/>
      <c r="R339" s="363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63" t="s">
        <v>66</v>
      </c>
    </row>
    <row r="340" spans="1:53" ht="16.5" customHeight="1" x14ac:dyDescent="0.25">
      <c r="A340" s="64" t="s">
        <v>485</v>
      </c>
      <c r="B340" s="64" t="s">
        <v>486</v>
      </c>
      <c r="C340" s="37">
        <v>4301020270</v>
      </c>
      <c r="D340" s="360">
        <v>4680115883314</v>
      </c>
      <c r="E340" s="360"/>
      <c r="F340" s="63">
        <v>1.35</v>
      </c>
      <c r="G340" s="38">
        <v>8</v>
      </c>
      <c r="H340" s="63">
        <v>10.8</v>
      </c>
      <c r="I340" s="63">
        <v>11.28</v>
      </c>
      <c r="J340" s="38">
        <v>56</v>
      </c>
      <c r="K340" s="38" t="s">
        <v>114</v>
      </c>
      <c r="L340" s="39" t="s">
        <v>132</v>
      </c>
      <c r="M340" s="38">
        <v>50</v>
      </c>
      <c r="N340" s="46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0" s="362"/>
      <c r="P340" s="362"/>
      <c r="Q340" s="362"/>
      <c r="R340" s="363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64" t="s">
        <v>66</v>
      </c>
    </row>
    <row r="341" spans="1:53" ht="27" customHeight="1" x14ac:dyDescent="0.25">
      <c r="A341" s="64" t="s">
        <v>487</v>
      </c>
      <c r="B341" s="64" t="s">
        <v>488</v>
      </c>
      <c r="C341" s="37">
        <v>4301020179</v>
      </c>
      <c r="D341" s="360">
        <v>4607091384178</v>
      </c>
      <c r="E341" s="360"/>
      <c r="F341" s="63">
        <v>0.4</v>
      </c>
      <c r="G341" s="38">
        <v>10</v>
      </c>
      <c r="H341" s="63">
        <v>4</v>
      </c>
      <c r="I341" s="63">
        <v>4.24</v>
      </c>
      <c r="J341" s="38">
        <v>120</v>
      </c>
      <c r="K341" s="38" t="s">
        <v>80</v>
      </c>
      <c r="L341" s="39" t="s">
        <v>113</v>
      </c>
      <c r="M341" s="38">
        <v>50</v>
      </c>
      <c r="N341" s="4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1" s="362"/>
      <c r="P341" s="362"/>
      <c r="Q341" s="362"/>
      <c r="R341" s="363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IFERROR(IF(W341=0,"",ROUNDUP(W341/H341,0)*0.00937),"")</f>
        <v/>
      </c>
      <c r="Y341" s="69" t="s">
        <v>48</v>
      </c>
      <c r="Z341" s="70" t="s">
        <v>48</v>
      </c>
      <c r="AD341" s="71"/>
      <c r="BA341" s="265" t="s">
        <v>66</v>
      </c>
    </row>
    <row r="342" spans="1:53" x14ac:dyDescent="0.2">
      <c r="A342" s="367"/>
      <c r="B342" s="367"/>
      <c r="C342" s="367"/>
      <c r="D342" s="367"/>
      <c r="E342" s="367"/>
      <c r="F342" s="367"/>
      <c r="G342" s="367"/>
      <c r="H342" s="367"/>
      <c r="I342" s="367"/>
      <c r="J342" s="367"/>
      <c r="K342" s="367"/>
      <c r="L342" s="367"/>
      <c r="M342" s="368"/>
      <c r="N342" s="364" t="s">
        <v>43</v>
      </c>
      <c r="O342" s="365"/>
      <c r="P342" s="365"/>
      <c r="Q342" s="365"/>
      <c r="R342" s="365"/>
      <c r="S342" s="365"/>
      <c r="T342" s="366"/>
      <c r="U342" s="43" t="s">
        <v>42</v>
      </c>
      <c r="V342" s="44">
        <f>IFERROR(V339/H339,"0")+IFERROR(V340/H340,"0")+IFERROR(V341/H341,"0")</f>
        <v>0</v>
      </c>
      <c r="W342" s="44">
        <f>IFERROR(W339/H339,"0")+IFERROR(W340/H340,"0")+IFERROR(W341/H341,"0")</f>
        <v>0</v>
      </c>
      <c r="X342" s="44">
        <f>IFERROR(IF(X339="",0,X339),"0")+IFERROR(IF(X340="",0,X340),"0")+IFERROR(IF(X341="",0,X341),"0")</f>
        <v>0</v>
      </c>
      <c r="Y342" s="68"/>
      <c r="Z342" s="68"/>
    </row>
    <row r="343" spans="1:53" x14ac:dyDescent="0.2">
      <c r="A343" s="367"/>
      <c r="B343" s="367"/>
      <c r="C343" s="367"/>
      <c r="D343" s="367"/>
      <c r="E343" s="367"/>
      <c r="F343" s="367"/>
      <c r="G343" s="367"/>
      <c r="H343" s="367"/>
      <c r="I343" s="367"/>
      <c r="J343" s="367"/>
      <c r="K343" s="367"/>
      <c r="L343" s="367"/>
      <c r="M343" s="368"/>
      <c r="N343" s="364" t="s">
        <v>43</v>
      </c>
      <c r="O343" s="365"/>
      <c r="P343" s="365"/>
      <c r="Q343" s="365"/>
      <c r="R343" s="365"/>
      <c r="S343" s="365"/>
      <c r="T343" s="366"/>
      <c r="U343" s="43" t="s">
        <v>0</v>
      </c>
      <c r="V343" s="44">
        <f>IFERROR(SUM(V339:V341),"0")</f>
        <v>0</v>
      </c>
      <c r="W343" s="44">
        <f>IFERROR(SUM(W339:W341),"0")</f>
        <v>0</v>
      </c>
      <c r="X343" s="43"/>
      <c r="Y343" s="68"/>
      <c r="Z343" s="68"/>
    </row>
    <row r="344" spans="1:53" ht="14.25" customHeight="1" x14ac:dyDescent="0.25">
      <c r="A344" s="373" t="s">
        <v>81</v>
      </c>
      <c r="B344" s="373"/>
      <c r="C344" s="373"/>
      <c r="D344" s="373"/>
      <c r="E344" s="373"/>
      <c r="F344" s="373"/>
      <c r="G344" s="373"/>
      <c r="H344" s="373"/>
      <c r="I344" s="373"/>
      <c r="J344" s="373"/>
      <c r="K344" s="373"/>
      <c r="L344" s="373"/>
      <c r="M344" s="373"/>
      <c r="N344" s="373"/>
      <c r="O344" s="373"/>
      <c r="P344" s="373"/>
      <c r="Q344" s="373"/>
      <c r="R344" s="373"/>
      <c r="S344" s="373"/>
      <c r="T344" s="373"/>
      <c r="U344" s="373"/>
      <c r="V344" s="373"/>
      <c r="W344" s="373"/>
      <c r="X344" s="373"/>
      <c r="Y344" s="67"/>
      <c r="Z344" s="67"/>
    </row>
    <row r="345" spans="1:53" ht="27" customHeight="1" x14ac:dyDescent="0.25">
      <c r="A345" s="64" t="s">
        <v>489</v>
      </c>
      <c r="B345" s="64" t="s">
        <v>490</v>
      </c>
      <c r="C345" s="37">
        <v>4301051560</v>
      </c>
      <c r="D345" s="360">
        <v>4607091383928</v>
      </c>
      <c r="E345" s="360"/>
      <c r="F345" s="63">
        <v>1.3</v>
      </c>
      <c r="G345" s="38">
        <v>6</v>
      </c>
      <c r="H345" s="63">
        <v>7.8</v>
      </c>
      <c r="I345" s="63">
        <v>8.3699999999999992</v>
      </c>
      <c r="J345" s="38">
        <v>56</v>
      </c>
      <c r="K345" s="38" t="s">
        <v>114</v>
      </c>
      <c r="L345" s="39" t="s">
        <v>132</v>
      </c>
      <c r="M345" s="38">
        <v>40</v>
      </c>
      <c r="N345" s="46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5" s="362"/>
      <c r="P345" s="362"/>
      <c r="Q345" s="362"/>
      <c r="R345" s="363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6" t="s">
        <v>66</v>
      </c>
    </row>
    <row r="346" spans="1:53" ht="27" customHeight="1" x14ac:dyDescent="0.25">
      <c r="A346" s="64" t="s">
        <v>491</v>
      </c>
      <c r="B346" s="64" t="s">
        <v>492</v>
      </c>
      <c r="C346" s="37">
        <v>4301051298</v>
      </c>
      <c r="D346" s="360">
        <v>4607091384260</v>
      </c>
      <c r="E346" s="360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114</v>
      </c>
      <c r="L346" s="39" t="s">
        <v>79</v>
      </c>
      <c r="M346" s="38">
        <v>35</v>
      </c>
      <c r="N346" s="4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6" s="362"/>
      <c r="P346" s="362"/>
      <c r="Q346" s="362"/>
      <c r="R346" s="363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67" t="s">
        <v>66</v>
      </c>
    </row>
    <row r="347" spans="1:53" x14ac:dyDescent="0.2">
      <c r="A347" s="367"/>
      <c r="B347" s="367"/>
      <c r="C347" s="367"/>
      <c r="D347" s="367"/>
      <c r="E347" s="367"/>
      <c r="F347" s="367"/>
      <c r="G347" s="367"/>
      <c r="H347" s="367"/>
      <c r="I347" s="367"/>
      <c r="J347" s="367"/>
      <c r="K347" s="367"/>
      <c r="L347" s="367"/>
      <c r="M347" s="368"/>
      <c r="N347" s="364" t="s">
        <v>43</v>
      </c>
      <c r="O347" s="365"/>
      <c r="P347" s="365"/>
      <c r="Q347" s="365"/>
      <c r="R347" s="365"/>
      <c r="S347" s="365"/>
      <c r="T347" s="366"/>
      <c r="U347" s="43" t="s">
        <v>42</v>
      </c>
      <c r="V347" s="44">
        <f>IFERROR(V345/H345,"0")+IFERROR(V346/H346,"0")</f>
        <v>0</v>
      </c>
      <c r="W347" s="44">
        <f>IFERROR(W345/H345,"0")+IFERROR(W346/H346,"0")</f>
        <v>0</v>
      </c>
      <c r="X347" s="44">
        <f>IFERROR(IF(X345="",0,X345),"0")+IFERROR(IF(X346="",0,X346),"0")</f>
        <v>0</v>
      </c>
      <c r="Y347" s="68"/>
      <c r="Z347" s="68"/>
    </row>
    <row r="348" spans="1:53" x14ac:dyDescent="0.2">
      <c r="A348" s="367"/>
      <c r="B348" s="367"/>
      <c r="C348" s="367"/>
      <c r="D348" s="367"/>
      <c r="E348" s="367"/>
      <c r="F348" s="367"/>
      <c r="G348" s="367"/>
      <c r="H348" s="367"/>
      <c r="I348" s="367"/>
      <c r="J348" s="367"/>
      <c r="K348" s="367"/>
      <c r="L348" s="367"/>
      <c r="M348" s="368"/>
      <c r="N348" s="364" t="s">
        <v>43</v>
      </c>
      <c r="O348" s="365"/>
      <c r="P348" s="365"/>
      <c r="Q348" s="365"/>
      <c r="R348" s="365"/>
      <c r="S348" s="365"/>
      <c r="T348" s="366"/>
      <c r="U348" s="43" t="s">
        <v>0</v>
      </c>
      <c r="V348" s="44">
        <f>IFERROR(SUM(V345:V346),"0")</f>
        <v>0</v>
      </c>
      <c r="W348" s="44">
        <f>IFERROR(SUM(W345:W346),"0")</f>
        <v>0</v>
      </c>
      <c r="X348" s="43"/>
      <c r="Y348" s="68"/>
      <c r="Z348" s="68"/>
    </row>
    <row r="349" spans="1:53" ht="14.25" customHeight="1" x14ac:dyDescent="0.25">
      <c r="A349" s="373" t="s">
        <v>214</v>
      </c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  <c r="U349" s="373"/>
      <c r="V349" s="373"/>
      <c r="W349" s="373"/>
      <c r="X349" s="373"/>
      <c r="Y349" s="67"/>
      <c r="Z349" s="67"/>
    </row>
    <row r="350" spans="1:53" ht="16.5" customHeight="1" x14ac:dyDescent="0.25">
      <c r="A350" s="64" t="s">
        <v>493</v>
      </c>
      <c r="B350" s="64" t="s">
        <v>494</v>
      </c>
      <c r="C350" s="37">
        <v>4301060314</v>
      </c>
      <c r="D350" s="360">
        <v>4607091384673</v>
      </c>
      <c r="E350" s="360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30</v>
      </c>
      <c r="N350" s="46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0" s="362"/>
      <c r="P350" s="362"/>
      <c r="Q350" s="362"/>
      <c r="R350" s="363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8" t="s">
        <v>66</v>
      </c>
    </row>
    <row r="351" spans="1:53" x14ac:dyDescent="0.2">
      <c r="A351" s="367"/>
      <c r="B351" s="367"/>
      <c r="C351" s="367"/>
      <c r="D351" s="367"/>
      <c r="E351" s="367"/>
      <c r="F351" s="367"/>
      <c r="G351" s="367"/>
      <c r="H351" s="367"/>
      <c r="I351" s="367"/>
      <c r="J351" s="367"/>
      <c r="K351" s="367"/>
      <c r="L351" s="367"/>
      <c r="M351" s="368"/>
      <c r="N351" s="364" t="s">
        <v>43</v>
      </c>
      <c r="O351" s="365"/>
      <c r="P351" s="365"/>
      <c r="Q351" s="365"/>
      <c r="R351" s="365"/>
      <c r="S351" s="365"/>
      <c r="T351" s="366"/>
      <c r="U351" s="43" t="s">
        <v>42</v>
      </c>
      <c r="V351" s="44">
        <f>IFERROR(V350/H350,"0")</f>
        <v>0</v>
      </c>
      <c r="W351" s="44">
        <f>IFERROR(W350/H350,"0")</f>
        <v>0</v>
      </c>
      <c r="X351" s="44">
        <f>IFERROR(IF(X350="",0,X350),"0")</f>
        <v>0</v>
      </c>
      <c r="Y351" s="68"/>
      <c r="Z351" s="68"/>
    </row>
    <row r="352" spans="1:53" x14ac:dyDescent="0.2">
      <c r="A352" s="367"/>
      <c r="B352" s="367"/>
      <c r="C352" s="367"/>
      <c r="D352" s="367"/>
      <c r="E352" s="367"/>
      <c r="F352" s="367"/>
      <c r="G352" s="367"/>
      <c r="H352" s="367"/>
      <c r="I352" s="367"/>
      <c r="J352" s="367"/>
      <c r="K352" s="367"/>
      <c r="L352" s="367"/>
      <c r="M352" s="368"/>
      <c r="N352" s="364" t="s">
        <v>43</v>
      </c>
      <c r="O352" s="365"/>
      <c r="P352" s="365"/>
      <c r="Q352" s="365"/>
      <c r="R352" s="365"/>
      <c r="S352" s="365"/>
      <c r="T352" s="366"/>
      <c r="U352" s="43" t="s">
        <v>0</v>
      </c>
      <c r="V352" s="44">
        <f>IFERROR(SUM(V350:V350),"0")</f>
        <v>0</v>
      </c>
      <c r="W352" s="44">
        <f>IFERROR(SUM(W350:W350),"0")</f>
        <v>0</v>
      </c>
      <c r="X352" s="43"/>
      <c r="Y352" s="68"/>
      <c r="Z352" s="68"/>
    </row>
    <row r="353" spans="1:53" ht="16.5" customHeight="1" x14ac:dyDescent="0.25">
      <c r="A353" s="388" t="s">
        <v>495</v>
      </c>
      <c r="B353" s="388"/>
      <c r="C353" s="388"/>
      <c r="D353" s="388"/>
      <c r="E353" s="388"/>
      <c r="F353" s="388"/>
      <c r="G353" s="388"/>
      <c r="H353" s="388"/>
      <c r="I353" s="388"/>
      <c r="J353" s="388"/>
      <c r="K353" s="388"/>
      <c r="L353" s="388"/>
      <c r="M353" s="388"/>
      <c r="N353" s="388"/>
      <c r="O353" s="388"/>
      <c r="P353" s="388"/>
      <c r="Q353" s="388"/>
      <c r="R353" s="388"/>
      <c r="S353" s="388"/>
      <c r="T353" s="388"/>
      <c r="U353" s="388"/>
      <c r="V353" s="388"/>
      <c r="W353" s="388"/>
      <c r="X353" s="388"/>
      <c r="Y353" s="66"/>
      <c r="Z353" s="66"/>
    </row>
    <row r="354" spans="1:53" ht="14.25" customHeight="1" x14ac:dyDescent="0.25">
      <c r="A354" s="373" t="s">
        <v>118</v>
      </c>
      <c r="B354" s="373"/>
      <c r="C354" s="373"/>
      <c r="D354" s="373"/>
      <c r="E354" s="373"/>
      <c r="F354" s="373"/>
      <c r="G354" s="373"/>
      <c r="H354" s="373"/>
      <c r="I354" s="373"/>
      <c r="J354" s="373"/>
      <c r="K354" s="373"/>
      <c r="L354" s="373"/>
      <c r="M354" s="373"/>
      <c r="N354" s="373"/>
      <c r="O354" s="373"/>
      <c r="P354" s="373"/>
      <c r="Q354" s="373"/>
      <c r="R354" s="373"/>
      <c r="S354" s="373"/>
      <c r="T354" s="373"/>
      <c r="U354" s="373"/>
      <c r="V354" s="373"/>
      <c r="W354" s="373"/>
      <c r="X354" s="373"/>
      <c r="Y354" s="67"/>
      <c r="Z354" s="67"/>
    </row>
    <row r="355" spans="1:53" ht="37.5" customHeight="1" x14ac:dyDescent="0.25">
      <c r="A355" s="64" t="s">
        <v>496</v>
      </c>
      <c r="B355" s="64" t="s">
        <v>497</v>
      </c>
      <c r="C355" s="37">
        <v>4301011324</v>
      </c>
      <c r="D355" s="360">
        <v>4607091384185</v>
      </c>
      <c r="E355" s="360"/>
      <c r="F355" s="63">
        <v>0.8</v>
      </c>
      <c r="G355" s="38">
        <v>15</v>
      </c>
      <c r="H355" s="63">
        <v>12</v>
      </c>
      <c r="I355" s="63">
        <v>12.48</v>
      </c>
      <c r="J355" s="38">
        <v>56</v>
      </c>
      <c r="K355" s="38" t="s">
        <v>114</v>
      </c>
      <c r="L355" s="39" t="s">
        <v>79</v>
      </c>
      <c r="M355" s="38">
        <v>60</v>
      </c>
      <c r="N355" s="46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5" s="362"/>
      <c r="P355" s="362"/>
      <c r="Q355" s="362"/>
      <c r="R355" s="363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9" t="s">
        <v>66</v>
      </c>
    </row>
    <row r="356" spans="1:53" ht="37.5" customHeight="1" x14ac:dyDescent="0.25">
      <c r="A356" s="64" t="s">
        <v>498</v>
      </c>
      <c r="B356" s="64" t="s">
        <v>499</v>
      </c>
      <c r="C356" s="37">
        <v>4301011312</v>
      </c>
      <c r="D356" s="360">
        <v>4607091384192</v>
      </c>
      <c r="E356" s="360"/>
      <c r="F356" s="63">
        <v>1.8</v>
      </c>
      <c r="G356" s="38">
        <v>6</v>
      </c>
      <c r="H356" s="63">
        <v>10.8</v>
      </c>
      <c r="I356" s="63">
        <v>11.28</v>
      </c>
      <c r="J356" s="38">
        <v>56</v>
      </c>
      <c r="K356" s="38" t="s">
        <v>114</v>
      </c>
      <c r="L356" s="39" t="s">
        <v>113</v>
      </c>
      <c r="M356" s="38">
        <v>60</v>
      </c>
      <c r="N356" s="4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6" s="362"/>
      <c r="P356" s="362"/>
      <c r="Q356" s="362"/>
      <c r="R356" s="363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IFERROR(IF(W356=0,"",ROUNDUP(W356/H356,0)*0.02175),"")</f>
        <v/>
      </c>
      <c r="Y356" s="69" t="s">
        <v>48</v>
      </c>
      <c r="Z356" s="70" t="s">
        <v>48</v>
      </c>
      <c r="AD356" s="71"/>
      <c r="BA356" s="270" t="s">
        <v>66</v>
      </c>
    </row>
    <row r="357" spans="1:53" ht="27" customHeight="1" x14ac:dyDescent="0.25">
      <c r="A357" s="64" t="s">
        <v>500</v>
      </c>
      <c r="B357" s="64" t="s">
        <v>501</v>
      </c>
      <c r="C357" s="37">
        <v>4301011483</v>
      </c>
      <c r="D357" s="360">
        <v>4680115881907</v>
      </c>
      <c r="E357" s="360"/>
      <c r="F357" s="63">
        <v>1.8</v>
      </c>
      <c r="G357" s="38">
        <v>6</v>
      </c>
      <c r="H357" s="63">
        <v>10.8</v>
      </c>
      <c r="I357" s="63">
        <v>11.28</v>
      </c>
      <c r="J357" s="38">
        <v>56</v>
      </c>
      <c r="K357" s="38" t="s">
        <v>114</v>
      </c>
      <c r="L357" s="39" t="s">
        <v>79</v>
      </c>
      <c r="M357" s="38">
        <v>60</v>
      </c>
      <c r="N357" s="4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7" s="362"/>
      <c r="P357" s="362"/>
      <c r="Q357" s="362"/>
      <c r="R357" s="363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IFERROR(IF(W357=0,"",ROUNDUP(W357/H357,0)*0.02175),"")</f>
        <v/>
      </c>
      <c r="Y357" s="69" t="s">
        <v>48</v>
      </c>
      <c r="Z357" s="70" t="s">
        <v>48</v>
      </c>
      <c r="AD357" s="71"/>
      <c r="BA357" s="271" t="s">
        <v>66</v>
      </c>
    </row>
    <row r="358" spans="1:53" ht="27" customHeight="1" x14ac:dyDescent="0.25">
      <c r="A358" s="64" t="s">
        <v>502</v>
      </c>
      <c r="B358" s="64" t="s">
        <v>503</v>
      </c>
      <c r="C358" s="37">
        <v>4301011655</v>
      </c>
      <c r="D358" s="360">
        <v>4680115883925</v>
      </c>
      <c r="E358" s="360"/>
      <c r="F358" s="63">
        <v>2.5</v>
      </c>
      <c r="G358" s="38">
        <v>6</v>
      </c>
      <c r="H358" s="63">
        <v>15</v>
      </c>
      <c r="I358" s="63">
        <v>15.48</v>
      </c>
      <c r="J358" s="38">
        <v>48</v>
      </c>
      <c r="K358" s="38" t="s">
        <v>114</v>
      </c>
      <c r="L358" s="39" t="s">
        <v>79</v>
      </c>
      <c r="M358" s="38">
        <v>60</v>
      </c>
      <c r="N358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8" s="362"/>
      <c r="P358" s="362"/>
      <c r="Q358" s="362"/>
      <c r="R358" s="363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IFERROR(IF(W358=0,"",ROUNDUP(W358/H358,0)*0.02175),"")</f>
        <v/>
      </c>
      <c r="Y358" s="69" t="s">
        <v>48</v>
      </c>
      <c r="Z358" s="70" t="s">
        <v>48</v>
      </c>
      <c r="AD358" s="71"/>
      <c r="BA358" s="272" t="s">
        <v>66</v>
      </c>
    </row>
    <row r="359" spans="1:53" ht="37.5" customHeight="1" x14ac:dyDescent="0.25">
      <c r="A359" s="64" t="s">
        <v>504</v>
      </c>
      <c r="B359" s="64" t="s">
        <v>505</v>
      </c>
      <c r="C359" s="37">
        <v>4301011303</v>
      </c>
      <c r="D359" s="360">
        <v>4607091384680</v>
      </c>
      <c r="E359" s="360"/>
      <c r="F359" s="63">
        <v>0.4</v>
      </c>
      <c r="G359" s="38">
        <v>10</v>
      </c>
      <c r="H359" s="63">
        <v>4</v>
      </c>
      <c r="I359" s="63">
        <v>4.21</v>
      </c>
      <c r="J359" s="38">
        <v>120</v>
      </c>
      <c r="K359" s="38" t="s">
        <v>80</v>
      </c>
      <c r="L359" s="39" t="s">
        <v>79</v>
      </c>
      <c r="M359" s="38">
        <v>60</v>
      </c>
      <c r="N359" s="4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9" s="362"/>
      <c r="P359" s="362"/>
      <c r="Q359" s="362"/>
      <c r="R359" s="363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IFERROR(IF(W359=0,"",ROUNDUP(W359/H359,0)*0.00937),"")</f>
        <v/>
      </c>
      <c r="Y359" s="69" t="s">
        <v>48</v>
      </c>
      <c r="Z359" s="70" t="s">
        <v>48</v>
      </c>
      <c r="AD359" s="71"/>
      <c r="BA359" s="273" t="s">
        <v>66</v>
      </c>
    </row>
    <row r="360" spans="1:53" x14ac:dyDescent="0.2">
      <c r="A360" s="367"/>
      <c r="B360" s="367"/>
      <c r="C360" s="367"/>
      <c r="D360" s="367"/>
      <c r="E360" s="367"/>
      <c r="F360" s="367"/>
      <c r="G360" s="367"/>
      <c r="H360" s="367"/>
      <c r="I360" s="367"/>
      <c r="J360" s="367"/>
      <c r="K360" s="367"/>
      <c r="L360" s="367"/>
      <c r="M360" s="368"/>
      <c r="N360" s="364" t="s">
        <v>43</v>
      </c>
      <c r="O360" s="365"/>
      <c r="P360" s="365"/>
      <c r="Q360" s="365"/>
      <c r="R360" s="365"/>
      <c r="S360" s="365"/>
      <c r="T360" s="366"/>
      <c r="U360" s="43" t="s">
        <v>42</v>
      </c>
      <c r="V360" s="44">
        <f>IFERROR(V355/H355,"0")+IFERROR(V356/H356,"0")+IFERROR(V357/H357,"0")+IFERROR(V358/H358,"0")+IFERROR(V359/H359,"0")</f>
        <v>0</v>
      </c>
      <c r="W360" s="44">
        <f>IFERROR(W355/H355,"0")+IFERROR(W356/H356,"0")+IFERROR(W357/H357,"0")+IFERROR(W358/H358,"0")+IFERROR(W359/H359,"0")</f>
        <v>0</v>
      </c>
      <c r="X360" s="44">
        <f>IFERROR(IF(X355="",0,X355),"0")+IFERROR(IF(X356="",0,X356),"0")+IFERROR(IF(X357="",0,X357),"0")+IFERROR(IF(X358="",0,X358),"0")+IFERROR(IF(X359="",0,X359),"0")</f>
        <v>0</v>
      </c>
      <c r="Y360" s="68"/>
      <c r="Z360" s="68"/>
    </row>
    <row r="361" spans="1:53" x14ac:dyDescent="0.2">
      <c r="A361" s="367"/>
      <c r="B361" s="367"/>
      <c r="C361" s="367"/>
      <c r="D361" s="367"/>
      <c r="E361" s="367"/>
      <c r="F361" s="367"/>
      <c r="G361" s="367"/>
      <c r="H361" s="367"/>
      <c r="I361" s="367"/>
      <c r="J361" s="367"/>
      <c r="K361" s="367"/>
      <c r="L361" s="367"/>
      <c r="M361" s="368"/>
      <c r="N361" s="364" t="s">
        <v>43</v>
      </c>
      <c r="O361" s="365"/>
      <c r="P361" s="365"/>
      <c r="Q361" s="365"/>
      <c r="R361" s="365"/>
      <c r="S361" s="365"/>
      <c r="T361" s="366"/>
      <c r="U361" s="43" t="s">
        <v>0</v>
      </c>
      <c r="V361" s="44">
        <f>IFERROR(SUM(V355:V359),"0")</f>
        <v>0</v>
      </c>
      <c r="W361" s="44">
        <f>IFERROR(SUM(W355:W359),"0")</f>
        <v>0</v>
      </c>
      <c r="X361" s="43"/>
      <c r="Y361" s="68"/>
      <c r="Z361" s="68"/>
    </row>
    <row r="362" spans="1:53" ht="14.25" customHeight="1" x14ac:dyDescent="0.25">
      <c r="A362" s="373" t="s">
        <v>76</v>
      </c>
      <c r="B362" s="373"/>
      <c r="C362" s="373"/>
      <c r="D362" s="373"/>
      <c r="E362" s="373"/>
      <c r="F362" s="373"/>
      <c r="G362" s="373"/>
      <c r="H362" s="373"/>
      <c r="I362" s="373"/>
      <c r="J362" s="373"/>
      <c r="K362" s="373"/>
      <c r="L362" s="373"/>
      <c r="M362" s="373"/>
      <c r="N362" s="373"/>
      <c r="O362" s="373"/>
      <c r="P362" s="373"/>
      <c r="Q362" s="373"/>
      <c r="R362" s="373"/>
      <c r="S362" s="373"/>
      <c r="T362" s="373"/>
      <c r="U362" s="373"/>
      <c r="V362" s="373"/>
      <c r="W362" s="373"/>
      <c r="X362" s="373"/>
      <c r="Y362" s="67"/>
      <c r="Z362" s="67"/>
    </row>
    <row r="363" spans="1:53" ht="27" customHeight="1" x14ac:dyDescent="0.25">
      <c r="A363" s="64" t="s">
        <v>506</v>
      </c>
      <c r="B363" s="64" t="s">
        <v>507</v>
      </c>
      <c r="C363" s="37">
        <v>4301031139</v>
      </c>
      <c r="D363" s="360">
        <v>4607091384802</v>
      </c>
      <c r="E363" s="360"/>
      <c r="F363" s="63">
        <v>0.73</v>
      </c>
      <c r="G363" s="38">
        <v>6</v>
      </c>
      <c r="H363" s="63">
        <v>4.38</v>
      </c>
      <c r="I363" s="63">
        <v>4.58</v>
      </c>
      <c r="J363" s="38">
        <v>156</v>
      </c>
      <c r="K363" s="38" t="s">
        <v>80</v>
      </c>
      <c r="L363" s="39" t="s">
        <v>79</v>
      </c>
      <c r="M363" s="38">
        <v>35</v>
      </c>
      <c r="N363" s="4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3" s="362"/>
      <c r="P363" s="362"/>
      <c r="Q363" s="362"/>
      <c r="R363" s="363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74" t="s">
        <v>66</v>
      </c>
    </row>
    <row r="364" spans="1:53" ht="27" customHeight="1" x14ac:dyDescent="0.25">
      <c r="A364" s="64" t="s">
        <v>508</v>
      </c>
      <c r="B364" s="64" t="s">
        <v>509</v>
      </c>
      <c r="C364" s="37">
        <v>4301031140</v>
      </c>
      <c r="D364" s="360">
        <v>4607091384826</v>
      </c>
      <c r="E364" s="360"/>
      <c r="F364" s="63">
        <v>0.35</v>
      </c>
      <c r="G364" s="38">
        <v>8</v>
      </c>
      <c r="H364" s="63">
        <v>2.8</v>
      </c>
      <c r="I364" s="63">
        <v>2.9</v>
      </c>
      <c r="J364" s="38">
        <v>234</v>
      </c>
      <c r="K364" s="38" t="s">
        <v>175</v>
      </c>
      <c r="L364" s="39" t="s">
        <v>79</v>
      </c>
      <c r="M364" s="38">
        <v>35</v>
      </c>
      <c r="N364" s="4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4" s="362"/>
      <c r="P364" s="362"/>
      <c r="Q364" s="362"/>
      <c r="R364" s="363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IFERROR(IF(W364=0,"",ROUNDUP(W364/H364,0)*0.00502),"")</f>
        <v/>
      </c>
      <c r="Y364" s="69" t="s">
        <v>48</v>
      </c>
      <c r="Z364" s="70" t="s">
        <v>48</v>
      </c>
      <c r="AD364" s="71"/>
      <c r="BA364" s="275" t="s">
        <v>66</v>
      </c>
    </row>
    <row r="365" spans="1:53" x14ac:dyDescent="0.2">
      <c r="A365" s="367"/>
      <c r="B365" s="367"/>
      <c r="C365" s="367"/>
      <c r="D365" s="367"/>
      <c r="E365" s="367"/>
      <c r="F365" s="367"/>
      <c r="G365" s="367"/>
      <c r="H365" s="367"/>
      <c r="I365" s="367"/>
      <c r="J365" s="367"/>
      <c r="K365" s="367"/>
      <c r="L365" s="367"/>
      <c r="M365" s="368"/>
      <c r="N365" s="364" t="s">
        <v>43</v>
      </c>
      <c r="O365" s="365"/>
      <c r="P365" s="365"/>
      <c r="Q365" s="365"/>
      <c r="R365" s="365"/>
      <c r="S365" s="365"/>
      <c r="T365" s="366"/>
      <c r="U365" s="43" t="s">
        <v>42</v>
      </c>
      <c r="V365" s="44">
        <f>IFERROR(V363/H363,"0")+IFERROR(V364/H364,"0")</f>
        <v>0</v>
      </c>
      <c r="W365" s="44">
        <f>IFERROR(W363/H363,"0")+IFERROR(W364/H364,"0")</f>
        <v>0</v>
      </c>
      <c r="X365" s="44">
        <f>IFERROR(IF(X363="",0,X363),"0")+IFERROR(IF(X364="",0,X364),"0")</f>
        <v>0</v>
      </c>
      <c r="Y365" s="68"/>
      <c r="Z365" s="68"/>
    </row>
    <row r="366" spans="1:53" x14ac:dyDescent="0.2">
      <c r="A366" s="367"/>
      <c r="B366" s="367"/>
      <c r="C366" s="367"/>
      <c r="D366" s="367"/>
      <c r="E366" s="367"/>
      <c r="F366" s="367"/>
      <c r="G366" s="367"/>
      <c r="H366" s="367"/>
      <c r="I366" s="367"/>
      <c r="J366" s="367"/>
      <c r="K366" s="367"/>
      <c r="L366" s="367"/>
      <c r="M366" s="368"/>
      <c r="N366" s="364" t="s">
        <v>43</v>
      </c>
      <c r="O366" s="365"/>
      <c r="P366" s="365"/>
      <c r="Q366" s="365"/>
      <c r="R366" s="365"/>
      <c r="S366" s="365"/>
      <c r="T366" s="366"/>
      <c r="U366" s="43" t="s">
        <v>0</v>
      </c>
      <c r="V366" s="44">
        <f>IFERROR(SUM(V363:V364),"0")</f>
        <v>0</v>
      </c>
      <c r="W366" s="44">
        <f>IFERROR(SUM(W363:W364),"0")</f>
        <v>0</v>
      </c>
      <c r="X366" s="43"/>
      <c r="Y366" s="68"/>
      <c r="Z366" s="68"/>
    </row>
    <row r="367" spans="1:53" ht="14.25" customHeight="1" x14ac:dyDescent="0.25">
      <c r="A367" s="373" t="s">
        <v>81</v>
      </c>
      <c r="B367" s="373"/>
      <c r="C367" s="373"/>
      <c r="D367" s="373"/>
      <c r="E367" s="373"/>
      <c r="F367" s="373"/>
      <c r="G367" s="373"/>
      <c r="H367" s="373"/>
      <c r="I367" s="373"/>
      <c r="J367" s="373"/>
      <c r="K367" s="373"/>
      <c r="L367" s="373"/>
      <c r="M367" s="373"/>
      <c r="N367" s="373"/>
      <c r="O367" s="373"/>
      <c r="P367" s="373"/>
      <c r="Q367" s="373"/>
      <c r="R367" s="373"/>
      <c r="S367" s="373"/>
      <c r="T367" s="373"/>
      <c r="U367" s="373"/>
      <c r="V367" s="373"/>
      <c r="W367" s="373"/>
      <c r="X367" s="373"/>
      <c r="Y367" s="67"/>
      <c r="Z367" s="67"/>
    </row>
    <row r="368" spans="1:53" ht="27" customHeight="1" x14ac:dyDescent="0.25">
      <c r="A368" s="64" t="s">
        <v>510</v>
      </c>
      <c r="B368" s="64" t="s">
        <v>511</v>
      </c>
      <c r="C368" s="37">
        <v>4301051303</v>
      </c>
      <c r="D368" s="360">
        <v>4607091384246</v>
      </c>
      <c r="E368" s="360"/>
      <c r="F368" s="63">
        <v>1.3</v>
      </c>
      <c r="G368" s="38">
        <v>6</v>
      </c>
      <c r="H368" s="63">
        <v>7.8</v>
      </c>
      <c r="I368" s="63">
        <v>8.3640000000000008</v>
      </c>
      <c r="J368" s="38">
        <v>56</v>
      </c>
      <c r="K368" s="38" t="s">
        <v>114</v>
      </c>
      <c r="L368" s="39" t="s">
        <v>79</v>
      </c>
      <c r="M368" s="38">
        <v>40</v>
      </c>
      <c r="N368" s="45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8" s="362"/>
      <c r="P368" s="362"/>
      <c r="Q368" s="362"/>
      <c r="R368" s="363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IFERROR(IF(W368=0,"",ROUNDUP(W368/H368,0)*0.02175),"")</f>
        <v/>
      </c>
      <c r="Y368" s="69" t="s">
        <v>48</v>
      </c>
      <c r="Z368" s="70" t="s">
        <v>48</v>
      </c>
      <c r="AD368" s="71"/>
      <c r="BA368" s="276" t="s">
        <v>66</v>
      </c>
    </row>
    <row r="369" spans="1:53" ht="27" customHeight="1" x14ac:dyDescent="0.25">
      <c r="A369" s="64" t="s">
        <v>512</v>
      </c>
      <c r="B369" s="64" t="s">
        <v>513</v>
      </c>
      <c r="C369" s="37">
        <v>4301051445</v>
      </c>
      <c r="D369" s="360">
        <v>4680115881976</v>
      </c>
      <c r="E369" s="360"/>
      <c r="F369" s="63">
        <v>1.3</v>
      </c>
      <c r="G369" s="38">
        <v>6</v>
      </c>
      <c r="H369" s="63">
        <v>7.8</v>
      </c>
      <c r="I369" s="63">
        <v>8.2799999999999994</v>
      </c>
      <c r="J369" s="38">
        <v>56</v>
      </c>
      <c r="K369" s="38" t="s">
        <v>114</v>
      </c>
      <c r="L369" s="39" t="s">
        <v>79</v>
      </c>
      <c r="M369" s="38">
        <v>40</v>
      </c>
      <c r="N369" s="4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9" s="362"/>
      <c r="P369" s="362"/>
      <c r="Q369" s="362"/>
      <c r="R369" s="363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IFERROR(IF(W369=0,"",ROUNDUP(W369/H369,0)*0.02175),"")</f>
        <v/>
      </c>
      <c r="Y369" s="69" t="s">
        <v>48</v>
      </c>
      <c r="Z369" s="70" t="s">
        <v>48</v>
      </c>
      <c r="AD369" s="71"/>
      <c r="BA369" s="277" t="s">
        <v>66</v>
      </c>
    </row>
    <row r="370" spans="1:53" ht="27" customHeight="1" x14ac:dyDescent="0.25">
      <c r="A370" s="64" t="s">
        <v>514</v>
      </c>
      <c r="B370" s="64" t="s">
        <v>515</v>
      </c>
      <c r="C370" s="37">
        <v>4301051297</v>
      </c>
      <c r="D370" s="360">
        <v>4607091384253</v>
      </c>
      <c r="E370" s="360"/>
      <c r="F370" s="63">
        <v>0.4</v>
      </c>
      <c r="G370" s="38">
        <v>6</v>
      </c>
      <c r="H370" s="63">
        <v>2.4</v>
      </c>
      <c r="I370" s="63">
        <v>2.6840000000000002</v>
      </c>
      <c r="J370" s="38">
        <v>156</v>
      </c>
      <c r="K370" s="38" t="s">
        <v>80</v>
      </c>
      <c r="L370" s="39" t="s">
        <v>79</v>
      </c>
      <c r="M370" s="38">
        <v>40</v>
      </c>
      <c r="N370" s="4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0" s="362"/>
      <c r="P370" s="362"/>
      <c r="Q370" s="362"/>
      <c r="R370" s="363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IFERROR(IF(W370=0,"",ROUNDUP(W370/H370,0)*0.00753),"")</f>
        <v/>
      </c>
      <c r="Y370" s="69" t="s">
        <v>48</v>
      </c>
      <c r="Z370" s="70" t="s">
        <v>48</v>
      </c>
      <c r="AD370" s="71"/>
      <c r="BA370" s="278" t="s">
        <v>66</v>
      </c>
    </row>
    <row r="371" spans="1:53" ht="27" customHeight="1" x14ac:dyDescent="0.25">
      <c r="A371" s="64" t="s">
        <v>516</v>
      </c>
      <c r="B371" s="64" t="s">
        <v>517</v>
      </c>
      <c r="C371" s="37">
        <v>4301051444</v>
      </c>
      <c r="D371" s="360">
        <v>4680115881969</v>
      </c>
      <c r="E371" s="360"/>
      <c r="F371" s="63">
        <v>0.4</v>
      </c>
      <c r="G371" s="38">
        <v>6</v>
      </c>
      <c r="H371" s="63">
        <v>2.4</v>
      </c>
      <c r="I371" s="63">
        <v>2.6</v>
      </c>
      <c r="J371" s="38">
        <v>156</v>
      </c>
      <c r="K371" s="38" t="s">
        <v>80</v>
      </c>
      <c r="L371" s="39" t="s">
        <v>79</v>
      </c>
      <c r="M371" s="38">
        <v>40</v>
      </c>
      <c r="N371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1" s="362"/>
      <c r="P371" s="362"/>
      <c r="Q371" s="362"/>
      <c r="R371" s="363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IFERROR(IF(W371=0,"",ROUNDUP(W371/H371,0)*0.00753),"")</f>
        <v/>
      </c>
      <c r="Y371" s="69" t="s">
        <v>48</v>
      </c>
      <c r="Z371" s="70" t="s">
        <v>48</v>
      </c>
      <c r="AD371" s="71"/>
      <c r="BA371" s="279" t="s">
        <v>66</v>
      </c>
    </row>
    <row r="372" spans="1:53" x14ac:dyDescent="0.2">
      <c r="A372" s="367"/>
      <c r="B372" s="367"/>
      <c r="C372" s="367"/>
      <c r="D372" s="367"/>
      <c r="E372" s="367"/>
      <c r="F372" s="367"/>
      <c r="G372" s="367"/>
      <c r="H372" s="367"/>
      <c r="I372" s="367"/>
      <c r="J372" s="367"/>
      <c r="K372" s="367"/>
      <c r="L372" s="367"/>
      <c r="M372" s="368"/>
      <c r="N372" s="364" t="s">
        <v>43</v>
      </c>
      <c r="O372" s="365"/>
      <c r="P372" s="365"/>
      <c r="Q372" s="365"/>
      <c r="R372" s="365"/>
      <c r="S372" s="365"/>
      <c r="T372" s="366"/>
      <c r="U372" s="43" t="s">
        <v>42</v>
      </c>
      <c r="V372" s="44">
        <f>IFERROR(V368/H368,"0")+IFERROR(V369/H369,"0")+IFERROR(V370/H370,"0")+IFERROR(V371/H371,"0")</f>
        <v>0</v>
      </c>
      <c r="W372" s="44">
        <f>IFERROR(W368/H368,"0")+IFERROR(W369/H369,"0")+IFERROR(W370/H370,"0")+IFERROR(W371/H371,"0")</f>
        <v>0</v>
      </c>
      <c r="X372" s="44">
        <f>IFERROR(IF(X368="",0,X368),"0")+IFERROR(IF(X369="",0,X369),"0")+IFERROR(IF(X370="",0,X370),"0")+IFERROR(IF(X371="",0,X371),"0")</f>
        <v>0</v>
      </c>
      <c r="Y372" s="68"/>
      <c r="Z372" s="68"/>
    </row>
    <row r="373" spans="1:53" x14ac:dyDescent="0.2">
      <c r="A373" s="367"/>
      <c r="B373" s="367"/>
      <c r="C373" s="367"/>
      <c r="D373" s="367"/>
      <c r="E373" s="367"/>
      <c r="F373" s="367"/>
      <c r="G373" s="367"/>
      <c r="H373" s="367"/>
      <c r="I373" s="367"/>
      <c r="J373" s="367"/>
      <c r="K373" s="367"/>
      <c r="L373" s="367"/>
      <c r="M373" s="368"/>
      <c r="N373" s="364" t="s">
        <v>43</v>
      </c>
      <c r="O373" s="365"/>
      <c r="P373" s="365"/>
      <c r="Q373" s="365"/>
      <c r="R373" s="365"/>
      <c r="S373" s="365"/>
      <c r="T373" s="366"/>
      <c r="U373" s="43" t="s">
        <v>0</v>
      </c>
      <c r="V373" s="44">
        <f>IFERROR(SUM(V368:V371),"0")</f>
        <v>0</v>
      </c>
      <c r="W373" s="44">
        <f>IFERROR(SUM(W368:W371),"0")</f>
        <v>0</v>
      </c>
      <c r="X373" s="43"/>
      <c r="Y373" s="68"/>
      <c r="Z373" s="68"/>
    </row>
    <row r="374" spans="1:53" ht="14.25" customHeight="1" x14ac:dyDescent="0.25">
      <c r="A374" s="373" t="s">
        <v>214</v>
      </c>
      <c r="B374" s="373"/>
      <c r="C374" s="373"/>
      <c r="D374" s="373"/>
      <c r="E374" s="373"/>
      <c r="F374" s="373"/>
      <c r="G374" s="373"/>
      <c r="H374" s="373"/>
      <c r="I374" s="373"/>
      <c r="J374" s="373"/>
      <c r="K374" s="373"/>
      <c r="L374" s="373"/>
      <c r="M374" s="373"/>
      <c r="N374" s="373"/>
      <c r="O374" s="373"/>
      <c r="P374" s="373"/>
      <c r="Q374" s="373"/>
      <c r="R374" s="373"/>
      <c r="S374" s="373"/>
      <c r="T374" s="373"/>
      <c r="U374" s="373"/>
      <c r="V374" s="373"/>
      <c r="W374" s="373"/>
      <c r="X374" s="373"/>
      <c r="Y374" s="67"/>
      <c r="Z374" s="67"/>
    </row>
    <row r="375" spans="1:53" ht="27" customHeight="1" x14ac:dyDescent="0.25">
      <c r="A375" s="64" t="s">
        <v>518</v>
      </c>
      <c r="B375" s="64" t="s">
        <v>519</v>
      </c>
      <c r="C375" s="37">
        <v>4301060322</v>
      </c>
      <c r="D375" s="360">
        <v>4607091389357</v>
      </c>
      <c r="E375" s="360"/>
      <c r="F375" s="63">
        <v>1.3</v>
      </c>
      <c r="G375" s="38">
        <v>6</v>
      </c>
      <c r="H375" s="63">
        <v>7.8</v>
      </c>
      <c r="I375" s="63">
        <v>8.2799999999999994</v>
      </c>
      <c r="J375" s="38">
        <v>56</v>
      </c>
      <c r="K375" s="38" t="s">
        <v>114</v>
      </c>
      <c r="L375" s="39" t="s">
        <v>79</v>
      </c>
      <c r="M375" s="38">
        <v>40</v>
      </c>
      <c r="N375" s="45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5" s="362"/>
      <c r="P375" s="362"/>
      <c r="Q375" s="362"/>
      <c r="R375" s="363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IFERROR(IF(W375=0,"",ROUNDUP(W375/H375,0)*0.02175),"")</f>
        <v/>
      </c>
      <c r="Y375" s="69" t="s">
        <v>48</v>
      </c>
      <c r="Z375" s="70" t="s">
        <v>48</v>
      </c>
      <c r="AD375" s="71"/>
      <c r="BA375" s="280" t="s">
        <v>66</v>
      </c>
    </row>
    <row r="376" spans="1:53" x14ac:dyDescent="0.2">
      <c r="A376" s="367"/>
      <c r="B376" s="367"/>
      <c r="C376" s="367"/>
      <c r="D376" s="367"/>
      <c r="E376" s="367"/>
      <c r="F376" s="367"/>
      <c r="G376" s="367"/>
      <c r="H376" s="367"/>
      <c r="I376" s="367"/>
      <c r="J376" s="367"/>
      <c r="K376" s="367"/>
      <c r="L376" s="367"/>
      <c r="M376" s="368"/>
      <c r="N376" s="364" t="s">
        <v>43</v>
      </c>
      <c r="O376" s="365"/>
      <c r="P376" s="365"/>
      <c r="Q376" s="365"/>
      <c r="R376" s="365"/>
      <c r="S376" s="365"/>
      <c r="T376" s="366"/>
      <c r="U376" s="43" t="s">
        <v>42</v>
      </c>
      <c r="V376" s="44">
        <f>IFERROR(V375/H375,"0")</f>
        <v>0</v>
      </c>
      <c r="W376" s="44">
        <f>IFERROR(W375/H375,"0")</f>
        <v>0</v>
      </c>
      <c r="X376" s="44">
        <f>IFERROR(IF(X375="",0,X375),"0")</f>
        <v>0</v>
      </c>
      <c r="Y376" s="68"/>
      <c r="Z376" s="68"/>
    </row>
    <row r="377" spans="1:53" x14ac:dyDescent="0.2">
      <c r="A377" s="367"/>
      <c r="B377" s="367"/>
      <c r="C377" s="367"/>
      <c r="D377" s="367"/>
      <c r="E377" s="367"/>
      <c r="F377" s="367"/>
      <c r="G377" s="367"/>
      <c r="H377" s="367"/>
      <c r="I377" s="367"/>
      <c r="J377" s="367"/>
      <c r="K377" s="367"/>
      <c r="L377" s="367"/>
      <c r="M377" s="368"/>
      <c r="N377" s="364" t="s">
        <v>43</v>
      </c>
      <c r="O377" s="365"/>
      <c r="P377" s="365"/>
      <c r="Q377" s="365"/>
      <c r="R377" s="365"/>
      <c r="S377" s="365"/>
      <c r="T377" s="366"/>
      <c r="U377" s="43" t="s">
        <v>0</v>
      </c>
      <c r="V377" s="44">
        <f>IFERROR(SUM(V375:V375),"0")</f>
        <v>0</v>
      </c>
      <c r="W377" s="44">
        <f>IFERROR(SUM(W375:W375),"0")</f>
        <v>0</v>
      </c>
      <c r="X377" s="43"/>
      <c r="Y377" s="68"/>
      <c r="Z377" s="68"/>
    </row>
    <row r="378" spans="1:53" ht="27.75" customHeight="1" x14ac:dyDescent="0.2">
      <c r="A378" s="387" t="s">
        <v>520</v>
      </c>
      <c r="B378" s="387"/>
      <c r="C378" s="387"/>
      <c r="D378" s="387"/>
      <c r="E378" s="387"/>
      <c r="F378" s="387"/>
      <c r="G378" s="387"/>
      <c r="H378" s="387"/>
      <c r="I378" s="387"/>
      <c r="J378" s="387"/>
      <c r="K378" s="387"/>
      <c r="L378" s="387"/>
      <c r="M378" s="387"/>
      <c r="N378" s="387"/>
      <c r="O378" s="387"/>
      <c r="P378" s="387"/>
      <c r="Q378" s="387"/>
      <c r="R378" s="387"/>
      <c r="S378" s="387"/>
      <c r="T378" s="387"/>
      <c r="U378" s="387"/>
      <c r="V378" s="387"/>
      <c r="W378" s="387"/>
      <c r="X378" s="387"/>
      <c r="Y378" s="55"/>
      <c r="Z378" s="55"/>
    </row>
    <row r="379" spans="1:53" ht="16.5" customHeight="1" x14ac:dyDescent="0.25">
      <c r="A379" s="388" t="s">
        <v>521</v>
      </c>
      <c r="B379" s="388"/>
      <c r="C379" s="388"/>
      <c r="D379" s="388"/>
      <c r="E379" s="388"/>
      <c r="F379" s="388"/>
      <c r="G379" s="388"/>
      <c r="H379" s="388"/>
      <c r="I379" s="388"/>
      <c r="J379" s="388"/>
      <c r="K379" s="388"/>
      <c r="L379" s="388"/>
      <c r="M379" s="388"/>
      <c r="N379" s="388"/>
      <c r="O379" s="388"/>
      <c r="P379" s="388"/>
      <c r="Q379" s="388"/>
      <c r="R379" s="388"/>
      <c r="S379" s="388"/>
      <c r="T379" s="388"/>
      <c r="U379" s="388"/>
      <c r="V379" s="388"/>
      <c r="W379" s="388"/>
      <c r="X379" s="388"/>
      <c r="Y379" s="66"/>
      <c r="Z379" s="66"/>
    </row>
    <row r="380" spans="1:53" ht="14.25" customHeight="1" x14ac:dyDescent="0.25">
      <c r="A380" s="373" t="s">
        <v>118</v>
      </c>
      <c r="B380" s="373"/>
      <c r="C380" s="373"/>
      <c r="D380" s="373"/>
      <c r="E380" s="373"/>
      <c r="F380" s="373"/>
      <c r="G380" s="373"/>
      <c r="H380" s="373"/>
      <c r="I380" s="373"/>
      <c r="J380" s="373"/>
      <c r="K380" s="373"/>
      <c r="L380" s="373"/>
      <c r="M380" s="373"/>
      <c r="N380" s="373"/>
      <c r="O380" s="373"/>
      <c r="P380" s="373"/>
      <c r="Q380" s="373"/>
      <c r="R380" s="373"/>
      <c r="S380" s="373"/>
      <c r="T380" s="373"/>
      <c r="U380" s="373"/>
      <c r="V380" s="373"/>
      <c r="W380" s="373"/>
      <c r="X380" s="373"/>
      <c r="Y380" s="67"/>
      <c r="Z380" s="67"/>
    </row>
    <row r="381" spans="1:53" ht="27" customHeight="1" x14ac:dyDescent="0.25">
      <c r="A381" s="64" t="s">
        <v>522</v>
      </c>
      <c r="B381" s="64" t="s">
        <v>523</v>
      </c>
      <c r="C381" s="37">
        <v>4301011428</v>
      </c>
      <c r="D381" s="360">
        <v>4607091389708</v>
      </c>
      <c r="E381" s="360"/>
      <c r="F381" s="63">
        <v>0.45</v>
      </c>
      <c r="G381" s="38">
        <v>6</v>
      </c>
      <c r="H381" s="63">
        <v>2.7</v>
      </c>
      <c r="I381" s="63">
        <v>2.9</v>
      </c>
      <c r="J381" s="38">
        <v>156</v>
      </c>
      <c r="K381" s="38" t="s">
        <v>80</v>
      </c>
      <c r="L381" s="39" t="s">
        <v>113</v>
      </c>
      <c r="M381" s="38">
        <v>50</v>
      </c>
      <c r="N381" s="4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1" s="362"/>
      <c r="P381" s="362"/>
      <c r="Q381" s="362"/>
      <c r="R381" s="363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81" t="s">
        <v>66</v>
      </c>
    </row>
    <row r="382" spans="1:53" ht="27" customHeight="1" x14ac:dyDescent="0.25">
      <c r="A382" s="64" t="s">
        <v>524</v>
      </c>
      <c r="B382" s="64" t="s">
        <v>525</v>
      </c>
      <c r="C382" s="37">
        <v>4301011427</v>
      </c>
      <c r="D382" s="360">
        <v>4607091389692</v>
      </c>
      <c r="E382" s="360"/>
      <c r="F382" s="63">
        <v>0.45</v>
      </c>
      <c r="G382" s="38">
        <v>6</v>
      </c>
      <c r="H382" s="63">
        <v>2.7</v>
      </c>
      <c r="I382" s="63">
        <v>2.9</v>
      </c>
      <c r="J382" s="38">
        <v>156</v>
      </c>
      <c r="K382" s="38" t="s">
        <v>80</v>
      </c>
      <c r="L382" s="39" t="s">
        <v>113</v>
      </c>
      <c r="M382" s="38">
        <v>50</v>
      </c>
      <c r="N382" s="44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2" s="362"/>
      <c r="P382" s="362"/>
      <c r="Q382" s="362"/>
      <c r="R382" s="363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82" t="s">
        <v>66</v>
      </c>
    </row>
    <row r="383" spans="1:53" x14ac:dyDescent="0.2">
      <c r="A383" s="367"/>
      <c r="B383" s="367"/>
      <c r="C383" s="367"/>
      <c r="D383" s="367"/>
      <c r="E383" s="367"/>
      <c r="F383" s="367"/>
      <c r="G383" s="367"/>
      <c r="H383" s="367"/>
      <c r="I383" s="367"/>
      <c r="J383" s="367"/>
      <c r="K383" s="367"/>
      <c r="L383" s="367"/>
      <c r="M383" s="368"/>
      <c r="N383" s="364" t="s">
        <v>43</v>
      </c>
      <c r="O383" s="365"/>
      <c r="P383" s="365"/>
      <c r="Q383" s="365"/>
      <c r="R383" s="365"/>
      <c r="S383" s="365"/>
      <c r="T383" s="366"/>
      <c r="U383" s="43" t="s">
        <v>42</v>
      </c>
      <c r="V383" s="44">
        <f>IFERROR(V381/H381,"0")+IFERROR(V382/H382,"0")</f>
        <v>0</v>
      </c>
      <c r="W383" s="44">
        <f>IFERROR(W381/H381,"0")+IFERROR(W382/H382,"0")</f>
        <v>0</v>
      </c>
      <c r="X383" s="44">
        <f>IFERROR(IF(X381="",0,X381),"0")+IFERROR(IF(X382="",0,X382),"0")</f>
        <v>0</v>
      </c>
      <c r="Y383" s="68"/>
      <c r="Z383" s="68"/>
    </row>
    <row r="384" spans="1:53" x14ac:dyDescent="0.2">
      <c r="A384" s="367"/>
      <c r="B384" s="367"/>
      <c r="C384" s="367"/>
      <c r="D384" s="367"/>
      <c r="E384" s="367"/>
      <c r="F384" s="367"/>
      <c r="G384" s="367"/>
      <c r="H384" s="367"/>
      <c r="I384" s="367"/>
      <c r="J384" s="367"/>
      <c r="K384" s="367"/>
      <c r="L384" s="367"/>
      <c r="M384" s="368"/>
      <c r="N384" s="364" t="s">
        <v>43</v>
      </c>
      <c r="O384" s="365"/>
      <c r="P384" s="365"/>
      <c r="Q384" s="365"/>
      <c r="R384" s="365"/>
      <c r="S384" s="365"/>
      <c r="T384" s="366"/>
      <c r="U384" s="43" t="s">
        <v>0</v>
      </c>
      <c r="V384" s="44">
        <f>IFERROR(SUM(V381:V382),"0")</f>
        <v>0</v>
      </c>
      <c r="W384" s="44">
        <f>IFERROR(SUM(W381:W382),"0")</f>
        <v>0</v>
      </c>
      <c r="X384" s="43"/>
      <c r="Y384" s="68"/>
      <c r="Z384" s="68"/>
    </row>
    <row r="385" spans="1:53" ht="14.25" customHeight="1" x14ac:dyDescent="0.25">
      <c r="A385" s="373" t="s">
        <v>76</v>
      </c>
      <c r="B385" s="373"/>
      <c r="C385" s="373"/>
      <c r="D385" s="373"/>
      <c r="E385" s="373"/>
      <c r="F385" s="373"/>
      <c r="G385" s="373"/>
      <c r="H385" s="373"/>
      <c r="I385" s="373"/>
      <c r="J385" s="373"/>
      <c r="K385" s="373"/>
      <c r="L385" s="373"/>
      <c r="M385" s="373"/>
      <c r="N385" s="373"/>
      <c r="O385" s="373"/>
      <c r="P385" s="373"/>
      <c r="Q385" s="373"/>
      <c r="R385" s="373"/>
      <c r="S385" s="373"/>
      <c r="T385" s="373"/>
      <c r="U385" s="373"/>
      <c r="V385" s="373"/>
      <c r="W385" s="373"/>
      <c r="X385" s="373"/>
      <c r="Y385" s="67"/>
      <c r="Z385" s="67"/>
    </row>
    <row r="386" spans="1:53" ht="27" customHeight="1" x14ac:dyDescent="0.25">
      <c r="A386" s="64" t="s">
        <v>526</v>
      </c>
      <c r="B386" s="64" t="s">
        <v>527</v>
      </c>
      <c r="C386" s="37">
        <v>4301031177</v>
      </c>
      <c r="D386" s="360">
        <v>4607091389753</v>
      </c>
      <c r="E386" s="360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8" t="s">
        <v>80</v>
      </c>
      <c r="L386" s="39" t="s">
        <v>79</v>
      </c>
      <c r="M386" s="38">
        <v>45</v>
      </c>
      <c r="N386" s="4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6" s="362"/>
      <c r="P386" s="362"/>
      <c r="Q386" s="362"/>
      <c r="R386" s="363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ref="W386:W398" si="18"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3" t="s">
        <v>66</v>
      </c>
    </row>
    <row r="387" spans="1:53" ht="27" customHeight="1" x14ac:dyDescent="0.25">
      <c r="A387" s="64" t="s">
        <v>528</v>
      </c>
      <c r="B387" s="64" t="s">
        <v>529</v>
      </c>
      <c r="C387" s="37">
        <v>4301031174</v>
      </c>
      <c r="D387" s="360">
        <v>4607091389760</v>
      </c>
      <c r="E387" s="360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80</v>
      </c>
      <c r="L387" s="39" t="s">
        <v>79</v>
      </c>
      <c r="M387" s="38">
        <v>45</v>
      </c>
      <c r="N387" s="4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7" s="362"/>
      <c r="P387" s="362"/>
      <c r="Q387" s="362"/>
      <c r="R387" s="363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8"/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84" t="s">
        <v>66</v>
      </c>
    </row>
    <row r="388" spans="1:53" ht="27" customHeight="1" x14ac:dyDescent="0.25">
      <c r="A388" s="64" t="s">
        <v>530</v>
      </c>
      <c r="B388" s="64" t="s">
        <v>531</v>
      </c>
      <c r="C388" s="37">
        <v>4301031175</v>
      </c>
      <c r="D388" s="360">
        <v>4607091389746</v>
      </c>
      <c r="E388" s="360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80</v>
      </c>
      <c r="L388" s="39" t="s">
        <v>79</v>
      </c>
      <c r="M388" s="38">
        <v>45</v>
      </c>
      <c r="N388" s="44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8" s="362"/>
      <c r="P388" s="362"/>
      <c r="Q388" s="362"/>
      <c r="R388" s="363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8"/>
        <v>0</v>
      </c>
      <c r="X388" s="42" t="str">
        <f>IFERROR(IF(W388=0,"",ROUNDUP(W388/H388,0)*0.00753),"")</f>
        <v/>
      </c>
      <c r="Y388" s="69" t="s">
        <v>48</v>
      </c>
      <c r="Z388" s="70" t="s">
        <v>48</v>
      </c>
      <c r="AD388" s="71"/>
      <c r="BA388" s="285" t="s">
        <v>66</v>
      </c>
    </row>
    <row r="389" spans="1:53" ht="37.5" customHeight="1" x14ac:dyDescent="0.25">
      <c r="A389" s="64" t="s">
        <v>532</v>
      </c>
      <c r="B389" s="64" t="s">
        <v>533</v>
      </c>
      <c r="C389" s="37">
        <v>4301031236</v>
      </c>
      <c r="D389" s="360">
        <v>4680115882928</v>
      </c>
      <c r="E389" s="360"/>
      <c r="F389" s="63">
        <v>0.28000000000000003</v>
      </c>
      <c r="G389" s="38">
        <v>6</v>
      </c>
      <c r="H389" s="63">
        <v>1.68</v>
      </c>
      <c r="I389" s="63">
        <v>2.6</v>
      </c>
      <c r="J389" s="38">
        <v>156</v>
      </c>
      <c r="K389" s="38" t="s">
        <v>80</v>
      </c>
      <c r="L389" s="39" t="s">
        <v>79</v>
      </c>
      <c r="M389" s="38">
        <v>35</v>
      </c>
      <c r="N389" s="44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9" s="362"/>
      <c r="P389" s="362"/>
      <c r="Q389" s="362"/>
      <c r="R389" s="363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8"/>
        <v>0</v>
      </c>
      <c r="X389" s="42" t="str">
        <f>IFERROR(IF(W389=0,"",ROUNDUP(W389/H389,0)*0.00753),"")</f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27" customHeight="1" x14ac:dyDescent="0.25">
      <c r="A390" s="64" t="s">
        <v>534</v>
      </c>
      <c r="B390" s="64" t="s">
        <v>535</v>
      </c>
      <c r="C390" s="37">
        <v>4301031257</v>
      </c>
      <c r="D390" s="360">
        <v>4680115883147</v>
      </c>
      <c r="E390" s="360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8" t="s">
        <v>175</v>
      </c>
      <c r="L390" s="39" t="s">
        <v>79</v>
      </c>
      <c r="M390" s="38">
        <v>45</v>
      </c>
      <c r="N390" s="4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0" s="362"/>
      <c r="P390" s="362"/>
      <c r="Q390" s="362"/>
      <c r="R390" s="363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8"/>
        <v>0</v>
      </c>
      <c r="X390" s="42" t="str">
        <f t="shared" ref="X390:X398" si="19">IFERROR(IF(W390=0,"",ROUNDUP(W390/H390,0)*0.00502),"")</f>
        <v/>
      </c>
      <c r="Y390" s="69" t="s">
        <v>48</v>
      </c>
      <c r="Z390" s="70" t="s">
        <v>48</v>
      </c>
      <c r="AD390" s="71"/>
      <c r="BA390" s="287" t="s">
        <v>66</v>
      </c>
    </row>
    <row r="391" spans="1:53" ht="27" customHeight="1" x14ac:dyDescent="0.25">
      <c r="A391" s="64" t="s">
        <v>536</v>
      </c>
      <c r="B391" s="64" t="s">
        <v>537</v>
      </c>
      <c r="C391" s="37">
        <v>4301031178</v>
      </c>
      <c r="D391" s="360">
        <v>4607091384338</v>
      </c>
      <c r="E391" s="360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8" t="s">
        <v>175</v>
      </c>
      <c r="L391" s="39" t="s">
        <v>79</v>
      </c>
      <c r="M391" s="38">
        <v>45</v>
      </c>
      <c r="N391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1" s="362"/>
      <c r="P391" s="362"/>
      <c r="Q391" s="362"/>
      <c r="R391" s="363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 t="shared" si="19"/>
        <v/>
      </c>
      <c r="Y391" s="69" t="s">
        <v>48</v>
      </c>
      <c r="Z391" s="70" t="s">
        <v>48</v>
      </c>
      <c r="AD391" s="71"/>
      <c r="BA391" s="288" t="s">
        <v>66</v>
      </c>
    </row>
    <row r="392" spans="1:53" ht="37.5" customHeight="1" x14ac:dyDescent="0.25">
      <c r="A392" s="64" t="s">
        <v>538</v>
      </c>
      <c r="B392" s="64" t="s">
        <v>539</v>
      </c>
      <c r="C392" s="37">
        <v>4301031254</v>
      </c>
      <c r="D392" s="360">
        <v>4680115883154</v>
      </c>
      <c r="E392" s="360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175</v>
      </c>
      <c r="L392" s="39" t="s">
        <v>79</v>
      </c>
      <c r="M392" s="38">
        <v>45</v>
      </c>
      <c r="N392" s="43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2" s="362"/>
      <c r="P392" s="362"/>
      <c r="Q392" s="362"/>
      <c r="R392" s="363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 t="shared" si="19"/>
        <v/>
      </c>
      <c r="Y392" s="69" t="s">
        <v>48</v>
      </c>
      <c r="Z392" s="70" t="s">
        <v>48</v>
      </c>
      <c r="AD392" s="71"/>
      <c r="BA392" s="289" t="s">
        <v>66</v>
      </c>
    </row>
    <row r="393" spans="1:53" ht="37.5" customHeight="1" x14ac:dyDescent="0.25">
      <c r="A393" s="64" t="s">
        <v>540</v>
      </c>
      <c r="B393" s="64" t="s">
        <v>541</v>
      </c>
      <c r="C393" s="37">
        <v>4301031171</v>
      </c>
      <c r="D393" s="360">
        <v>4607091389524</v>
      </c>
      <c r="E393" s="360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175</v>
      </c>
      <c r="L393" s="39" t="s">
        <v>79</v>
      </c>
      <c r="M393" s="38">
        <v>45</v>
      </c>
      <c r="N393" s="4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3" s="362"/>
      <c r="P393" s="362"/>
      <c r="Q393" s="362"/>
      <c r="R393" s="363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 t="shared" si="19"/>
        <v/>
      </c>
      <c r="Y393" s="69" t="s">
        <v>48</v>
      </c>
      <c r="Z393" s="70" t="s">
        <v>48</v>
      </c>
      <c r="AD393" s="71"/>
      <c r="BA393" s="290" t="s">
        <v>66</v>
      </c>
    </row>
    <row r="394" spans="1:53" ht="27" customHeight="1" x14ac:dyDescent="0.25">
      <c r="A394" s="64" t="s">
        <v>542</v>
      </c>
      <c r="B394" s="64" t="s">
        <v>543</v>
      </c>
      <c r="C394" s="37">
        <v>4301031258</v>
      </c>
      <c r="D394" s="360">
        <v>4680115883161</v>
      </c>
      <c r="E394" s="360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175</v>
      </c>
      <c r="L394" s="39" t="s">
        <v>79</v>
      </c>
      <c r="M394" s="38">
        <v>45</v>
      </c>
      <c r="N394" s="4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4" s="362"/>
      <c r="P394" s="362"/>
      <c r="Q394" s="362"/>
      <c r="R394" s="363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si="19"/>
        <v/>
      </c>
      <c r="Y394" s="69" t="s">
        <v>48</v>
      </c>
      <c r="Z394" s="70" t="s">
        <v>48</v>
      </c>
      <c r="AD394" s="71"/>
      <c r="BA394" s="291" t="s">
        <v>66</v>
      </c>
    </row>
    <row r="395" spans="1:53" ht="27" customHeight="1" x14ac:dyDescent="0.25">
      <c r="A395" s="64" t="s">
        <v>544</v>
      </c>
      <c r="B395" s="64" t="s">
        <v>545</v>
      </c>
      <c r="C395" s="37">
        <v>4301031170</v>
      </c>
      <c r="D395" s="360">
        <v>4607091384345</v>
      </c>
      <c r="E395" s="360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175</v>
      </c>
      <c r="L395" s="39" t="s">
        <v>79</v>
      </c>
      <c r="M395" s="38">
        <v>45</v>
      </c>
      <c r="N395" s="4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5" s="362"/>
      <c r="P395" s="362"/>
      <c r="Q395" s="362"/>
      <c r="R395" s="363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92" t="s">
        <v>66</v>
      </c>
    </row>
    <row r="396" spans="1:53" ht="27" customHeight="1" x14ac:dyDescent="0.25">
      <c r="A396" s="64" t="s">
        <v>546</v>
      </c>
      <c r="B396" s="64" t="s">
        <v>547</v>
      </c>
      <c r="C396" s="37">
        <v>4301031256</v>
      </c>
      <c r="D396" s="360">
        <v>4680115883178</v>
      </c>
      <c r="E396" s="360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175</v>
      </c>
      <c r="L396" s="39" t="s">
        <v>79</v>
      </c>
      <c r="M396" s="38">
        <v>45</v>
      </c>
      <c r="N396" s="4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6" s="362"/>
      <c r="P396" s="362"/>
      <c r="Q396" s="362"/>
      <c r="R396" s="363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93" t="s">
        <v>66</v>
      </c>
    </row>
    <row r="397" spans="1:53" ht="27" customHeight="1" x14ac:dyDescent="0.25">
      <c r="A397" s="64" t="s">
        <v>548</v>
      </c>
      <c r="B397" s="64" t="s">
        <v>549</v>
      </c>
      <c r="C397" s="37">
        <v>4301031172</v>
      </c>
      <c r="D397" s="360">
        <v>4607091389531</v>
      </c>
      <c r="E397" s="360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175</v>
      </c>
      <c r="L397" s="39" t="s">
        <v>79</v>
      </c>
      <c r="M397" s="38">
        <v>45</v>
      </c>
      <c r="N397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7" s="362"/>
      <c r="P397" s="362"/>
      <c r="Q397" s="362"/>
      <c r="R397" s="363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94" t="s">
        <v>66</v>
      </c>
    </row>
    <row r="398" spans="1:53" ht="27" customHeight="1" x14ac:dyDescent="0.25">
      <c r="A398" s="64" t="s">
        <v>550</v>
      </c>
      <c r="B398" s="64" t="s">
        <v>551</v>
      </c>
      <c r="C398" s="37">
        <v>4301031255</v>
      </c>
      <c r="D398" s="360">
        <v>4680115883185</v>
      </c>
      <c r="E398" s="360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175</v>
      </c>
      <c r="L398" s="39" t="s">
        <v>79</v>
      </c>
      <c r="M398" s="38">
        <v>45</v>
      </c>
      <c r="N398" s="4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8" s="362"/>
      <c r="P398" s="362"/>
      <c r="Q398" s="362"/>
      <c r="R398" s="363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5" t="s">
        <v>66</v>
      </c>
    </row>
    <row r="399" spans="1:53" x14ac:dyDescent="0.2">
      <c r="A399" s="367"/>
      <c r="B399" s="367"/>
      <c r="C399" s="367"/>
      <c r="D399" s="367"/>
      <c r="E399" s="367"/>
      <c r="F399" s="367"/>
      <c r="G399" s="367"/>
      <c r="H399" s="367"/>
      <c r="I399" s="367"/>
      <c r="J399" s="367"/>
      <c r="K399" s="367"/>
      <c r="L399" s="367"/>
      <c r="M399" s="368"/>
      <c r="N399" s="364" t="s">
        <v>43</v>
      </c>
      <c r="O399" s="365"/>
      <c r="P399" s="365"/>
      <c r="Q399" s="365"/>
      <c r="R399" s="365"/>
      <c r="S399" s="365"/>
      <c r="T399" s="366"/>
      <c r="U399" s="43" t="s">
        <v>42</v>
      </c>
      <c r="V399" s="44">
        <f>IFERROR(V386/H386,"0")+IFERROR(V387/H387,"0")+IFERROR(V388/H388,"0")+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44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44">
        <f>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</f>
        <v>0</v>
      </c>
      <c r="Y399" s="68"/>
      <c r="Z399" s="68"/>
    </row>
    <row r="400" spans="1:53" x14ac:dyDescent="0.2">
      <c r="A400" s="367"/>
      <c r="B400" s="367"/>
      <c r="C400" s="367"/>
      <c r="D400" s="367"/>
      <c r="E400" s="367"/>
      <c r="F400" s="367"/>
      <c r="G400" s="367"/>
      <c r="H400" s="367"/>
      <c r="I400" s="367"/>
      <c r="J400" s="367"/>
      <c r="K400" s="367"/>
      <c r="L400" s="367"/>
      <c r="M400" s="368"/>
      <c r="N400" s="364" t="s">
        <v>43</v>
      </c>
      <c r="O400" s="365"/>
      <c r="P400" s="365"/>
      <c r="Q400" s="365"/>
      <c r="R400" s="365"/>
      <c r="S400" s="365"/>
      <c r="T400" s="366"/>
      <c r="U400" s="43" t="s">
        <v>0</v>
      </c>
      <c r="V400" s="44">
        <f>IFERROR(SUM(V386:V398),"0")</f>
        <v>0</v>
      </c>
      <c r="W400" s="44">
        <f>IFERROR(SUM(W386:W398),"0")</f>
        <v>0</v>
      </c>
      <c r="X400" s="43"/>
      <c r="Y400" s="68"/>
      <c r="Z400" s="68"/>
    </row>
    <row r="401" spans="1:53" ht="14.25" customHeight="1" x14ac:dyDescent="0.25">
      <c r="A401" s="373" t="s">
        <v>81</v>
      </c>
      <c r="B401" s="373"/>
      <c r="C401" s="373"/>
      <c r="D401" s="373"/>
      <c r="E401" s="373"/>
      <c r="F401" s="373"/>
      <c r="G401" s="373"/>
      <c r="H401" s="373"/>
      <c r="I401" s="373"/>
      <c r="J401" s="373"/>
      <c r="K401" s="373"/>
      <c r="L401" s="373"/>
      <c r="M401" s="373"/>
      <c r="N401" s="373"/>
      <c r="O401" s="373"/>
      <c r="P401" s="373"/>
      <c r="Q401" s="373"/>
      <c r="R401" s="373"/>
      <c r="S401" s="373"/>
      <c r="T401" s="373"/>
      <c r="U401" s="373"/>
      <c r="V401" s="373"/>
      <c r="W401" s="373"/>
      <c r="X401" s="373"/>
      <c r="Y401" s="67"/>
      <c r="Z401" s="67"/>
    </row>
    <row r="402" spans="1:53" ht="27" customHeight="1" x14ac:dyDescent="0.25">
      <c r="A402" s="64" t="s">
        <v>552</v>
      </c>
      <c r="B402" s="64" t="s">
        <v>553</v>
      </c>
      <c r="C402" s="37">
        <v>4301051258</v>
      </c>
      <c r="D402" s="360">
        <v>4607091389685</v>
      </c>
      <c r="E402" s="360"/>
      <c r="F402" s="63">
        <v>1.3</v>
      </c>
      <c r="G402" s="38">
        <v>6</v>
      </c>
      <c r="H402" s="63">
        <v>7.8</v>
      </c>
      <c r="I402" s="63">
        <v>8.3460000000000001</v>
      </c>
      <c r="J402" s="38">
        <v>56</v>
      </c>
      <c r="K402" s="38" t="s">
        <v>114</v>
      </c>
      <c r="L402" s="39" t="s">
        <v>132</v>
      </c>
      <c r="M402" s="38">
        <v>45</v>
      </c>
      <c r="N402" s="4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2" s="362"/>
      <c r="P402" s="362"/>
      <c r="Q402" s="362"/>
      <c r="R402" s="363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IFERROR(IF(W402=0,"",ROUNDUP(W402/H402,0)*0.02175),"")</f>
        <v/>
      </c>
      <c r="Y402" s="69" t="s">
        <v>48</v>
      </c>
      <c r="Z402" s="70" t="s">
        <v>48</v>
      </c>
      <c r="AD402" s="71"/>
      <c r="BA402" s="296" t="s">
        <v>66</v>
      </c>
    </row>
    <row r="403" spans="1:53" ht="27" customHeight="1" x14ac:dyDescent="0.25">
      <c r="A403" s="64" t="s">
        <v>554</v>
      </c>
      <c r="B403" s="64" t="s">
        <v>555</v>
      </c>
      <c r="C403" s="37">
        <v>4301051431</v>
      </c>
      <c r="D403" s="360">
        <v>4607091389654</v>
      </c>
      <c r="E403" s="360"/>
      <c r="F403" s="63">
        <v>0.33</v>
      </c>
      <c r="G403" s="38">
        <v>6</v>
      </c>
      <c r="H403" s="63">
        <v>1.98</v>
      </c>
      <c r="I403" s="63">
        <v>2.258</v>
      </c>
      <c r="J403" s="38">
        <v>156</v>
      </c>
      <c r="K403" s="38" t="s">
        <v>80</v>
      </c>
      <c r="L403" s="39" t="s">
        <v>132</v>
      </c>
      <c r="M403" s="38">
        <v>45</v>
      </c>
      <c r="N403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3" s="362"/>
      <c r="P403" s="362"/>
      <c r="Q403" s="362"/>
      <c r="R403" s="363"/>
      <c r="S403" s="40" t="s">
        <v>48</v>
      </c>
      <c r="T403" s="40" t="s">
        <v>48</v>
      </c>
      <c r="U403" s="41" t="s">
        <v>0</v>
      </c>
      <c r="V403" s="59">
        <v>0</v>
      </c>
      <c r="W403" s="56">
        <f>IFERROR(IF(V403="",0,CEILING((V403/$H403),1)*$H403),"")</f>
        <v>0</v>
      </c>
      <c r="X403" s="42" t="str">
        <f>IFERROR(IF(W403=0,"",ROUNDUP(W403/H403,0)*0.00753),"")</f>
        <v/>
      </c>
      <c r="Y403" s="69" t="s">
        <v>48</v>
      </c>
      <c r="Z403" s="70" t="s">
        <v>48</v>
      </c>
      <c r="AD403" s="71"/>
      <c r="BA403" s="297" t="s">
        <v>66</v>
      </c>
    </row>
    <row r="404" spans="1:53" ht="27" customHeight="1" x14ac:dyDescent="0.25">
      <c r="A404" s="64" t="s">
        <v>556</v>
      </c>
      <c r="B404" s="64" t="s">
        <v>557</v>
      </c>
      <c r="C404" s="37">
        <v>4301051284</v>
      </c>
      <c r="D404" s="360">
        <v>4607091384352</v>
      </c>
      <c r="E404" s="360"/>
      <c r="F404" s="63">
        <v>0.6</v>
      </c>
      <c r="G404" s="38">
        <v>4</v>
      </c>
      <c r="H404" s="63">
        <v>2.4</v>
      </c>
      <c r="I404" s="63">
        <v>2.6459999999999999</v>
      </c>
      <c r="J404" s="38">
        <v>120</v>
      </c>
      <c r="K404" s="38" t="s">
        <v>80</v>
      </c>
      <c r="L404" s="39" t="s">
        <v>132</v>
      </c>
      <c r="M404" s="38">
        <v>45</v>
      </c>
      <c r="N404" s="4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4" s="362"/>
      <c r="P404" s="362"/>
      <c r="Q404" s="362"/>
      <c r="R404" s="363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98" t="s">
        <v>66</v>
      </c>
    </row>
    <row r="405" spans="1:53" x14ac:dyDescent="0.2">
      <c r="A405" s="367"/>
      <c r="B405" s="367"/>
      <c r="C405" s="367"/>
      <c r="D405" s="367"/>
      <c r="E405" s="367"/>
      <c r="F405" s="367"/>
      <c r="G405" s="367"/>
      <c r="H405" s="367"/>
      <c r="I405" s="367"/>
      <c r="J405" s="367"/>
      <c r="K405" s="367"/>
      <c r="L405" s="367"/>
      <c r="M405" s="368"/>
      <c r="N405" s="364" t="s">
        <v>43</v>
      </c>
      <c r="O405" s="365"/>
      <c r="P405" s="365"/>
      <c r="Q405" s="365"/>
      <c r="R405" s="365"/>
      <c r="S405" s="365"/>
      <c r="T405" s="366"/>
      <c r="U405" s="43" t="s">
        <v>42</v>
      </c>
      <c r="V405" s="44">
        <f>IFERROR(V402/H402,"0")+IFERROR(V403/H403,"0")+IFERROR(V404/H404,"0")</f>
        <v>0</v>
      </c>
      <c r="W405" s="44">
        <f>IFERROR(W402/H402,"0")+IFERROR(W403/H403,"0")+IFERROR(W404/H404,"0")</f>
        <v>0</v>
      </c>
      <c r="X405" s="44">
        <f>IFERROR(IF(X402="",0,X402),"0")+IFERROR(IF(X403="",0,X403),"0")+IFERROR(IF(X404="",0,X404),"0")</f>
        <v>0</v>
      </c>
      <c r="Y405" s="68"/>
      <c r="Z405" s="68"/>
    </row>
    <row r="406" spans="1:53" x14ac:dyDescent="0.2">
      <c r="A406" s="367"/>
      <c r="B406" s="367"/>
      <c r="C406" s="367"/>
      <c r="D406" s="367"/>
      <c r="E406" s="367"/>
      <c r="F406" s="367"/>
      <c r="G406" s="367"/>
      <c r="H406" s="367"/>
      <c r="I406" s="367"/>
      <c r="J406" s="367"/>
      <c r="K406" s="367"/>
      <c r="L406" s="367"/>
      <c r="M406" s="368"/>
      <c r="N406" s="364" t="s">
        <v>43</v>
      </c>
      <c r="O406" s="365"/>
      <c r="P406" s="365"/>
      <c r="Q406" s="365"/>
      <c r="R406" s="365"/>
      <c r="S406" s="365"/>
      <c r="T406" s="366"/>
      <c r="U406" s="43" t="s">
        <v>0</v>
      </c>
      <c r="V406" s="44">
        <f>IFERROR(SUM(V402:V404),"0")</f>
        <v>0</v>
      </c>
      <c r="W406" s="44">
        <f>IFERROR(SUM(W402:W404),"0")</f>
        <v>0</v>
      </c>
      <c r="X406" s="43"/>
      <c r="Y406" s="68"/>
      <c r="Z406" s="68"/>
    </row>
    <row r="407" spans="1:53" ht="14.25" customHeight="1" x14ac:dyDescent="0.25">
      <c r="A407" s="373" t="s">
        <v>214</v>
      </c>
      <c r="B407" s="373"/>
      <c r="C407" s="373"/>
      <c r="D407" s="373"/>
      <c r="E407" s="373"/>
      <c r="F407" s="373"/>
      <c r="G407" s="373"/>
      <c r="H407" s="373"/>
      <c r="I407" s="373"/>
      <c r="J407" s="373"/>
      <c r="K407" s="373"/>
      <c r="L407" s="373"/>
      <c r="M407" s="373"/>
      <c r="N407" s="373"/>
      <c r="O407" s="373"/>
      <c r="P407" s="373"/>
      <c r="Q407" s="373"/>
      <c r="R407" s="373"/>
      <c r="S407" s="373"/>
      <c r="T407" s="373"/>
      <c r="U407" s="373"/>
      <c r="V407" s="373"/>
      <c r="W407" s="373"/>
      <c r="X407" s="373"/>
      <c r="Y407" s="67"/>
      <c r="Z407" s="67"/>
    </row>
    <row r="408" spans="1:53" ht="27" customHeight="1" x14ac:dyDescent="0.25">
      <c r="A408" s="64" t="s">
        <v>558</v>
      </c>
      <c r="B408" s="64" t="s">
        <v>559</v>
      </c>
      <c r="C408" s="37">
        <v>4301060352</v>
      </c>
      <c r="D408" s="360">
        <v>4680115881648</v>
      </c>
      <c r="E408" s="360"/>
      <c r="F408" s="63">
        <v>1</v>
      </c>
      <c r="G408" s="38">
        <v>4</v>
      </c>
      <c r="H408" s="63">
        <v>4</v>
      </c>
      <c r="I408" s="63">
        <v>4.4039999999999999</v>
      </c>
      <c r="J408" s="38">
        <v>104</v>
      </c>
      <c r="K408" s="38" t="s">
        <v>114</v>
      </c>
      <c r="L408" s="39" t="s">
        <v>79</v>
      </c>
      <c r="M408" s="38">
        <v>35</v>
      </c>
      <c r="N408" s="4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8" s="362"/>
      <c r="P408" s="362"/>
      <c r="Q408" s="362"/>
      <c r="R408" s="363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99" t="s">
        <v>66</v>
      </c>
    </row>
    <row r="409" spans="1:53" x14ac:dyDescent="0.2">
      <c r="A409" s="367"/>
      <c r="B409" s="367"/>
      <c r="C409" s="367"/>
      <c r="D409" s="367"/>
      <c r="E409" s="367"/>
      <c r="F409" s="367"/>
      <c r="G409" s="367"/>
      <c r="H409" s="367"/>
      <c r="I409" s="367"/>
      <c r="J409" s="367"/>
      <c r="K409" s="367"/>
      <c r="L409" s="367"/>
      <c r="M409" s="368"/>
      <c r="N409" s="364" t="s">
        <v>43</v>
      </c>
      <c r="O409" s="365"/>
      <c r="P409" s="365"/>
      <c r="Q409" s="365"/>
      <c r="R409" s="365"/>
      <c r="S409" s="365"/>
      <c r="T409" s="366"/>
      <c r="U409" s="43" t="s">
        <v>42</v>
      </c>
      <c r="V409" s="44">
        <f>IFERROR(V408/H408,"0")</f>
        <v>0</v>
      </c>
      <c r="W409" s="44">
        <f>IFERROR(W408/H408,"0")</f>
        <v>0</v>
      </c>
      <c r="X409" s="44">
        <f>IFERROR(IF(X408="",0,X408),"0")</f>
        <v>0</v>
      </c>
      <c r="Y409" s="68"/>
      <c r="Z409" s="68"/>
    </row>
    <row r="410" spans="1:53" x14ac:dyDescent="0.2">
      <c r="A410" s="367"/>
      <c r="B410" s="367"/>
      <c r="C410" s="367"/>
      <c r="D410" s="367"/>
      <c r="E410" s="367"/>
      <c r="F410" s="367"/>
      <c r="G410" s="367"/>
      <c r="H410" s="367"/>
      <c r="I410" s="367"/>
      <c r="J410" s="367"/>
      <c r="K410" s="367"/>
      <c r="L410" s="367"/>
      <c r="M410" s="368"/>
      <c r="N410" s="364" t="s">
        <v>43</v>
      </c>
      <c r="O410" s="365"/>
      <c r="P410" s="365"/>
      <c r="Q410" s="365"/>
      <c r="R410" s="365"/>
      <c r="S410" s="365"/>
      <c r="T410" s="366"/>
      <c r="U410" s="43" t="s">
        <v>0</v>
      </c>
      <c r="V410" s="44">
        <f>IFERROR(SUM(V408:V408),"0")</f>
        <v>0</v>
      </c>
      <c r="W410" s="44">
        <f>IFERROR(SUM(W408:W408),"0")</f>
        <v>0</v>
      </c>
      <c r="X410" s="43"/>
      <c r="Y410" s="68"/>
      <c r="Z410" s="68"/>
    </row>
    <row r="411" spans="1:53" ht="14.25" customHeight="1" x14ac:dyDescent="0.25">
      <c r="A411" s="373" t="s">
        <v>96</v>
      </c>
      <c r="B411" s="373"/>
      <c r="C411" s="373"/>
      <c r="D411" s="373"/>
      <c r="E411" s="373"/>
      <c r="F411" s="373"/>
      <c r="G411" s="373"/>
      <c r="H411" s="373"/>
      <c r="I411" s="373"/>
      <c r="J411" s="373"/>
      <c r="K411" s="373"/>
      <c r="L411" s="373"/>
      <c r="M411" s="373"/>
      <c r="N411" s="373"/>
      <c r="O411" s="373"/>
      <c r="P411" s="373"/>
      <c r="Q411" s="373"/>
      <c r="R411" s="373"/>
      <c r="S411" s="373"/>
      <c r="T411" s="373"/>
      <c r="U411" s="373"/>
      <c r="V411" s="373"/>
      <c r="W411" s="373"/>
      <c r="X411" s="373"/>
      <c r="Y411" s="67"/>
      <c r="Z411" s="67"/>
    </row>
    <row r="412" spans="1:53" ht="27" customHeight="1" x14ac:dyDescent="0.25">
      <c r="A412" s="64" t="s">
        <v>560</v>
      </c>
      <c r="B412" s="64" t="s">
        <v>561</v>
      </c>
      <c r="C412" s="37">
        <v>4301032045</v>
      </c>
      <c r="D412" s="360">
        <v>4680115884335</v>
      </c>
      <c r="E412" s="360"/>
      <c r="F412" s="63">
        <v>0.06</v>
      </c>
      <c r="G412" s="38">
        <v>20</v>
      </c>
      <c r="H412" s="63">
        <v>1.2</v>
      </c>
      <c r="I412" s="63">
        <v>1.8</v>
      </c>
      <c r="J412" s="38">
        <v>200</v>
      </c>
      <c r="K412" s="38" t="s">
        <v>563</v>
      </c>
      <c r="L412" s="39" t="s">
        <v>562</v>
      </c>
      <c r="M412" s="38">
        <v>60</v>
      </c>
      <c r="N412" s="42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62"/>
      <c r="P412" s="362"/>
      <c r="Q412" s="362"/>
      <c r="R412" s="363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IFERROR(IF(W412=0,"",ROUNDUP(W412/H412,0)*0.00627),"")</f>
        <v/>
      </c>
      <c r="Y412" s="69" t="s">
        <v>48</v>
      </c>
      <c r="Z412" s="70" t="s">
        <v>48</v>
      </c>
      <c r="AD412" s="71"/>
      <c r="BA412" s="300" t="s">
        <v>66</v>
      </c>
    </row>
    <row r="413" spans="1:53" ht="27" customHeight="1" x14ac:dyDescent="0.25">
      <c r="A413" s="64" t="s">
        <v>564</v>
      </c>
      <c r="B413" s="64" t="s">
        <v>565</v>
      </c>
      <c r="C413" s="37">
        <v>4301032047</v>
      </c>
      <c r="D413" s="360">
        <v>4680115884342</v>
      </c>
      <c r="E413" s="360"/>
      <c r="F413" s="63">
        <v>0.06</v>
      </c>
      <c r="G413" s="38">
        <v>20</v>
      </c>
      <c r="H413" s="63">
        <v>1.2</v>
      </c>
      <c r="I413" s="63">
        <v>1.8</v>
      </c>
      <c r="J413" s="38">
        <v>200</v>
      </c>
      <c r="K413" s="38" t="s">
        <v>563</v>
      </c>
      <c r="L413" s="39" t="s">
        <v>562</v>
      </c>
      <c r="M413" s="38">
        <v>60</v>
      </c>
      <c r="N413" s="42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62"/>
      <c r="P413" s="362"/>
      <c r="Q413" s="362"/>
      <c r="R413" s="363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IFERROR(IF(W413=0,"",ROUNDUP(W413/H413,0)*0.00627),"")</f>
        <v/>
      </c>
      <c r="Y413" s="69" t="s">
        <v>48</v>
      </c>
      <c r="Z413" s="70" t="s">
        <v>48</v>
      </c>
      <c r="AD413" s="71"/>
      <c r="BA413" s="301" t="s">
        <v>66</v>
      </c>
    </row>
    <row r="414" spans="1:53" ht="27" customHeight="1" x14ac:dyDescent="0.25">
      <c r="A414" s="64" t="s">
        <v>566</v>
      </c>
      <c r="B414" s="64" t="s">
        <v>567</v>
      </c>
      <c r="C414" s="37">
        <v>4301170011</v>
      </c>
      <c r="D414" s="360">
        <v>4680115884113</v>
      </c>
      <c r="E414" s="360"/>
      <c r="F414" s="63">
        <v>0.11</v>
      </c>
      <c r="G414" s="38">
        <v>12</v>
      </c>
      <c r="H414" s="63">
        <v>1.32</v>
      </c>
      <c r="I414" s="63">
        <v>1.88</v>
      </c>
      <c r="J414" s="38">
        <v>200</v>
      </c>
      <c r="K414" s="38" t="s">
        <v>563</v>
      </c>
      <c r="L414" s="39" t="s">
        <v>562</v>
      </c>
      <c r="M414" s="38">
        <v>150</v>
      </c>
      <c r="N414" s="4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62"/>
      <c r="P414" s="362"/>
      <c r="Q414" s="362"/>
      <c r="R414" s="363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IFERROR(IF(W414=0,"",ROUNDUP(W414/H414,0)*0.00627),"")</f>
        <v/>
      </c>
      <c r="Y414" s="69" t="s">
        <v>48</v>
      </c>
      <c r="Z414" s="70" t="s">
        <v>48</v>
      </c>
      <c r="AD414" s="71"/>
      <c r="BA414" s="302" t="s">
        <v>66</v>
      </c>
    </row>
    <row r="415" spans="1:53" x14ac:dyDescent="0.2">
      <c r="A415" s="367"/>
      <c r="B415" s="367"/>
      <c r="C415" s="367"/>
      <c r="D415" s="367"/>
      <c r="E415" s="367"/>
      <c r="F415" s="367"/>
      <c r="G415" s="367"/>
      <c r="H415" s="367"/>
      <c r="I415" s="367"/>
      <c r="J415" s="367"/>
      <c r="K415" s="367"/>
      <c r="L415" s="367"/>
      <c r="M415" s="368"/>
      <c r="N415" s="364" t="s">
        <v>43</v>
      </c>
      <c r="O415" s="365"/>
      <c r="P415" s="365"/>
      <c r="Q415" s="365"/>
      <c r="R415" s="365"/>
      <c r="S415" s="365"/>
      <c r="T415" s="366"/>
      <c r="U415" s="43" t="s">
        <v>42</v>
      </c>
      <c r="V415" s="44">
        <f>IFERROR(V412/H412,"0")+IFERROR(V413/H413,"0")+IFERROR(V414/H414,"0")</f>
        <v>0</v>
      </c>
      <c r="W415" s="44">
        <f>IFERROR(W412/H412,"0")+IFERROR(W413/H413,"0")+IFERROR(W414/H414,"0")</f>
        <v>0</v>
      </c>
      <c r="X415" s="44">
        <f>IFERROR(IF(X412="",0,X412),"0")+IFERROR(IF(X413="",0,X413),"0")+IFERROR(IF(X414="",0,X414),"0")</f>
        <v>0</v>
      </c>
      <c r="Y415" s="68"/>
      <c r="Z415" s="68"/>
    </row>
    <row r="416" spans="1:53" x14ac:dyDescent="0.2">
      <c r="A416" s="367"/>
      <c r="B416" s="367"/>
      <c r="C416" s="367"/>
      <c r="D416" s="367"/>
      <c r="E416" s="367"/>
      <c r="F416" s="367"/>
      <c r="G416" s="367"/>
      <c r="H416" s="367"/>
      <c r="I416" s="367"/>
      <c r="J416" s="367"/>
      <c r="K416" s="367"/>
      <c r="L416" s="367"/>
      <c r="M416" s="368"/>
      <c r="N416" s="364" t="s">
        <v>43</v>
      </c>
      <c r="O416" s="365"/>
      <c r="P416" s="365"/>
      <c r="Q416" s="365"/>
      <c r="R416" s="365"/>
      <c r="S416" s="365"/>
      <c r="T416" s="366"/>
      <c r="U416" s="43" t="s">
        <v>0</v>
      </c>
      <c r="V416" s="44">
        <f>IFERROR(SUM(V412:V414),"0")</f>
        <v>0</v>
      </c>
      <c r="W416" s="44">
        <f>IFERROR(SUM(W412:W414),"0")</f>
        <v>0</v>
      </c>
      <c r="X416" s="43"/>
      <c r="Y416" s="68"/>
      <c r="Z416" s="68"/>
    </row>
    <row r="417" spans="1:53" ht="16.5" customHeight="1" x14ac:dyDescent="0.25">
      <c r="A417" s="388" t="s">
        <v>568</v>
      </c>
      <c r="B417" s="388"/>
      <c r="C417" s="388"/>
      <c r="D417" s="388"/>
      <c r="E417" s="388"/>
      <c r="F417" s="388"/>
      <c r="G417" s="388"/>
      <c r="H417" s="388"/>
      <c r="I417" s="388"/>
      <c r="J417" s="388"/>
      <c r="K417" s="388"/>
      <c r="L417" s="388"/>
      <c r="M417" s="388"/>
      <c r="N417" s="388"/>
      <c r="O417" s="388"/>
      <c r="P417" s="388"/>
      <c r="Q417" s="388"/>
      <c r="R417" s="388"/>
      <c r="S417" s="388"/>
      <c r="T417" s="388"/>
      <c r="U417" s="388"/>
      <c r="V417" s="388"/>
      <c r="W417" s="388"/>
      <c r="X417" s="388"/>
      <c r="Y417" s="66"/>
      <c r="Z417" s="66"/>
    </row>
    <row r="418" spans="1:53" ht="14.25" customHeight="1" x14ac:dyDescent="0.25">
      <c r="A418" s="373" t="s">
        <v>110</v>
      </c>
      <c r="B418" s="373"/>
      <c r="C418" s="373"/>
      <c r="D418" s="373"/>
      <c r="E418" s="373"/>
      <c r="F418" s="373"/>
      <c r="G418" s="373"/>
      <c r="H418" s="373"/>
      <c r="I418" s="373"/>
      <c r="J418" s="373"/>
      <c r="K418" s="373"/>
      <c r="L418" s="373"/>
      <c r="M418" s="373"/>
      <c r="N418" s="373"/>
      <c r="O418" s="373"/>
      <c r="P418" s="373"/>
      <c r="Q418" s="373"/>
      <c r="R418" s="373"/>
      <c r="S418" s="373"/>
      <c r="T418" s="373"/>
      <c r="U418" s="373"/>
      <c r="V418" s="373"/>
      <c r="W418" s="373"/>
      <c r="X418" s="373"/>
      <c r="Y418" s="67"/>
      <c r="Z418" s="67"/>
    </row>
    <row r="419" spans="1:53" ht="27" customHeight="1" x14ac:dyDescent="0.25">
      <c r="A419" s="64" t="s">
        <v>569</v>
      </c>
      <c r="B419" s="64" t="s">
        <v>570</v>
      </c>
      <c r="C419" s="37">
        <v>4301020214</v>
      </c>
      <c r="D419" s="360">
        <v>4607091389388</v>
      </c>
      <c r="E419" s="360"/>
      <c r="F419" s="63">
        <v>1.3</v>
      </c>
      <c r="G419" s="38">
        <v>4</v>
      </c>
      <c r="H419" s="63">
        <v>5.2</v>
      </c>
      <c r="I419" s="63">
        <v>5.6079999999999997</v>
      </c>
      <c r="J419" s="38">
        <v>104</v>
      </c>
      <c r="K419" s="38" t="s">
        <v>114</v>
      </c>
      <c r="L419" s="39" t="s">
        <v>113</v>
      </c>
      <c r="M419" s="38">
        <v>35</v>
      </c>
      <c r="N419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62"/>
      <c r="P419" s="362"/>
      <c r="Q419" s="362"/>
      <c r="R419" s="363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303" t="s">
        <v>66</v>
      </c>
    </row>
    <row r="420" spans="1:53" ht="27" customHeight="1" x14ac:dyDescent="0.25">
      <c r="A420" s="64" t="s">
        <v>571</v>
      </c>
      <c r="B420" s="64" t="s">
        <v>572</v>
      </c>
      <c r="C420" s="37">
        <v>4301020185</v>
      </c>
      <c r="D420" s="360">
        <v>4607091389364</v>
      </c>
      <c r="E420" s="360"/>
      <c r="F420" s="63">
        <v>0.42</v>
      </c>
      <c r="G420" s="38">
        <v>6</v>
      </c>
      <c r="H420" s="63">
        <v>2.52</v>
      </c>
      <c r="I420" s="63">
        <v>2.75</v>
      </c>
      <c r="J420" s="38">
        <v>156</v>
      </c>
      <c r="K420" s="38" t="s">
        <v>80</v>
      </c>
      <c r="L420" s="39" t="s">
        <v>132</v>
      </c>
      <c r="M420" s="38">
        <v>35</v>
      </c>
      <c r="N420" s="4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62"/>
      <c r="P420" s="362"/>
      <c r="Q420" s="362"/>
      <c r="R420" s="363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IFERROR(IF(W420=0,"",ROUNDUP(W420/H420,0)*0.00753),"")</f>
        <v/>
      </c>
      <c r="Y420" s="69" t="s">
        <v>48</v>
      </c>
      <c r="Z420" s="70" t="s">
        <v>48</v>
      </c>
      <c r="AD420" s="71"/>
      <c r="BA420" s="304" t="s">
        <v>66</v>
      </c>
    </row>
    <row r="421" spans="1:53" x14ac:dyDescent="0.2">
      <c r="A421" s="367"/>
      <c r="B421" s="367"/>
      <c r="C421" s="367"/>
      <c r="D421" s="367"/>
      <c r="E421" s="367"/>
      <c r="F421" s="367"/>
      <c r="G421" s="367"/>
      <c r="H421" s="367"/>
      <c r="I421" s="367"/>
      <c r="J421" s="367"/>
      <c r="K421" s="367"/>
      <c r="L421" s="367"/>
      <c r="M421" s="368"/>
      <c r="N421" s="364" t="s">
        <v>43</v>
      </c>
      <c r="O421" s="365"/>
      <c r="P421" s="365"/>
      <c r="Q421" s="365"/>
      <c r="R421" s="365"/>
      <c r="S421" s="365"/>
      <c r="T421" s="366"/>
      <c r="U421" s="43" t="s">
        <v>42</v>
      </c>
      <c r="V421" s="44">
        <f>IFERROR(V419/H419,"0")+IFERROR(V420/H420,"0")</f>
        <v>0</v>
      </c>
      <c r="W421" s="44">
        <f>IFERROR(W419/H419,"0")+IFERROR(W420/H420,"0")</f>
        <v>0</v>
      </c>
      <c r="X421" s="44">
        <f>IFERROR(IF(X419="",0,X419),"0")+IFERROR(IF(X420="",0,X420),"0")</f>
        <v>0</v>
      </c>
      <c r="Y421" s="68"/>
      <c r="Z421" s="68"/>
    </row>
    <row r="422" spans="1:53" x14ac:dyDescent="0.2">
      <c r="A422" s="367"/>
      <c r="B422" s="367"/>
      <c r="C422" s="367"/>
      <c r="D422" s="367"/>
      <c r="E422" s="367"/>
      <c r="F422" s="367"/>
      <c r="G422" s="367"/>
      <c r="H422" s="367"/>
      <c r="I422" s="367"/>
      <c r="J422" s="367"/>
      <c r="K422" s="367"/>
      <c r="L422" s="367"/>
      <c r="M422" s="368"/>
      <c r="N422" s="364" t="s">
        <v>43</v>
      </c>
      <c r="O422" s="365"/>
      <c r="P422" s="365"/>
      <c r="Q422" s="365"/>
      <c r="R422" s="365"/>
      <c r="S422" s="365"/>
      <c r="T422" s="366"/>
      <c r="U422" s="43" t="s">
        <v>0</v>
      </c>
      <c r="V422" s="44">
        <f>IFERROR(SUM(V419:V420),"0")</f>
        <v>0</v>
      </c>
      <c r="W422" s="44">
        <f>IFERROR(SUM(W419:W420),"0")</f>
        <v>0</v>
      </c>
      <c r="X422" s="43"/>
      <c r="Y422" s="68"/>
      <c r="Z422" s="68"/>
    </row>
    <row r="423" spans="1:53" ht="14.25" customHeight="1" x14ac:dyDescent="0.25">
      <c r="A423" s="373" t="s">
        <v>76</v>
      </c>
      <c r="B423" s="373"/>
      <c r="C423" s="373"/>
      <c r="D423" s="373"/>
      <c r="E423" s="373"/>
      <c r="F423" s="373"/>
      <c r="G423" s="373"/>
      <c r="H423" s="373"/>
      <c r="I423" s="373"/>
      <c r="J423" s="373"/>
      <c r="K423" s="373"/>
      <c r="L423" s="373"/>
      <c r="M423" s="373"/>
      <c r="N423" s="373"/>
      <c r="O423" s="373"/>
      <c r="P423" s="373"/>
      <c r="Q423" s="373"/>
      <c r="R423" s="373"/>
      <c r="S423" s="373"/>
      <c r="T423" s="373"/>
      <c r="U423" s="373"/>
      <c r="V423" s="373"/>
      <c r="W423" s="373"/>
      <c r="X423" s="373"/>
      <c r="Y423" s="67"/>
      <c r="Z423" s="67"/>
    </row>
    <row r="424" spans="1:53" ht="27" customHeight="1" x14ac:dyDescent="0.25">
      <c r="A424" s="64" t="s">
        <v>573</v>
      </c>
      <c r="B424" s="64" t="s">
        <v>574</v>
      </c>
      <c r="C424" s="37">
        <v>4301031212</v>
      </c>
      <c r="D424" s="360">
        <v>4607091389739</v>
      </c>
      <c r="E424" s="360"/>
      <c r="F424" s="63">
        <v>0.7</v>
      </c>
      <c r="G424" s="38">
        <v>6</v>
      </c>
      <c r="H424" s="63">
        <v>4.2</v>
      </c>
      <c r="I424" s="63">
        <v>4.43</v>
      </c>
      <c r="J424" s="38">
        <v>156</v>
      </c>
      <c r="K424" s="38" t="s">
        <v>80</v>
      </c>
      <c r="L424" s="39" t="s">
        <v>113</v>
      </c>
      <c r="M424" s="38">
        <v>45</v>
      </c>
      <c r="N424" s="4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62"/>
      <c r="P424" s="362"/>
      <c r="Q424" s="362"/>
      <c r="R424" s="363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ref="W424:W430" si="20">IFERROR(IF(V424="",0,CEILING((V424/$H424),1)*$H424),"")</f>
        <v>0</v>
      </c>
      <c r="X424" s="42" t="str">
        <f>IFERROR(IF(W424=0,"",ROUNDUP(W424/H424,0)*0.00753),"")</f>
        <v/>
      </c>
      <c r="Y424" s="69" t="s">
        <v>48</v>
      </c>
      <c r="Z424" s="70" t="s">
        <v>48</v>
      </c>
      <c r="AD424" s="71"/>
      <c r="BA424" s="305" t="s">
        <v>66</v>
      </c>
    </row>
    <row r="425" spans="1:53" ht="27" customHeight="1" x14ac:dyDescent="0.25">
      <c r="A425" s="64" t="s">
        <v>575</v>
      </c>
      <c r="B425" s="64" t="s">
        <v>576</v>
      </c>
      <c r="C425" s="37">
        <v>4301031247</v>
      </c>
      <c r="D425" s="360">
        <v>4680115883048</v>
      </c>
      <c r="E425" s="360"/>
      <c r="F425" s="63">
        <v>1</v>
      </c>
      <c r="G425" s="38">
        <v>4</v>
      </c>
      <c r="H425" s="63">
        <v>4</v>
      </c>
      <c r="I425" s="63">
        <v>4.21</v>
      </c>
      <c r="J425" s="38">
        <v>120</v>
      </c>
      <c r="K425" s="38" t="s">
        <v>80</v>
      </c>
      <c r="L425" s="39" t="s">
        <v>79</v>
      </c>
      <c r="M425" s="38">
        <v>40</v>
      </c>
      <c r="N425" s="42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62"/>
      <c r="P425" s="362"/>
      <c r="Q425" s="362"/>
      <c r="R425" s="363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20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6" t="s">
        <v>66</v>
      </c>
    </row>
    <row r="426" spans="1:53" ht="27" customHeight="1" x14ac:dyDescent="0.25">
      <c r="A426" s="64" t="s">
        <v>577</v>
      </c>
      <c r="B426" s="64" t="s">
        <v>578</v>
      </c>
      <c r="C426" s="37">
        <v>4301031176</v>
      </c>
      <c r="D426" s="360">
        <v>4607091389425</v>
      </c>
      <c r="E426" s="360"/>
      <c r="F426" s="63">
        <v>0.35</v>
      </c>
      <c r="G426" s="38">
        <v>6</v>
      </c>
      <c r="H426" s="63">
        <v>2.1</v>
      </c>
      <c r="I426" s="63">
        <v>2.23</v>
      </c>
      <c r="J426" s="38">
        <v>234</v>
      </c>
      <c r="K426" s="38" t="s">
        <v>175</v>
      </c>
      <c r="L426" s="39" t="s">
        <v>79</v>
      </c>
      <c r="M426" s="38">
        <v>45</v>
      </c>
      <c r="N426" s="4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62"/>
      <c r="P426" s="362"/>
      <c r="Q426" s="362"/>
      <c r="R426" s="363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20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7" t="s">
        <v>66</v>
      </c>
    </row>
    <row r="427" spans="1:53" ht="27" customHeight="1" x14ac:dyDescent="0.25">
      <c r="A427" s="64" t="s">
        <v>579</v>
      </c>
      <c r="B427" s="64" t="s">
        <v>580</v>
      </c>
      <c r="C427" s="37">
        <v>4301031215</v>
      </c>
      <c r="D427" s="360">
        <v>4680115882911</v>
      </c>
      <c r="E427" s="360"/>
      <c r="F427" s="63">
        <v>0.4</v>
      </c>
      <c r="G427" s="38">
        <v>6</v>
      </c>
      <c r="H427" s="63">
        <v>2.4</v>
      </c>
      <c r="I427" s="63">
        <v>2.5299999999999998</v>
      </c>
      <c r="J427" s="38">
        <v>234</v>
      </c>
      <c r="K427" s="38" t="s">
        <v>175</v>
      </c>
      <c r="L427" s="39" t="s">
        <v>79</v>
      </c>
      <c r="M427" s="38">
        <v>40</v>
      </c>
      <c r="N427" s="41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62"/>
      <c r="P427" s="362"/>
      <c r="Q427" s="362"/>
      <c r="R427" s="363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20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8" t="s">
        <v>66</v>
      </c>
    </row>
    <row r="428" spans="1:53" ht="27" customHeight="1" x14ac:dyDescent="0.25">
      <c r="A428" s="64" t="s">
        <v>581</v>
      </c>
      <c r="B428" s="64" t="s">
        <v>582</v>
      </c>
      <c r="C428" s="37">
        <v>4301031167</v>
      </c>
      <c r="D428" s="360">
        <v>4680115880771</v>
      </c>
      <c r="E428" s="360"/>
      <c r="F428" s="63">
        <v>0.28000000000000003</v>
      </c>
      <c r="G428" s="38">
        <v>6</v>
      </c>
      <c r="H428" s="63">
        <v>1.68</v>
      </c>
      <c r="I428" s="63">
        <v>1.81</v>
      </c>
      <c r="J428" s="38">
        <v>234</v>
      </c>
      <c r="K428" s="38" t="s">
        <v>175</v>
      </c>
      <c r="L428" s="39" t="s">
        <v>79</v>
      </c>
      <c r="M428" s="38">
        <v>45</v>
      </c>
      <c r="N428" s="42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62"/>
      <c r="P428" s="362"/>
      <c r="Q428" s="362"/>
      <c r="R428" s="363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20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9" t="s">
        <v>66</v>
      </c>
    </row>
    <row r="429" spans="1:53" ht="27" customHeight="1" x14ac:dyDescent="0.25">
      <c r="A429" s="64" t="s">
        <v>583</v>
      </c>
      <c r="B429" s="64" t="s">
        <v>584</v>
      </c>
      <c r="C429" s="37">
        <v>4301031173</v>
      </c>
      <c r="D429" s="360">
        <v>4607091389500</v>
      </c>
      <c r="E429" s="360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175</v>
      </c>
      <c r="L429" s="39" t="s">
        <v>79</v>
      </c>
      <c r="M429" s="38">
        <v>45</v>
      </c>
      <c r="N429" s="4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62"/>
      <c r="P429" s="362"/>
      <c r="Q429" s="362"/>
      <c r="R429" s="363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20"/>
        <v>0</v>
      </c>
      <c r="X429" s="42" t="str">
        <f>IFERROR(IF(W429=0,"",ROUNDUP(W429/H429,0)*0.00502),"")</f>
        <v/>
      </c>
      <c r="Y429" s="69" t="s">
        <v>48</v>
      </c>
      <c r="Z429" s="70" t="s">
        <v>48</v>
      </c>
      <c r="AD429" s="71"/>
      <c r="BA429" s="310" t="s">
        <v>66</v>
      </c>
    </row>
    <row r="430" spans="1:53" ht="27" customHeight="1" x14ac:dyDescent="0.25">
      <c r="A430" s="64" t="s">
        <v>585</v>
      </c>
      <c r="B430" s="64" t="s">
        <v>586</v>
      </c>
      <c r="C430" s="37">
        <v>4301031103</v>
      </c>
      <c r="D430" s="360">
        <v>4680115881983</v>
      </c>
      <c r="E430" s="360"/>
      <c r="F430" s="63">
        <v>0.28000000000000003</v>
      </c>
      <c r="G430" s="38">
        <v>4</v>
      </c>
      <c r="H430" s="63">
        <v>1.1200000000000001</v>
      </c>
      <c r="I430" s="63">
        <v>1.252</v>
      </c>
      <c r="J430" s="38">
        <v>234</v>
      </c>
      <c r="K430" s="38" t="s">
        <v>175</v>
      </c>
      <c r="L430" s="39" t="s">
        <v>79</v>
      </c>
      <c r="M430" s="38">
        <v>40</v>
      </c>
      <c r="N430" s="42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62"/>
      <c r="P430" s="362"/>
      <c r="Q430" s="362"/>
      <c r="R430" s="363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IFERROR(IF(W430=0,"",ROUNDUP(W430/H430,0)*0.00502),"")</f>
        <v/>
      </c>
      <c r="Y430" s="69" t="s">
        <v>48</v>
      </c>
      <c r="Z430" s="70" t="s">
        <v>48</v>
      </c>
      <c r="AD430" s="71"/>
      <c r="BA430" s="311" t="s">
        <v>66</v>
      </c>
    </row>
    <row r="431" spans="1:53" x14ac:dyDescent="0.2">
      <c r="A431" s="367"/>
      <c r="B431" s="367"/>
      <c r="C431" s="367"/>
      <c r="D431" s="367"/>
      <c r="E431" s="367"/>
      <c r="F431" s="367"/>
      <c r="G431" s="367"/>
      <c r="H431" s="367"/>
      <c r="I431" s="367"/>
      <c r="J431" s="367"/>
      <c r="K431" s="367"/>
      <c r="L431" s="367"/>
      <c r="M431" s="368"/>
      <c r="N431" s="364" t="s">
        <v>43</v>
      </c>
      <c r="O431" s="365"/>
      <c r="P431" s="365"/>
      <c r="Q431" s="365"/>
      <c r="R431" s="365"/>
      <c r="S431" s="365"/>
      <c r="T431" s="366"/>
      <c r="U431" s="43" t="s">
        <v>42</v>
      </c>
      <c r="V431" s="44">
        <f>IFERROR(V424/H424,"0")+IFERROR(V425/H425,"0")+IFERROR(V426/H426,"0")+IFERROR(V427/H427,"0")+IFERROR(V428/H428,"0")+IFERROR(V429/H429,"0")+IFERROR(V430/H430,"0")</f>
        <v>0</v>
      </c>
      <c r="W431" s="44">
        <f>IFERROR(W424/H424,"0")+IFERROR(W425/H425,"0")+IFERROR(W426/H426,"0")+IFERROR(W427/H427,"0")+IFERROR(W428/H428,"0")+IFERROR(W429/H429,"0")+IFERROR(W430/H430,"0")</f>
        <v>0</v>
      </c>
      <c r="X431" s="44">
        <f>IFERROR(IF(X424="",0,X424),"0")+IFERROR(IF(X425="",0,X425),"0")+IFERROR(IF(X426="",0,X426),"0")+IFERROR(IF(X427="",0,X427),"0")+IFERROR(IF(X428="",0,X428),"0")+IFERROR(IF(X429="",0,X429),"0")+IFERROR(IF(X430="",0,X430),"0")</f>
        <v>0</v>
      </c>
      <c r="Y431" s="68"/>
      <c r="Z431" s="68"/>
    </row>
    <row r="432" spans="1:53" x14ac:dyDescent="0.2">
      <c r="A432" s="367"/>
      <c r="B432" s="367"/>
      <c r="C432" s="367"/>
      <c r="D432" s="367"/>
      <c r="E432" s="367"/>
      <c r="F432" s="367"/>
      <c r="G432" s="367"/>
      <c r="H432" s="367"/>
      <c r="I432" s="367"/>
      <c r="J432" s="367"/>
      <c r="K432" s="367"/>
      <c r="L432" s="367"/>
      <c r="M432" s="368"/>
      <c r="N432" s="364" t="s">
        <v>43</v>
      </c>
      <c r="O432" s="365"/>
      <c r="P432" s="365"/>
      <c r="Q432" s="365"/>
      <c r="R432" s="365"/>
      <c r="S432" s="365"/>
      <c r="T432" s="366"/>
      <c r="U432" s="43" t="s">
        <v>0</v>
      </c>
      <c r="V432" s="44">
        <f>IFERROR(SUM(V424:V430),"0")</f>
        <v>0</v>
      </c>
      <c r="W432" s="44">
        <f>IFERROR(SUM(W424:W430),"0")</f>
        <v>0</v>
      </c>
      <c r="X432" s="43"/>
      <c r="Y432" s="68"/>
      <c r="Z432" s="68"/>
    </row>
    <row r="433" spans="1:53" ht="14.25" customHeight="1" x14ac:dyDescent="0.25">
      <c r="A433" s="373" t="s">
        <v>96</v>
      </c>
      <c r="B433" s="373"/>
      <c r="C433" s="373"/>
      <c r="D433" s="373"/>
      <c r="E433" s="373"/>
      <c r="F433" s="373"/>
      <c r="G433" s="373"/>
      <c r="H433" s="373"/>
      <c r="I433" s="373"/>
      <c r="J433" s="373"/>
      <c r="K433" s="373"/>
      <c r="L433" s="373"/>
      <c r="M433" s="373"/>
      <c r="N433" s="373"/>
      <c r="O433" s="373"/>
      <c r="P433" s="373"/>
      <c r="Q433" s="373"/>
      <c r="R433" s="373"/>
      <c r="S433" s="373"/>
      <c r="T433" s="373"/>
      <c r="U433" s="373"/>
      <c r="V433" s="373"/>
      <c r="W433" s="373"/>
      <c r="X433" s="373"/>
      <c r="Y433" s="67"/>
      <c r="Z433" s="67"/>
    </row>
    <row r="434" spans="1:53" ht="27" customHeight="1" x14ac:dyDescent="0.25">
      <c r="A434" s="64" t="s">
        <v>587</v>
      </c>
      <c r="B434" s="64" t="s">
        <v>588</v>
      </c>
      <c r="C434" s="37">
        <v>4301032046</v>
      </c>
      <c r="D434" s="360">
        <v>4680115884359</v>
      </c>
      <c r="E434" s="360"/>
      <c r="F434" s="63">
        <v>0.06</v>
      </c>
      <c r="G434" s="38">
        <v>20</v>
      </c>
      <c r="H434" s="63">
        <v>1.2</v>
      </c>
      <c r="I434" s="63">
        <v>1.8</v>
      </c>
      <c r="J434" s="38">
        <v>200</v>
      </c>
      <c r="K434" s="38" t="s">
        <v>563</v>
      </c>
      <c r="L434" s="39" t="s">
        <v>562</v>
      </c>
      <c r="M434" s="38">
        <v>60</v>
      </c>
      <c r="N434" s="4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4" s="362"/>
      <c r="P434" s="362"/>
      <c r="Q434" s="362"/>
      <c r="R434" s="363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IFERROR(IF(W434=0,"",ROUNDUP(W434/H434,0)*0.00627),"")</f>
        <v/>
      </c>
      <c r="Y434" s="69" t="s">
        <v>48</v>
      </c>
      <c r="Z434" s="70" t="s">
        <v>48</v>
      </c>
      <c r="AD434" s="71"/>
      <c r="BA434" s="312" t="s">
        <v>66</v>
      </c>
    </row>
    <row r="435" spans="1:53" ht="27" customHeight="1" x14ac:dyDescent="0.25">
      <c r="A435" s="64" t="s">
        <v>589</v>
      </c>
      <c r="B435" s="64" t="s">
        <v>590</v>
      </c>
      <c r="C435" s="37">
        <v>4301040358</v>
      </c>
      <c r="D435" s="360">
        <v>4680115884571</v>
      </c>
      <c r="E435" s="360"/>
      <c r="F435" s="63">
        <v>0.1</v>
      </c>
      <c r="G435" s="38">
        <v>20</v>
      </c>
      <c r="H435" s="63">
        <v>2</v>
      </c>
      <c r="I435" s="63">
        <v>2.6</v>
      </c>
      <c r="J435" s="38">
        <v>200</v>
      </c>
      <c r="K435" s="38" t="s">
        <v>563</v>
      </c>
      <c r="L435" s="39" t="s">
        <v>562</v>
      </c>
      <c r="M435" s="38">
        <v>60</v>
      </c>
      <c r="N435" s="4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5" s="362"/>
      <c r="P435" s="362"/>
      <c r="Q435" s="362"/>
      <c r="R435" s="363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IFERROR(IF(W435=0,"",ROUNDUP(W435/H435,0)*0.00627),"")</f>
        <v/>
      </c>
      <c r="Y435" s="69" t="s">
        <v>48</v>
      </c>
      <c r="Z435" s="70" t="s">
        <v>48</v>
      </c>
      <c r="AD435" s="71"/>
      <c r="BA435" s="313" t="s">
        <v>66</v>
      </c>
    </row>
    <row r="436" spans="1:53" x14ac:dyDescent="0.2">
      <c r="A436" s="367"/>
      <c r="B436" s="367"/>
      <c r="C436" s="367"/>
      <c r="D436" s="367"/>
      <c r="E436" s="367"/>
      <c r="F436" s="367"/>
      <c r="G436" s="367"/>
      <c r="H436" s="367"/>
      <c r="I436" s="367"/>
      <c r="J436" s="367"/>
      <c r="K436" s="367"/>
      <c r="L436" s="367"/>
      <c r="M436" s="368"/>
      <c r="N436" s="364" t="s">
        <v>43</v>
      </c>
      <c r="O436" s="365"/>
      <c r="P436" s="365"/>
      <c r="Q436" s="365"/>
      <c r="R436" s="365"/>
      <c r="S436" s="365"/>
      <c r="T436" s="366"/>
      <c r="U436" s="43" t="s">
        <v>42</v>
      </c>
      <c r="V436" s="44">
        <f>IFERROR(V434/H434,"0")+IFERROR(V435/H435,"0")</f>
        <v>0</v>
      </c>
      <c r="W436" s="44">
        <f>IFERROR(W434/H434,"0")+IFERROR(W435/H435,"0")</f>
        <v>0</v>
      </c>
      <c r="X436" s="44">
        <f>IFERROR(IF(X434="",0,X434),"0")+IFERROR(IF(X435="",0,X435),"0")</f>
        <v>0</v>
      </c>
      <c r="Y436" s="68"/>
      <c r="Z436" s="68"/>
    </row>
    <row r="437" spans="1:53" x14ac:dyDescent="0.2">
      <c r="A437" s="367"/>
      <c r="B437" s="367"/>
      <c r="C437" s="367"/>
      <c r="D437" s="367"/>
      <c r="E437" s="367"/>
      <c r="F437" s="367"/>
      <c r="G437" s="367"/>
      <c r="H437" s="367"/>
      <c r="I437" s="367"/>
      <c r="J437" s="367"/>
      <c r="K437" s="367"/>
      <c r="L437" s="367"/>
      <c r="M437" s="368"/>
      <c r="N437" s="364" t="s">
        <v>43</v>
      </c>
      <c r="O437" s="365"/>
      <c r="P437" s="365"/>
      <c r="Q437" s="365"/>
      <c r="R437" s="365"/>
      <c r="S437" s="365"/>
      <c r="T437" s="366"/>
      <c r="U437" s="43" t="s">
        <v>0</v>
      </c>
      <c r="V437" s="44">
        <f>IFERROR(SUM(V434:V435),"0")</f>
        <v>0</v>
      </c>
      <c r="W437" s="44">
        <f>IFERROR(SUM(W434:W435),"0")</f>
        <v>0</v>
      </c>
      <c r="X437" s="43"/>
      <c r="Y437" s="68"/>
      <c r="Z437" s="68"/>
    </row>
    <row r="438" spans="1:53" ht="14.25" customHeight="1" x14ac:dyDescent="0.25">
      <c r="A438" s="373" t="s">
        <v>105</v>
      </c>
      <c r="B438" s="373"/>
      <c r="C438" s="373"/>
      <c r="D438" s="373"/>
      <c r="E438" s="373"/>
      <c r="F438" s="373"/>
      <c r="G438" s="373"/>
      <c r="H438" s="373"/>
      <c r="I438" s="373"/>
      <c r="J438" s="373"/>
      <c r="K438" s="373"/>
      <c r="L438" s="373"/>
      <c r="M438" s="373"/>
      <c r="N438" s="373"/>
      <c r="O438" s="373"/>
      <c r="P438" s="373"/>
      <c r="Q438" s="373"/>
      <c r="R438" s="373"/>
      <c r="S438" s="373"/>
      <c r="T438" s="373"/>
      <c r="U438" s="373"/>
      <c r="V438" s="373"/>
      <c r="W438" s="373"/>
      <c r="X438" s="373"/>
      <c r="Y438" s="67"/>
      <c r="Z438" s="67"/>
    </row>
    <row r="439" spans="1:53" ht="27" customHeight="1" x14ac:dyDescent="0.25">
      <c r="A439" s="64" t="s">
        <v>591</v>
      </c>
      <c r="B439" s="64" t="s">
        <v>592</v>
      </c>
      <c r="C439" s="37">
        <v>4301170010</v>
      </c>
      <c r="D439" s="360">
        <v>4680115884090</v>
      </c>
      <c r="E439" s="360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563</v>
      </c>
      <c r="L439" s="39" t="s">
        <v>562</v>
      </c>
      <c r="M439" s="38">
        <v>150</v>
      </c>
      <c r="N439" s="41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2"/>
      <c r="P439" s="362"/>
      <c r="Q439" s="362"/>
      <c r="R439" s="363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IFERROR(IF(W439=0,"",ROUNDUP(W439/H439,0)*0.00627),"")</f>
        <v/>
      </c>
      <c r="Y439" s="69" t="s">
        <v>48</v>
      </c>
      <c r="Z439" s="70" t="s">
        <v>48</v>
      </c>
      <c r="AD439" s="71"/>
      <c r="BA439" s="314" t="s">
        <v>66</v>
      </c>
    </row>
    <row r="440" spans="1:53" x14ac:dyDescent="0.2">
      <c r="A440" s="367"/>
      <c r="B440" s="367"/>
      <c r="C440" s="367"/>
      <c r="D440" s="367"/>
      <c r="E440" s="367"/>
      <c r="F440" s="367"/>
      <c r="G440" s="367"/>
      <c r="H440" s="367"/>
      <c r="I440" s="367"/>
      <c r="J440" s="367"/>
      <c r="K440" s="367"/>
      <c r="L440" s="367"/>
      <c r="M440" s="368"/>
      <c r="N440" s="364" t="s">
        <v>43</v>
      </c>
      <c r="O440" s="365"/>
      <c r="P440" s="365"/>
      <c r="Q440" s="365"/>
      <c r="R440" s="365"/>
      <c r="S440" s="365"/>
      <c r="T440" s="366"/>
      <c r="U440" s="43" t="s">
        <v>42</v>
      </c>
      <c r="V440" s="44">
        <f>IFERROR(V439/H439,"0")</f>
        <v>0</v>
      </c>
      <c r="W440" s="44">
        <f>IFERROR(W439/H439,"0")</f>
        <v>0</v>
      </c>
      <c r="X440" s="44">
        <f>IFERROR(IF(X439="",0,X439),"0")</f>
        <v>0</v>
      </c>
      <c r="Y440" s="68"/>
      <c r="Z440" s="68"/>
    </row>
    <row r="441" spans="1:53" x14ac:dyDescent="0.2">
      <c r="A441" s="367"/>
      <c r="B441" s="367"/>
      <c r="C441" s="367"/>
      <c r="D441" s="367"/>
      <c r="E441" s="367"/>
      <c r="F441" s="367"/>
      <c r="G441" s="367"/>
      <c r="H441" s="367"/>
      <c r="I441" s="367"/>
      <c r="J441" s="367"/>
      <c r="K441" s="367"/>
      <c r="L441" s="367"/>
      <c r="M441" s="368"/>
      <c r="N441" s="364" t="s">
        <v>43</v>
      </c>
      <c r="O441" s="365"/>
      <c r="P441" s="365"/>
      <c r="Q441" s="365"/>
      <c r="R441" s="365"/>
      <c r="S441" s="365"/>
      <c r="T441" s="366"/>
      <c r="U441" s="43" t="s">
        <v>0</v>
      </c>
      <c r="V441" s="44">
        <f>IFERROR(SUM(V439:V439),"0")</f>
        <v>0</v>
      </c>
      <c r="W441" s="44">
        <f>IFERROR(SUM(W439:W439),"0")</f>
        <v>0</v>
      </c>
      <c r="X441" s="43"/>
      <c r="Y441" s="68"/>
      <c r="Z441" s="68"/>
    </row>
    <row r="442" spans="1:53" ht="14.25" customHeight="1" x14ac:dyDescent="0.25">
      <c r="A442" s="373" t="s">
        <v>593</v>
      </c>
      <c r="B442" s="373"/>
      <c r="C442" s="373"/>
      <c r="D442" s="373"/>
      <c r="E442" s="373"/>
      <c r="F442" s="373"/>
      <c r="G442" s="373"/>
      <c r="H442" s="373"/>
      <c r="I442" s="373"/>
      <c r="J442" s="373"/>
      <c r="K442" s="373"/>
      <c r="L442" s="373"/>
      <c r="M442" s="373"/>
      <c r="N442" s="373"/>
      <c r="O442" s="373"/>
      <c r="P442" s="373"/>
      <c r="Q442" s="373"/>
      <c r="R442" s="373"/>
      <c r="S442" s="373"/>
      <c r="T442" s="373"/>
      <c r="U442" s="373"/>
      <c r="V442" s="373"/>
      <c r="W442" s="373"/>
      <c r="X442" s="373"/>
      <c r="Y442" s="67"/>
      <c r="Z442" s="67"/>
    </row>
    <row r="443" spans="1:53" ht="27" customHeight="1" x14ac:dyDescent="0.25">
      <c r="A443" s="64" t="s">
        <v>594</v>
      </c>
      <c r="B443" s="64" t="s">
        <v>595</v>
      </c>
      <c r="C443" s="37">
        <v>4301040357</v>
      </c>
      <c r="D443" s="360">
        <v>4680115884564</v>
      </c>
      <c r="E443" s="360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563</v>
      </c>
      <c r="L443" s="39" t="s">
        <v>562</v>
      </c>
      <c r="M443" s="38">
        <v>60</v>
      </c>
      <c r="N443" s="41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2"/>
      <c r="P443" s="362"/>
      <c r="Q443" s="362"/>
      <c r="R443" s="363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IFERROR(IF(W443=0,"",ROUNDUP(W443/H443,0)*0.00627),"")</f>
        <v/>
      </c>
      <c r="Y443" s="69" t="s">
        <v>48</v>
      </c>
      <c r="Z443" s="70" t="s">
        <v>48</v>
      </c>
      <c r="AD443" s="71"/>
      <c r="BA443" s="315" t="s">
        <v>66</v>
      </c>
    </row>
    <row r="444" spans="1:53" x14ac:dyDescent="0.2">
      <c r="A444" s="367"/>
      <c r="B444" s="367"/>
      <c r="C444" s="367"/>
      <c r="D444" s="367"/>
      <c r="E444" s="367"/>
      <c r="F444" s="367"/>
      <c r="G444" s="367"/>
      <c r="H444" s="367"/>
      <c r="I444" s="367"/>
      <c r="J444" s="367"/>
      <c r="K444" s="367"/>
      <c r="L444" s="367"/>
      <c r="M444" s="368"/>
      <c r="N444" s="364" t="s">
        <v>43</v>
      </c>
      <c r="O444" s="365"/>
      <c r="P444" s="365"/>
      <c r="Q444" s="365"/>
      <c r="R444" s="365"/>
      <c r="S444" s="365"/>
      <c r="T444" s="366"/>
      <c r="U444" s="43" t="s">
        <v>42</v>
      </c>
      <c r="V444" s="44">
        <f>IFERROR(V443/H443,"0")</f>
        <v>0</v>
      </c>
      <c r="W444" s="44">
        <f>IFERROR(W443/H443,"0")</f>
        <v>0</v>
      </c>
      <c r="X444" s="44">
        <f>IFERROR(IF(X443="",0,X443),"0")</f>
        <v>0</v>
      </c>
      <c r="Y444" s="68"/>
      <c r="Z444" s="68"/>
    </row>
    <row r="445" spans="1:53" x14ac:dyDescent="0.2">
      <c r="A445" s="367"/>
      <c r="B445" s="367"/>
      <c r="C445" s="367"/>
      <c r="D445" s="367"/>
      <c r="E445" s="367"/>
      <c r="F445" s="367"/>
      <c r="G445" s="367"/>
      <c r="H445" s="367"/>
      <c r="I445" s="367"/>
      <c r="J445" s="367"/>
      <c r="K445" s="367"/>
      <c r="L445" s="367"/>
      <c r="M445" s="368"/>
      <c r="N445" s="364" t="s">
        <v>43</v>
      </c>
      <c r="O445" s="365"/>
      <c r="P445" s="365"/>
      <c r="Q445" s="365"/>
      <c r="R445" s="365"/>
      <c r="S445" s="365"/>
      <c r="T445" s="366"/>
      <c r="U445" s="43" t="s">
        <v>0</v>
      </c>
      <c r="V445" s="44">
        <f>IFERROR(SUM(V443:V443),"0")</f>
        <v>0</v>
      </c>
      <c r="W445" s="44">
        <f>IFERROR(SUM(W443:W443),"0")</f>
        <v>0</v>
      </c>
      <c r="X445" s="43"/>
      <c r="Y445" s="68"/>
      <c r="Z445" s="68"/>
    </row>
    <row r="446" spans="1:53" ht="27.75" customHeight="1" x14ac:dyDescent="0.2">
      <c r="A446" s="387" t="s">
        <v>596</v>
      </c>
      <c r="B446" s="387"/>
      <c r="C446" s="387"/>
      <c r="D446" s="387"/>
      <c r="E446" s="387"/>
      <c r="F446" s="387"/>
      <c r="G446" s="387"/>
      <c r="H446" s="387"/>
      <c r="I446" s="387"/>
      <c r="J446" s="387"/>
      <c r="K446" s="387"/>
      <c r="L446" s="387"/>
      <c r="M446" s="387"/>
      <c r="N446" s="387"/>
      <c r="O446" s="387"/>
      <c r="P446" s="387"/>
      <c r="Q446" s="387"/>
      <c r="R446" s="387"/>
      <c r="S446" s="387"/>
      <c r="T446" s="387"/>
      <c r="U446" s="387"/>
      <c r="V446" s="387"/>
      <c r="W446" s="387"/>
      <c r="X446" s="387"/>
      <c r="Y446" s="55"/>
      <c r="Z446" s="55"/>
    </row>
    <row r="447" spans="1:53" ht="16.5" customHeight="1" x14ac:dyDescent="0.25">
      <c r="A447" s="388" t="s">
        <v>596</v>
      </c>
      <c r="B447" s="388"/>
      <c r="C447" s="388"/>
      <c r="D447" s="388"/>
      <c r="E447" s="388"/>
      <c r="F447" s="388"/>
      <c r="G447" s="388"/>
      <c r="H447" s="388"/>
      <c r="I447" s="388"/>
      <c r="J447" s="388"/>
      <c r="K447" s="388"/>
      <c r="L447" s="388"/>
      <c r="M447" s="388"/>
      <c r="N447" s="388"/>
      <c r="O447" s="388"/>
      <c r="P447" s="388"/>
      <c r="Q447" s="388"/>
      <c r="R447" s="388"/>
      <c r="S447" s="388"/>
      <c r="T447" s="388"/>
      <c r="U447" s="388"/>
      <c r="V447" s="388"/>
      <c r="W447" s="388"/>
      <c r="X447" s="388"/>
      <c r="Y447" s="66"/>
      <c r="Z447" s="66"/>
    </row>
    <row r="448" spans="1:53" ht="14.25" customHeight="1" x14ac:dyDescent="0.25">
      <c r="A448" s="373" t="s">
        <v>118</v>
      </c>
      <c r="B448" s="373"/>
      <c r="C448" s="373"/>
      <c r="D448" s="373"/>
      <c r="E448" s="373"/>
      <c r="F448" s="373"/>
      <c r="G448" s="373"/>
      <c r="H448" s="373"/>
      <c r="I448" s="373"/>
      <c r="J448" s="373"/>
      <c r="K448" s="373"/>
      <c r="L448" s="373"/>
      <c r="M448" s="373"/>
      <c r="N448" s="373"/>
      <c r="O448" s="373"/>
      <c r="P448" s="373"/>
      <c r="Q448" s="373"/>
      <c r="R448" s="373"/>
      <c r="S448" s="373"/>
      <c r="T448" s="373"/>
      <c r="U448" s="373"/>
      <c r="V448" s="373"/>
      <c r="W448" s="373"/>
      <c r="X448" s="373"/>
      <c r="Y448" s="67"/>
      <c r="Z448" s="67"/>
    </row>
    <row r="449" spans="1:53" ht="27" customHeight="1" x14ac:dyDescent="0.25">
      <c r="A449" s="64" t="s">
        <v>597</v>
      </c>
      <c r="B449" s="64" t="s">
        <v>598</v>
      </c>
      <c r="C449" s="37">
        <v>4301011795</v>
      </c>
      <c r="D449" s="360">
        <v>4607091389067</v>
      </c>
      <c r="E449" s="360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113</v>
      </c>
      <c r="M449" s="38">
        <v>60</v>
      </c>
      <c r="N449" s="4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62"/>
      <c r="P449" s="362"/>
      <c r="Q449" s="362"/>
      <c r="R449" s="363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ref="W449:W459" si="21">IFERROR(IF(V449="",0,CEILING((V449/$H449),1)*$H449),"")</f>
        <v>0</v>
      </c>
      <c r="X449" s="42" t="str">
        <f t="shared" ref="X449:X454" si="22">IFERROR(IF(W449=0,"",ROUNDUP(W449/H449,0)*0.01196),"")</f>
        <v/>
      </c>
      <c r="Y449" s="69" t="s">
        <v>48</v>
      </c>
      <c r="Z449" s="70" t="s">
        <v>48</v>
      </c>
      <c r="AD449" s="71"/>
      <c r="BA449" s="316" t="s">
        <v>66</v>
      </c>
    </row>
    <row r="450" spans="1:53" ht="27" customHeight="1" x14ac:dyDescent="0.25">
      <c r="A450" s="64" t="s">
        <v>599</v>
      </c>
      <c r="B450" s="64" t="s">
        <v>600</v>
      </c>
      <c r="C450" s="37">
        <v>4301011779</v>
      </c>
      <c r="D450" s="360">
        <v>4607091383522</v>
      </c>
      <c r="E450" s="360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60</v>
      </c>
      <c r="N450" s="41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62"/>
      <c r="P450" s="362"/>
      <c r="Q450" s="362"/>
      <c r="R450" s="363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7" t="s">
        <v>66</v>
      </c>
    </row>
    <row r="451" spans="1:53" ht="27" customHeight="1" x14ac:dyDescent="0.25">
      <c r="A451" s="64" t="s">
        <v>601</v>
      </c>
      <c r="B451" s="64" t="s">
        <v>602</v>
      </c>
      <c r="C451" s="37">
        <v>4301011785</v>
      </c>
      <c r="D451" s="360">
        <v>4607091384437</v>
      </c>
      <c r="E451" s="360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60</v>
      </c>
      <c r="N451" s="41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1" s="362"/>
      <c r="P451" s="362"/>
      <c r="Q451" s="362"/>
      <c r="R451" s="363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8" t="s">
        <v>66</v>
      </c>
    </row>
    <row r="452" spans="1:53" ht="16.5" customHeight="1" x14ac:dyDescent="0.25">
      <c r="A452" s="64" t="s">
        <v>603</v>
      </c>
      <c r="B452" s="64" t="s">
        <v>604</v>
      </c>
      <c r="C452" s="37">
        <v>4301011774</v>
      </c>
      <c r="D452" s="360">
        <v>4680115884502</v>
      </c>
      <c r="E452" s="360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40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2" s="362"/>
      <c r="P452" s="362"/>
      <c r="Q452" s="362"/>
      <c r="R452" s="363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9" t="s">
        <v>66</v>
      </c>
    </row>
    <row r="453" spans="1:53" ht="27" customHeight="1" x14ac:dyDescent="0.25">
      <c r="A453" s="64" t="s">
        <v>605</v>
      </c>
      <c r="B453" s="64" t="s">
        <v>606</v>
      </c>
      <c r="C453" s="37">
        <v>4301011771</v>
      </c>
      <c r="D453" s="360">
        <v>4607091389104</v>
      </c>
      <c r="E453" s="360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4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3" s="362"/>
      <c r="P453" s="362"/>
      <c r="Q453" s="362"/>
      <c r="R453" s="363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20" t="s">
        <v>66</v>
      </c>
    </row>
    <row r="454" spans="1:53" ht="16.5" customHeight="1" x14ac:dyDescent="0.25">
      <c r="A454" s="64" t="s">
        <v>607</v>
      </c>
      <c r="B454" s="64" t="s">
        <v>608</v>
      </c>
      <c r="C454" s="37">
        <v>4301011799</v>
      </c>
      <c r="D454" s="360">
        <v>4680115884519</v>
      </c>
      <c r="E454" s="360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132</v>
      </c>
      <c r="M454" s="38">
        <v>60</v>
      </c>
      <c r="N454" s="4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4" s="362"/>
      <c r="P454" s="362"/>
      <c r="Q454" s="362"/>
      <c r="R454" s="363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21" t="s">
        <v>66</v>
      </c>
    </row>
    <row r="455" spans="1:53" ht="27" customHeight="1" x14ac:dyDescent="0.25">
      <c r="A455" s="64" t="s">
        <v>609</v>
      </c>
      <c r="B455" s="64" t="s">
        <v>610</v>
      </c>
      <c r="C455" s="37">
        <v>4301011778</v>
      </c>
      <c r="D455" s="360">
        <v>4680115880603</v>
      </c>
      <c r="E455" s="360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80</v>
      </c>
      <c r="L455" s="39" t="s">
        <v>113</v>
      </c>
      <c r="M455" s="38">
        <v>60</v>
      </c>
      <c r="N455" s="4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2"/>
      <c r="P455" s="362"/>
      <c r="Q455" s="362"/>
      <c r="R455" s="363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22" t="s">
        <v>66</v>
      </c>
    </row>
    <row r="456" spans="1:53" ht="27" customHeight="1" x14ac:dyDescent="0.25">
      <c r="A456" s="64" t="s">
        <v>611</v>
      </c>
      <c r="B456" s="64" t="s">
        <v>612</v>
      </c>
      <c r="C456" s="37">
        <v>4301011775</v>
      </c>
      <c r="D456" s="360">
        <v>4607091389999</v>
      </c>
      <c r="E456" s="360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113</v>
      </c>
      <c r="M456" s="38">
        <v>60</v>
      </c>
      <c r="N456" s="41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2"/>
      <c r="P456" s="362"/>
      <c r="Q456" s="362"/>
      <c r="R456" s="363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23" t="s">
        <v>66</v>
      </c>
    </row>
    <row r="457" spans="1:53" ht="27" customHeight="1" x14ac:dyDescent="0.25">
      <c r="A457" s="64" t="s">
        <v>613</v>
      </c>
      <c r="B457" s="64" t="s">
        <v>614</v>
      </c>
      <c r="C457" s="37">
        <v>4301011770</v>
      </c>
      <c r="D457" s="360">
        <v>4680115882782</v>
      </c>
      <c r="E457" s="360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113</v>
      </c>
      <c r="M457" s="38">
        <v>60</v>
      </c>
      <c r="N457" s="40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62"/>
      <c r="P457" s="362"/>
      <c r="Q457" s="362"/>
      <c r="R457" s="363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4" t="s">
        <v>66</v>
      </c>
    </row>
    <row r="458" spans="1:53" ht="27" customHeight="1" x14ac:dyDescent="0.25">
      <c r="A458" s="64" t="s">
        <v>615</v>
      </c>
      <c r="B458" s="64" t="s">
        <v>616</v>
      </c>
      <c r="C458" s="37">
        <v>4301011190</v>
      </c>
      <c r="D458" s="360">
        <v>4607091389098</v>
      </c>
      <c r="E458" s="360"/>
      <c r="F458" s="63">
        <v>0.4</v>
      </c>
      <c r="G458" s="38">
        <v>6</v>
      </c>
      <c r="H458" s="63">
        <v>2.4</v>
      </c>
      <c r="I458" s="63">
        <v>2.6</v>
      </c>
      <c r="J458" s="38">
        <v>156</v>
      </c>
      <c r="K458" s="38" t="s">
        <v>80</v>
      </c>
      <c r="L458" s="39" t="s">
        <v>132</v>
      </c>
      <c r="M458" s="38">
        <v>50</v>
      </c>
      <c r="N458" s="4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2"/>
      <c r="P458" s="362"/>
      <c r="Q458" s="362"/>
      <c r="R458" s="363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25" t="s">
        <v>66</v>
      </c>
    </row>
    <row r="459" spans="1:53" ht="27" customHeight="1" x14ac:dyDescent="0.25">
      <c r="A459" s="64" t="s">
        <v>617</v>
      </c>
      <c r="B459" s="64" t="s">
        <v>618</v>
      </c>
      <c r="C459" s="37">
        <v>4301011784</v>
      </c>
      <c r="D459" s="360">
        <v>4607091389982</v>
      </c>
      <c r="E459" s="360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60</v>
      </c>
      <c r="N459" s="40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9" s="362"/>
      <c r="P459" s="362"/>
      <c r="Q459" s="362"/>
      <c r="R459" s="363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6" t="s">
        <v>66</v>
      </c>
    </row>
    <row r="460" spans="1:53" x14ac:dyDescent="0.2">
      <c r="A460" s="367"/>
      <c r="B460" s="367"/>
      <c r="C460" s="367"/>
      <c r="D460" s="367"/>
      <c r="E460" s="367"/>
      <c r="F460" s="367"/>
      <c r="G460" s="367"/>
      <c r="H460" s="367"/>
      <c r="I460" s="367"/>
      <c r="J460" s="367"/>
      <c r="K460" s="367"/>
      <c r="L460" s="367"/>
      <c r="M460" s="368"/>
      <c r="N460" s="364" t="s">
        <v>43</v>
      </c>
      <c r="O460" s="365"/>
      <c r="P460" s="365"/>
      <c r="Q460" s="365"/>
      <c r="R460" s="365"/>
      <c r="S460" s="365"/>
      <c r="T460" s="366"/>
      <c r="U460" s="43" t="s">
        <v>42</v>
      </c>
      <c r="V460" s="44">
        <f>IFERROR(V449/H449,"0")+IFERROR(V450/H450,"0")+IFERROR(V451/H451,"0")+IFERROR(V452/H452,"0")+IFERROR(V453/H453,"0")+IFERROR(V454/H454,"0")+IFERROR(V455/H455,"0")+IFERROR(V456/H456,"0")+IFERROR(V457/H457,"0")+IFERROR(V458/H458,"0")+IFERROR(V459/H459,"0")</f>
        <v>0</v>
      </c>
      <c r="W460" s="44">
        <f>IFERROR(W449/H449,"0")+IFERROR(W450/H450,"0")+IFERROR(W451/H451,"0")+IFERROR(W452/H452,"0")+IFERROR(W453/H453,"0")+IFERROR(W454/H454,"0")+IFERROR(W455/H455,"0")+IFERROR(W456/H456,"0")+IFERROR(W457/H457,"0")+IFERROR(W458/H458,"0")+IFERROR(W459/H459,"0")</f>
        <v>0</v>
      </c>
      <c r="X460" s="4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</v>
      </c>
      <c r="Y460" s="68"/>
      <c r="Z460" s="68"/>
    </row>
    <row r="461" spans="1:53" x14ac:dyDescent="0.2">
      <c r="A461" s="367"/>
      <c r="B461" s="367"/>
      <c r="C461" s="367"/>
      <c r="D461" s="367"/>
      <c r="E461" s="367"/>
      <c r="F461" s="367"/>
      <c r="G461" s="367"/>
      <c r="H461" s="367"/>
      <c r="I461" s="367"/>
      <c r="J461" s="367"/>
      <c r="K461" s="367"/>
      <c r="L461" s="367"/>
      <c r="M461" s="368"/>
      <c r="N461" s="364" t="s">
        <v>43</v>
      </c>
      <c r="O461" s="365"/>
      <c r="P461" s="365"/>
      <c r="Q461" s="365"/>
      <c r="R461" s="365"/>
      <c r="S461" s="365"/>
      <c r="T461" s="366"/>
      <c r="U461" s="43" t="s">
        <v>0</v>
      </c>
      <c r="V461" s="44">
        <f>IFERROR(SUM(V449:V459),"0")</f>
        <v>0</v>
      </c>
      <c r="W461" s="44">
        <f>IFERROR(SUM(W449:W459),"0")</f>
        <v>0</v>
      </c>
      <c r="X461" s="43"/>
      <c r="Y461" s="68"/>
      <c r="Z461" s="68"/>
    </row>
    <row r="462" spans="1:53" ht="14.25" customHeight="1" x14ac:dyDescent="0.25">
      <c r="A462" s="373" t="s">
        <v>110</v>
      </c>
      <c r="B462" s="373"/>
      <c r="C462" s="373"/>
      <c r="D462" s="373"/>
      <c r="E462" s="373"/>
      <c r="F462" s="373"/>
      <c r="G462" s="373"/>
      <c r="H462" s="373"/>
      <c r="I462" s="373"/>
      <c r="J462" s="373"/>
      <c r="K462" s="373"/>
      <c r="L462" s="373"/>
      <c r="M462" s="373"/>
      <c r="N462" s="373"/>
      <c r="O462" s="373"/>
      <c r="P462" s="373"/>
      <c r="Q462" s="373"/>
      <c r="R462" s="373"/>
      <c r="S462" s="373"/>
      <c r="T462" s="373"/>
      <c r="U462" s="373"/>
      <c r="V462" s="373"/>
      <c r="W462" s="373"/>
      <c r="X462" s="373"/>
      <c r="Y462" s="67"/>
      <c r="Z462" s="67"/>
    </row>
    <row r="463" spans="1:53" ht="16.5" customHeight="1" x14ac:dyDescent="0.25">
      <c r="A463" s="64" t="s">
        <v>619</v>
      </c>
      <c r="B463" s="64" t="s">
        <v>620</v>
      </c>
      <c r="C463" s="37">
        <v>4301020222</v>
      </c>
      <c r="D463" s="360">
        <v>4607091388930</v>
      </c>
      <c r="E463" s="360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114</v>
      </c>
      <c r="L463" s="39" t="s">
        <v>113</v>
      </c>
      <c r="M463" s="38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2"/>
      <c r="P463" s="362"/>
      <c r="Q463" s="362"/>
      <c r="R463" s="363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IFERROR(IF(W463=0,"",ROUNDUP(W463/H463,0)*0.01196),"")</f>
        <v/>
      </c>
      <c r="Y463" s="69" t="s">
        <v>48</v>
      </c>
      <c r="Z463" s="70" t="s">
        <v>48</v>
      </c>
      <c r="AD463" s="71"/>
      <c r="BA463" s="327" t="s">
        <v>66</v>
      </c>
    </row>
    <row r="464" spans="1:53" ht="16.5" customHeight="1" x14ac:dyDescent="0.25">
      <c r="A464" s="64" t="s">
        <v>621</v>
      </c>
      <c r="B464" s="64" t="s">
        <v>622</v>
      </c>
      <c r="C464" s="37">
        <v>4301020206</v>
      </c>
      <c r="D464" s="360">
        <v>4680115880054</v>
      </c>
      <c r="E464" s="360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113</v>
      </c>
      <c r="M464" s="38">
        <v>55</v>
      </c>
      <c r="N464" s="4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2"/>
      <c r="P464" s="362"/>
      <c r="Q464" s="362"/>
      <c r="R464" s="363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8" t="s">
        <v>66</v>
      </c>
    </row>
    <row r="465" spans="1:53" x14ac:dyDescent="0.2">
      <c r="A465" s="367"/>
      <c r="B465" s="367"/>
      <c r="C465" s="367"/>
      <c r="D465" s="367"/>
      <c r="E465" s="367"/>
      <c r="F465" s="367"/>
      <c r="G465" s="367"/>
      <c r="H465" s="367"/>
      <c r="I465" s="367"/>
      <c r="J465" s="367"/>
      <c r="K465" s="367"/>
      <c r="L465" s="367"/>
      <c r="M465" s="368"/>
      <c r="N465" s="364" t="s">
        <v>43</v>
      </c>
      <c r="O465" s="365"/>
      <c r="P465" s="365"/>
      <c r="Q465" s="365"/>
      <c r="R465" s="365"/>
      <c r="S465" s="365"/>
      <c r="T465" s="366"/>
      <c r="U465" s="43" t="s">
        <v>42</v>
      </c>
      <c r="V465" s="44">
        <f>IFERROR(V463/H463,"0")+IFERROR(V464/H464,"0")</f>
        <v>0</v>
      </c>
      <c r="W465" s="44">
        <f>IFERROR(W463/H463,"0")+IFERROR(W464/H464,"0")</f>
        <v>0</v>
      </c>
      <c r="X465" s="44">
        <f>IFERROR(IF(X463="",0,X463),"0")+IFERROR(IF(X464="",0,X464),"0")</f>
        <v>0</v>
      </c>
      <c r="Y465" s="68"/>
      <c r="Z465" s="68"/>
    </row>
    <row r="466" spans="1:53" x14ac:dyDescent="0.2">
      <c r="A466" s="367"/>
      <c r="B466" s="367"/>
      <c r="C466" s="367"/>
      <c r="D466" s="367"/>
      <c r="E466" s="367"/>
      <c r="F466" s="367"/>
      <c r="G466" s="367"/>
      <c r="H466" s="367"/>
      <c r="I466" s="367"/>
      <c r="J466" s="367"/>
      <c r="K466" s="367"/>
      <c r="L466" s="367"/>
      <c r="M466" s="368"/>
      <c r="N466" s="364" t="s">
        <v>43</v>
      </c>
      <c r="O466" s="365"/>
      <c r="P466" s="365"/>
      <c r="Q466" s="365"/>
      <c r="R466" s="365"/>
      <c r="S466" s="365"/>
      <c r="T466" s="366"/>
      <c r="U466" s="43" t="s">
        <v>0</v>
      </c>
      <c r="V466" s="44">
        <f>IFERROR(SUM(V463:V464),"0")</f>
        <v>0</v>
      </c>
      <c r="W466" s="44">
        <f>IFERROR(SUM(W463:W464),"0")</f>
        <v>0</v>
      </c>
      <c r="X466" s="43"/>
      <c r="Y466" s="68"/>
      <c r="Z466" s="68"/>
    </row>
    <row r="467" spans="1:53" ht="14.25" customHeight="1" x14ac:dyDescent="0.25">
      <c r="A467" s="373" t="s">
        <v>76</v>
      </c>
      <c r="B467" s="373"/>
      <c r="C467" s="373"/>
      <c r="D467" s="373"/>
      <c r="E467" s="373"/>
      <c r="F467" s="373"/>
      <c r="G467" s="373"/>
      <c r="H467" s="373"/>
      <c r="I467" s="373"/>
      <c r="J467" s="373"/>
      <c r="K467" s="373"/>
      <c r="L467" s="373"/>
      <c r="M467" s="373"/>
      <c r="N467" s="373"/>
      <c r="O467" s="373"/>
      <c r="P467" s="373"/>
      <c r="Q467" s="373"/>
      <c r="R467" s="373"/>
      <c r="S467" s="373"/>
      <c r="T467" s="373"/>
      <c r="U467" s="373"/>
      <c r="V467" s="373"/>
      <c r="W467" s="373"/>
      <c r="X467" s="373"/>
      <c r="Y467" s="67"/>
      <c r="Z467" s="67"/>
    </row>
    <row r="468" spans="1:53" ht="27" customHeight="1" x14ac:dyDescent="0.25">
      <c r="A468" s="64" t="s">
        <v>623</v>
      </c>
      <c r="B468" s="64" t="s">
        <v>624</v>
      </c>
      <c r="C468" s="37">
        <v>4301031252</v>
      </c>
      <c r="D468" s="360">
        <v>4680115883116</v>
      </c>
      <c r="E468" s="360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114</v>
      </c>
      <c r="L468" s="39" t="s">
        <v>113</v>
      </c>
      <c r="M468" s="38">
        <v>60</v>
      </c>
      <c r="N468" s="3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2"/>
      <c r="P468" s="362"/>
      <c r="Q468" s="362"/>
      <c r="R468" s="363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ref="W468:W473" si="23">IFERROR(IF(V468="",0,CEILING((V468/$H468),1)*$H468),"")</f>
        <v>0</v>
      </c>
      <c r="X468" s="42" t="str">
        <f>IFERROR(IF(W468=0,"",ROUNDUP(W468/H468,0)*0.01196),"")</f>
        <v/>
      </c>
      <c r="Y468" s="69" t="s">
        <v>48</v>
      </c>
      <c r="Z468" s="70" t="s">
        <v>48</v>
      </c>
      <c r="AD468" s="71"/>
      <c r="BA468" s="329" t="s">
        <v>66</v>
      </c>
    </row>
    <row r="469" spans="1:53" ht="27" customHeight="1" x14ac:dyDescent="0.25">
      <c r="A469" s="64" t="s">
        <v>625</v>
      </c>
      <c r="B469" s="64" t="s">
        <v>626</v>
      </c>
      <c r="C469" s="37">
        <v>4301031248</v>
      </c>
      <c r="D469" s="360">
        <v>4680115883093</v>
      </c>
      <c r="E469" s="360"/>
      <c r="F469" s="63">
        <v>0.88</v>
      </c>
      <c r="G469" s="38">
        <v>6</v>
      </c>
      <c r="H469" s="63">
        <v>5.28</v>
      </c>
      <c r="I469" s="63">
        <v>5.64</v>
      </c>
      <c r="J469" s="38">
        <v>104</v>
      </c>
      <c r="K469" s="38" t="s">
        <v>114</v>
      </c>
      <c r="L469" s="39" t="s">
        <v>79</v>
      </c>
      <c r="M469" s="38">
        <v>60</v>
      </c>
      <c r="N469" s="3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2"/>
      <c r="P469" s="362"/>
      <c r="Q469" s="362"/>
      <c r="R469" s="363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3"/>
        <v>0</v>
      </c>
      <c r="X469" s="42" t="str">
        <f>IFERROR(IF(W469=0,"",ROUNDUP(W469/H469,0)*0.01196),"")</f>
        <v/>
      </c>
      <c r="Y469" s="69" t="s">
        <v>48</v>
      </c>
      <c r="Z469" s="70" t="s">
        <v>48</v>
      </c>
      <c r="AD469" s="71"/>
      <c r="BA469" s="330" t="s">
        <v>66</v>
      </c>
    </row>
    <row r="470" spans="1:53" ht="27" customHeight="1" x14ac:dyDescent="0.25">
      <c r="A470" s="64" t="s">
        <v>627</v>
      </c>
      <c r="B470" s="64" t="s">
        <v>628</v>
      </c>
      <c r="C470" s="37">
        <v>4301031250</v>
      </c>
      <c r="D470" s="360">
        <v>4680115883109</v>
      </c>
      <c r="E470" s="360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79</v>
      </c>
      <c r="M470" s="38">
        <v>60</v>
      </c>
      <c r="N470" s="39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2"/>
      <c r="P470" s="362"/>
      <c r="Q470" s="362"/>
      <c r="R470" s="363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si="23"/>
        <v>0</v>
      </c>
      <c r="X470" s="42" t="str">
        <f>IFERROR(IF(W470=0,"",ROUNDUP(W470/H470,0)*0.01196),"")</f>
        <v/>
      </c>
      <c r="Y470" s="69" t="s">
        <v>48</v>
      </c>
      <c r="Z470" s="70" t="s">
        <v>48</v>
      </c>
      <c r="AD470" s="71"/>
      <c r="BA470" s="331" t="s">
        <v>66</v>
      </c>
    </row>
    <row r="471" spans="1:53" ht="27" customHeight="1" x14ac:dyDescent="0.25">
      <c r="A471" s="64" t="s">
        <v>629</v>
      </c>
      <c r="B471" s="64" t="s">
        <v>630</v>
      </c>
      <c r="C471" s="37">
        <v>4301031249</v>
      </c>
      <c r="D471" s="360">
        <v>4680115882072</v>
      </c>
      <c r="E471" s="360"/>
      <c r="F471" s="63">
        <v>0.6</v>
      </c>
      <c r="G471" s="38">
        <v>6</v>
      </c>
      <c r="H471" s="63">
        <v>3.6</v>
      </c>
      <c r="I471" s="63">
        <v>3.84</v>
      </c>
      <c r="J471" s="38">
        <v>120</v>
      </c>
      <c r="K471" s="38" t="s">
        <v>80</v>
      </c>
      <c r="L471" s="39" t="s">
        <v>113</v>
      </c>
      <c r="M471" s="38">
        <v>60</v>
      </c>
      <c r="N471" s="40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2"/>
      <c r="P471" s="362"/>
      <c r="Q471" s="362"/>
      <c r="R471" s="363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3"/>
        <v>0</v>
      </c>
      <c r="X471" s="42" t="str">
        <f>IFERROR(IF(W471=0,"",ROUNDUP(W471/H471,0)*0.00937),"")</f>
        <v/>
      </c>
      <c r="Y471" s="69" t="s">
        <v>48</v>
      </c>
      <c r="Z471" s="70" t="s">
        <v>48</v>
      </c>
      <c r="AD471" s="71"/>
      <c r="BA471" s="332" t="s">
        <v>66</v>
      </c>
    </row>
    <row r="472" spans="1:53" ht="27" customHeight="1" x14ac:dyDescent="0.25">
      <c r="A472" s="64" t="s">
        <v>631</v>
      </c>
      <c r="B472" s="64" t="s">
        <v>632</v>
      </c>
      <c r="C472" s="37">
        <v>4301031251</v>
      </c>
      <c r="D472" s="360">
        <v>4680115882102</v>
      </c>
      <c r="E472" s="360"/>
      <c r="F472" s="63">
        <v>0.6</v>
      </c>
      <c r="G472" s="38">
        <v>6</v>
      </c>
      <c r="H472" s="63">
        <v>3.6</v>
      </c>
      <c r="I472" s="63">
        <v>3.81</v>
      </c>
      <c r="J472" s="38">
        <v>120</v>
      </c>
      <c r="K472" s="38" t="s">
        <v>80</v>
      </c>
      <c r="L472" s="39" t="s">
        <v>79</v>
      </c>
      <c r="M472" s="38">
        <v>60</v>
      </c>
      <c r="N472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2"/>
      <c r="P472" s="362"/>
      <c r="Q472" s="362"/>
      <c r="R472" s="363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IFERROR(IF(W472=0,"",ROUNDUP(W472/H472,0)*0.00937),"")</f>
        <v/>
      </c>
      <c r="Y472" s="69" t="s">
        <v>48</v>
      </c>
      <c r="Z472" s="70" t="s">
        <v>48</v>
      </c>
      <c r="AD472" s="71"/>
      <c r="BA472" s="333" t="s">
        <v>66</v>
      </c>
    </row>
    <row r="473" spans="1:53" ht="27" customHeight="1" x14ac:dyDescent="0.25">
      <c r="A473" s="64" t="s">
        <v>633</v>
      </c>
      <c r="B473" s="64" t="s">
        <v>634</v>
      </c>
      <c r="C473" s="37">
        <v>4301031253</v>
      </c>
      <c r="D473" s="360">
        <v>4680115882096</v>
      </c>
      <c r="E473" s="360"/>
      <c r="F473" s="63">
        <v>0.6</v>
      </c>
      <c r="G473" s="38">
        <v>6</v>
      </c>
      <c r="H473" s="63">
        <v>3.6</v>
      </c>
      <c r="I473" s="63">
        <v>3.81</v>
      </c>
      <c r="J473" s="38">
        <v>120</v>
      </c>
      <c r="K473" s="38" t="s">
        <v>80</v>
      </c>
      <c r="L473" s="39" t="s">
        <v>79</v>
      </c>
      <c r="M473" s="38">
        <v>60</v>
      </c>
      <c r="N473" s="3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2"/>
      <c r="P473" s="362"/>
      <c r="Q473" s="362"/>
      <c r="R473" s="363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4" t="s">
        <v>66</v>
      </c>
    </row>
    <row r="474" spans="1:53" x14ac:dyDescent="0.2">
      <c r="A474" s="367"/>
      <c r="B474" s="367"/>
      <c r="C474" s="367"/>
      <c r="D474" s="367"/>
      <c r="E474" s="367"/>
      <c r="F474" s="367"/>
      <c r="G474" s="367"/>
      <c r="H474" s="367"/>
      <c r="I474" s="367"/>
      <c r="J474" s="367"/>
      <c r="K474" s="367"/>
      <c r="L474" s="367"/>
      <c r="M474" s="368"/>
      <c r="N474" s="364" t="s">
        <v>43</v>
      </c>
      <c r="O474" s="365"/>
      <c r="P474" s="365"/>
      <c r="Q474" s="365"/>
      <c r="R474" s="365"/>
      <c r="S474" s="365"/>
      <c r="T474" s="366"/>
      <c r="U474" s="43" t="s">
        <v>42</v>
      </c>
      <c r="V474" s="44">
        <f>IFERROR(V468/H468,"0")+IFERROR(V469/H469,"0")+IFERROR(V470/H470,"0")+IFERROR(V471/H471,"0")+IFERROR(V472/H472,"0")+IFERROR(V473/H473,"0")</f>
        <v>0</v>
      </c>
      <c r="W474" s="44">
        <f>IFERROR(W468/H468,"0")+IFERROR(W469/H469,"0")+IFERROR(W470/H470,"0")+IFERROR(W471/H471,"0")+IFERROR(W472/H472,"0")+IFERROR(W473/H473,"0")</f>
        <v>0</v>
      </c>
      <c r="X474" s="44">
        <f>IFERROR(IF(X468="",0,X468),"0")+IFERROR(IF(X469="",0,X469),"0")+IFERROR(IF(X470="",0,X470),"0")+IFERROR(IF(X471="",0,X471),"0")+IFERROR(IF(X472="",0,X472),"0")+IFERROR(IF(X473="",0,X473),"0")</f>
        <v>0</v>
      </c>
      <c r="Y474" s="68"/>
      <c r="Z474" s="68"/>
    </row>
    <row r="475" spans="1:53" x14ac:dyDescent="0.2">
      <c r="A475" s="367"/>
      <c r="B475" s="367"/>
      <c r="C475" s="367"/>
      <c r="D475" s="367"/>
      <c r="E475" s="367"/>
      <c r="F475" s="367"/>
      <c r="G475" s="367"/>
      <c r="H475" s="367"/>
      <c r="I475" s="367"/>
      <c r="J475" s="367"/>
      <c r="K475" s="367"/>
      <c r="L475" s="367"/>
      <c r="M475" s="368"/>
      <c r="N475" s="364" t="s">
        <v>43</v>
      </c>
      <c r="O475" s="365"/>
      <c r="P475" s="365"/>
      <c r="Q475" s="365"/>
      <c r="R475" s="365"/>
      <c r="S475" s="365"/>
      <c r="T475" s="366"/>
      <c r="U475" s="43" t="s">
        <v>0</v>
      </c>
      <c r="V475" s="44">
        <f>IFERROR(SUM(V468:V473),"0")</f>
        <v>0</v>
      </c>
      <c r="W475" s="44">
        <f>IFERROR(SUM(W468:W473),"0")</f>
        <v>0</v>
      </c>
      <c r="X475" s="43"/>
      <c r="Y475" s="68"/>
      <c r="Z475" s="68"/>
    </row>
    <row r="476" spans="1:53" ht="14.25" customHeight="1" x14ac:dyDescent="0.25">
      <c r="A476" s="373" t="s">
        <v>81</v>
      </c>
      <c r="B476" s="373"/>
      <c r="C476" s="373"/>
      <c r="D476" s="373"/>
      <c r="E476" s="373"/>
      <c r="F476" s="373"/>
      <c r="G476" s="373"/>
      <c r="H476" s="373"/>
      <c r="I476" s="373"/>
      <c r="J476" s="373"/>
      <c r="K476" s="373"/>
      <c r="L476" s="373"/>
      <c r="M476" s="373"/>
      <c r="N476" s="373"/>
      <c r="O476" s="373"/>
      <c r="P476" s="373"/>
      <c r="Q476" s="373"/>
      <c r="R476" s="373"/>
      <c r="S476" s="373"/>
      <c r="T476" s="373"/>
      <c r="U476" s="373"/>
      <c r="V476" s="373"/>
      <c r="W476" s="373"/>
      <c r="X476" s="373"/>
      <c r="Y476" s="67"/>
      <c r="Z476" s="67"/>
    </row>
    <row r="477" spans="1:53" ht="16.5" customHeight="1" x14ac:dyDescent="0.25">
      <c r="A477" s="64" t="s">
        <v>635</v>
      </c>
      <c r="B477" s="64" t="s">
        <v>636</v>
      </c>
      <c r="C477" s="37">
        <v>4301051230</v>
      </c>
      <c r="D477" s="360">
        <v>4607091383409</v>
      </c>
      <c r="E477" s="360"/>
      <c r="F477" s="63">
        <v>1.3</v>
      </c>
      <c r="G477" s="38">
        <v>6</v>
      </c>
      <c r="H477" s="63">
        <v>7.8</v>
      </c>
      <c r="I477" s="63">
        <v>8.3460000000000001</v>
      </c>
      <c r="J477" s="38">
        <v>56</v>
      </c>
      <c r="K477" s="38" t="s">
        <v>114</v>
      </c>
      <c r="L477" s="39" t="s">
        <v>79</v>
      </c>
      <c r="M477" s="38">
        <v>45</v>
      </c>
      <c r="N477" s="3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2"/>
      <c r="P477" s="362"/>
      <c r="Q477" s="362"/>
      <c r="R477" s="363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IFERROR(IF(W477=0,"",ROUNDUP(W477/H477,0)*0.02175),"")</f>
        <v/>
      </c>
      <c r="Y477" s="69" t="s">
        <v>48</v>
      </c>
      <c r="Z477" s="70" t="s">
        <v>48</v>
      </c>
      <c r="AD477" s="71"/>
      <c r="BA477" s="335" t="s">
        <v>66</v>
      </c>
    </row>
    <row r="478" spans="1:53" ht="16.5" customHeight="1" x14ac:dyDescent="0.25">
      <c r="A478" s="64" t="s">
        <v>637</v>
      </c>
      <c r="B478" s="64" t="s">
        <v>638</v>
      </c>
      <c r="C478" s="37">
        <v>4301051231</v>
      </c>
      <c r="D478" s="360">
        <v>4607091383416</v>
      </c>
      <c r="E478" s="360"/>
      <c r="F478" s="63">
        <v>1.3</v>
      </c>
      <c r="G478" s="38">
        <v>6</v>
      </c>
      <c r="H478" s="63">
        <v>7.8</v>
      </c>
      <c r="I478" s="63">
        <v>8.3460000000000001</v>
      </c>
      <c r="J478" s="38">
        <v>56</v>
      </c>
      <c r="K478" s="38" t="s">
        <v>114</v>
      </c>
      <c r="L478" s="39" t="s">
        <v>79</v>
      </c>
      <c r="M478" s="38">
        <v>45</v>
      </c>
      <c r="N478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2"/>
      <c r="P478" s="362"/>
      <c r="Q478" s="362"/>
      <c r="R478" s="363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36" t="s">
        <v>66</v>
      </c>
    </row>
    <row r="479" spans="1:53" ht="27" customHeight="1" x14ac:dyDescent="0.25">
      <c r="A479" s="64" t="s">
        <v>639</v>
      </c>
      <c r="B479" s="64" t="s">
        <v>640</v>
      </c>
      <c r="C479" s="37">
        <v>4301051058</v>
      </c>
      <c r="D479" s="360">
        <v>4680115883536</v>
      </c>
      <c r="E479" s="360"/>
      <c r="F479" s="63">
        <v>0.3</v>
      </c>
      <c r="G479" s="38">
        <v>6</v>
      </c>
      <c r="H479" s="63">
        <v>1.8</v>
      </c>
      <c r="I479" s="63">
        <v>2.0659999999999998</v>
      </c>
      <c r="J479" s="38">
        <v>156</v>
      </c>
      <c r="K479" s="38" t="s">
        <v>80</v>
      </c>
      <c r="L479" s="39" t="s">
        <v>79</v>
      </c>
      <c r="M479" s="38">
        <v>45</v>
      </c>
      <c r="N479" s="3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62"/>
      <c r="P479" s="362"/>
      <c r="Q479" s="362"/>
      <c r="R479" s="363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IFERROR(IF(W479=0,"",ROUNDUP(W479/H479,0)*0.00753),"")</f>
        <v/>
      </c>
      <c r="Y479" s="69" t="s">
        <v>48</v>
      </c>
      <c r="Z479" s="70" t="s">
        <v>48</v>
      </c>
      <c r="AD479" s="71"/>
      <c r="BA479" s="337" t="s">
        <v>66</v>
      </c>
    </row>
    <row r="480" spans="1:53" x14ac:dyDescent="0.2">
      <c r="A480" s="367"/>
      <c r="B480" s="367"/>
      <c r="C480" s="367"/>
      <c r="D480" s="367"/>
      <c r="E480" s="367"/>
      <c r="F480" s="367"/>
      <c r="G480" s="367"/>
      <c r="H480" s="367"/>
      <c r="I480" s="367"/>
      <c r="J480" s="367"/>
      <c r="K480" s="367"/>
      <c r="L480" s="367"/>
      <c r="M480" s="368"/>
      <c r="N480" s="364" t="s">
        <v>43</v>
      </c>
      <c r="O480" s="365"/>
      <c r="P480" s="365"/>
      <c r="Q480" s="365"/>
      <c r="R480" s="365"/>
      <c r="S480" s="365"/>
      <c r="T480" s="366"/>
      <c r="U480" s="43" t="s">
        <v>42</v>
      </c>
      <c r="V480" s="44">
        <f>IFERROR(V477/H477,"0")+IFERROR(V478/H478,"0")+IFERROR(V479/H479,"0")</f>
        <v>0</v>
      </c>
      <c r="W480" s="44">
        <f>IFERROR(W477/H477,"0")+IFERROR(W478/H478,"0")+IFERROR(W479/H479,"0")</f>
        <v>0</v>
      </c>
      <c r="X480" s="44">
        <f>IFERROR(IF(X477="",0,X477),"0")+IFERROR(IF(X478="",0,X478),"0")+IFERROR(IF(X479="",0,X479),"0")</f>
        <v>0</v>
      </c>
      <c r="Y480" s="68"/>
      <c r="Z480" s="68"/>
    </row>
    <row r="481" spans="1:53" x14ac:dyDescent="0.2">
      <c r="A481" s="367"/>
      <c r="B481" s="367"/>
      <c r="C481" s="367"/>
      <c r="D481" s="367"/>
      <c r="E481" s="367"/>
      <c r="F481" s="367"/>
      <c r="G481" s="367"/>
      <c r="H481" s="367"/>
      <c r="I481" s="367"/>
      <c r="J481" s="367"/>
      <c r="K481" s="367"/>
      <c r="L481" s="367"/>
      <c r="M481" s="368"/>
      <c r="N481" s="364" t="s">
        <v>43</v>
      </c>
      <c r="O481" s="365"/>
      <c r="P481" s="365"/>
      <c r="Q481" s="365"/>
      <c r="R481" s="365"/>
      <c r="S481" s="365"/>
      <c r="T481" s="366"/>
      <c r="U481" s="43" t="s">
        <v>0</v>
      </c>
      <c r="V481" s="44">
        <f>IFERROR(SUM(V477:V479),"0")</f>
        <v>0</v>
      </c>
      <c r="W481" s="44">
        <f>IFERROR(SUM(W477:W479),"0")</f>
        <v>0</v>
      </c>
      <c r="X481" s="43"/>
      <c r="Y481" s="68"/>
      <c r="Z481" s="68"/>
    </row>
    <row r="482" spans="1:53" ht="14.25" customHeight="1" x14ac:dyDescent="0.25">
      <c r="A482" s="373" t="s">
        <v>214</v>
      </c>
      <c r="B482" s="373"/>
      <c r="C482" s="373"/>
      <c r="D482" s="373"/>
      <c r="E482" s="373"/>
      <c r="F482" s="373"/>
      <c r="G482" s="373"/>
      <c r="H482" s="373"/>
      <c r="I482" s="373"/>
      <c r="J482" s="373"/>
      <c r="K482" s="373"/>
      <c r="L482" s="373"/>
      <c r="M482" s="373"/>
      <c r="N482" s="373"/>
      <c r="O482" s="373"/>
      <c r="P482" s="373"/>
      <c r="Q482" s="373"/>
      <c r="R482" s="373"/>
      <c r="S482" s="373"/>
      <c r="T482" s="373"/>
      <c r="U482" s="373"/>
      <c r="V482" s="373"/>
      <c r="W482" s="373"/>
      <c r="X482" s="373"/>
      <c r="Y482" s="67"/>
      <c r="Z482" s="67"/>
    </row>
    <row r="483" spans="1:53" ht="16.5" customHeight="1" x14ac:dyDescent="0.25">
      <c r="A483" s="64" t="s">
        <v>641</v>
      </c>
      <c r="B483" s="64" t="s">
        <v>642</v>
      </c>
      <c r="C483" s="37">
        <v>4301060363</v>
      </c>
      <c r="D483" s="360">
        <v>4680115885035</v>
      </c>
      <c r="E483" s="360"/>
      <c r="F483" s="63">
        <v>1</v>
      </c>
      <c r="G483" s="38">
        <v>4</v>
      </c>
      <c r="H483" s="63">
        <v>4</v>
      </c>
      <c r="I483" s="63">
        <v>4.4160000000000004</v>
      </c>
      <c r="J483" s="38">
        <v>104</v>
      </c>
      <c r="K483" s="38" t="s">
        <v>114</v>
      </c>
      <c r="L483" s="39" t="s">
        <v>79</v>
      </c>
      <c r="M483" s="38">
        <v>35</v>
      </c>
      <c r="N483" s="393" t="s">
        <v>643</v>
      </c>
      <c r="O483" s="362"/>
      <c r="P483" s="362"/>
      <c r="Q483" s="362"/>
      <c r="R483" s="363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IFERROR(IF(W483=0,"",ROUNDUP(W483/H483,0)*0.01196),"")</f>
        <v/>
      </c>
      <c r="Y483" s="69" t="s">
        <v>48</v>
      </c>
      <c r="Z483" s="70" t="s">
        <v>48</v>
      </c>
      <c r="AD483" s="71"/>
      <c r="BA483" s="338" t="s">
        <v>66</v>
      </c>
    </row>
    <row r="484" spans="1:53" x14ac:dyDescent="0.2">
      <c r="A484" s="367"/>
      <c r="B484" s="367"/>
      <c r="C484" s="367"/>
      <c r="D484" s="367"/>
      <c r="E484" s="367"/>
      <c r="F484" s="367"/>
      <c r="G484" s="367"/>
      <c r="H484" s="367"/>
      <c r="I484" s="367"/>
      <c r="J484" s="367"/>
      <c r="K484" s="367"/>
      <c r="L484" s="367"/>
      <c r="M484" s="368"/>
      <c r="N484" s="364" t="s">
        <v>43</v>
      </c>
      <c r="O484" s="365"/>
      <c r="P484" s="365"/>
      <c r="Q484" s="365"/>
      <c r="R484" s="365"/>
      <c r="S484" s="365"/>
      <c r="T484" s="366"/>
      <c r="U484" s="43" t="s">
        <v>42</v>
      </c>
      <c r="V484" s="44">
        <f>IFERROR(V483/H483,"0")</f>
        <v>0</v>
      </c>
      <c r="W484" s="44">
        <f>IFERROR(W483/H483,"0")</f>
        <v>0</v>
      </c>
      <c r="X484" s="44">
        <f>IFERROR(IF(X483="",0,X483),"0")</f>
        <v>0</v>
      </c>
      <c r="Y484" s="68"/>
      <c r="Z484" s="68"/>
    </row>
    <row r="485" spans="1:53" x14ac:dyDescent="0.2">
      <c r="A485" s="367"/>
      <c r="B485" s="367"/>
      <c r="C485" s="367"/>
      <c r="D485" s="367"/>
      <c r="E485" s="367"/>
      <c r="F485" s="367"/>
      <c r="G485" s="367"/>
      <c r="H485" s="367"/>
      <c r="I485" s="367"/>
      <c r="J485" s="367"/>
      <c r="K485" s="367"/>
      <c r="L485" s="367"/>
      <c r="M485" s="368"/>
      <c r="N485" s="364" t="s">
        <v>43</v>
      </c>
      <c r="O485" s="365"/>
      <c r="P485" s="365"/>
      <c r="Q485" s="365"/>
      <c r="R485" s="365"/>
      <c r="S485" s="365"/>
      <c r="T485" s="366"/>
      <c r="U485" s="43" t="s">
        <v>0</v>
      </c>
      <c r="V485" s="44">
        <f>IFERROR(SUM(V483:V483),"0")</f>
        <v>0</v>
      </c>
      <c r="W485" s="44">
        <f>IFERROR(SUM(W483:W483),"0")</f>
        <v>0</v>
      </c>
      <c r="X485" s="43"/>
      <c r="Y485" s="68"/>
      <c r="Z485" s="68"/>
    </row>
    <row r="486" spans="1:53" ht="27.75" customHeight="1" x14ac:dyDescent="0.2">
      <c r="A486" s="387" t="s">
        <v>644</v>
      </c>
      <c r="B486" s="387"/>
      <c r="C486" s="387"/>
      <c r="D486" s="387"/>
      <c r="E486" s="387"/>
      <c r="F486" s="387"/>
      <c r="G486" s="387"/>
      <c r="H486" s="387"/>
      <c r="I486" s="387"/>
      <c r="J486" s="387"/>
      <c r="K486" s="387"/>
      <c r="L486" s="387"/>
      <c r="M486" s="387"/>
      <c r="N486" s="387"/>
      <c r="O486" s="387"/>
      <c r="P486" s="387"/>
      <c r="Q486" s="387"/>
      <c r="R486" s="387"/>
      <c r="S486" s="387"/>
      <c r="T486" s="387"/>
      <c r="U486" s="387"/>
      <c r="V486" s="387"/>
      <c r="W486" s="387"/>
      <c r="X486" s="387"/>
      <c r="Y486" s="55"/>
      <c r="Z486" s="55"/>
    </row>
    <row r="487" spans="1:53" ht="16.5" customHeight="1" x14ac:dyDescent="0.25">
      <c r="A487" s="388" t="s">
        <v>645</v>
      </c>
      <c r="B487" s="388"/>
      <c r="C487" s="388"/>
      <c r="D487" s="388"/>
      <c r="E487" s="388"/>
      <c r="F487" s="388"/>
      <c r="G487" s="388"/>
      <c r="H487" s="388"/>
      <c r="I487" s="388"/>
      <c r="J487" s="388"/>
      <c r="K487" s="388"/>
      <c r="L487" s="388"/>
      <c r="M487" s="388"/>
      <c r="N487" s="388"/>
      <c r="O487" s="388"/>
      <c r="P487" s="388"/>
      <c r="Q487" s="388"/>
      <c r="R487" s="388"/>
      <c r="S487" s="388"/>
      <c r="T487" s="388"/>
      <c r="U487" s="388"/>
      <c r="V487" s="388"/>
      <c r="W487" s="388"/>
      <c r="X487" s="388"/>
      <c r="Y487" s="66"/>
      <c r="Z487" s="66"/>
    </row>
    <row r="488" spans="1:53" ht="14.25" customHeight="1" x14ac:dyDescent="0.25">
      <c r="A488" s="373" t="s">
        <v>118</v>
      </c>
      <c r="B488" s="373"/>
      <c r="C488" s="373"/>
      <c r="D488" s="373"/>
      <c r="E488" s="373"/>
      <c r="F488" s="373"/>
      <c r="G488" s="373"/>
      <c r="H488" s="373"/>
      <c r="I488" s="373"/>
      <c r="J488" s="373"/>
      <c r="K488" s="373"/>
      <c r="L488" s="373"/>
      <c r="M488" s="373"/>
      <c r="N488" s="373"/>
      <c r="O488" s="373"/>
      <c r="P488" s="373"/>
      <c r="Q488" s="373"/>
      <c r="R488" s="373"/>
      <c r="S488" s="373"/>
      <c r="T488" s="373"/>
      <c r="U488" s="373"/>
      <c r="V488" s="373"/>
      <c r="W488" s="373"/>
      <c r="X488" s="373"/>
      <c r="Y488" s="67"/>
      <c r="Z488" s="67"/>
    </row>
    <row r="489" spans="1:53" ht="27" customHeight="1" x14ac:dyDescent="0.25">
      <c r="A489" s="64" t="s">
        <v>646</v>
      </c>
      <c r="B489" s="64" t="s">
        <v>647</v>
      </c>
      <c r="C489" s="37">
        <v>4301011763</v>
      </c>
      <c r="D489" s="360">
        <v>4640242181011</v>
      </c>
      <c r="E489" s="360"/>
      <c r="F489" s="63">
        <v>1.35</v>
      </c>
      <c r="G489" s="38">
        <v>8</v>
      </c>
      <c r="H489" s="63">
        <v>10.8</v>
      </c>
      <c r="I489" s="63">
        <v>11.28</v>
      </c>
      <c r="J489" s="38">
        <v>56</v>
      </c>
      <c r="K489" s="38" t="s">
        <v>114</v>
      </c>
      <c r="L489" s="39" t="s">
        <v>132</v>
      </c>
      <c r="M489" s="38">
        <v>55</v>
      </c>
      <c r="N489" s="389" t="s">
        <v>648</v>
      </c>
      <c r="O489" s="362"/>
      <c r="P489" s="362"/>
      <c r="Q489" s="362"/>
      <c r="R489" s="363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39" t="s">
        <v>66</v>
      </c>
    </row>
    <row r="490" spans="1:53" ht="27" customHeight="1" x14ac:dyDescent="0.25">
      <c r="A490" s="64" t="s">
        <v>649</v>
      </c>
      <c r="B490" s="64" t="s">
        <v>650</v>
      </c>
      <c r="C490" s="37">
        <v>4301011585</v>
      </c>
      <c r="D490" s="360">
        <v>4640242180441</v>
      </c>
      <c r="E490" s="360"/>
      <c r="F490" s="63">
        <v>1.5</v>
      </c>
      <c r="G490" s="38">
        <v>8</v>
      </c>
      <c r="H490" s="63">
        <v>12</v>
      </c>
      <c r="I490" s="63">
        <v>12.48</v>
      </c>
      <c r="J490" s="38">
        <v>56</v>
      </c>
      <c r="K490" s="38" t="s">
        <v>114</v>
      </c>
      <c r="L490" s="39" t="s">
        <v>113</v>
      </c>
      <c r="M490" s="38">
        <v>50</v>
      </c>
      <c r="N490" s="390" t="s">
        <v>651</v>
      </c>
      <c r="O490" s="362"/>
      <c r="P490" s="362"/>
      <c r="Q490" s="362"/>
      <c r="R490" s="363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40" t="s">
        <v>66</v>
      </c>
    </row>
    <row r="491" spans="1:53" ht="27" customHeight="1" x14ac:dyDescent="0.25">
      <c r="A491" s="64" t="s">
        <v>652</v>
      </c>
      <c r="B491" s="64" t="s">
        <v>653</v>
      </c>
      <c r="C491" s="37">
        <v>4301011584</v>
      </c>
      <c r="D491" s="360">
        <v>4640242180564</v>
      </c>
      <c r="E491" s="360"/>
      <c r="F491" s="63">
        <v>1.5</v>
      </c>
      <c r="G491" s="38">
        <v>8</v>
      </c>
      <c r="H491" s="63">
        <v>12</v>
      </c>
      <c r="I491" s="63">
        <v>12.48</v>
      </c>
      <c r="J491" s="38">
        <v>56</v>
      </c>
      <c r="K491" s="38" t="s">
        <v>114</v>
      </c>
      <c r="L491" s="39" t="s">
        <v>113</v>
      </c>
      <c r="M491" s="38">
        <v>50</v>
      </c>
      <c r="N491" s="391" t="s">
        <v>654</v>
      </c>
      <c r="O491" s="362"/>
      <c r="P491" s="362"/>
      <c r="Q491" s="362"/>
      <c r="R491" s="363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IFERROR(IF(W491=0,"",ROUNDUP(W491/H491,0)*0.02175),"")</f>
        <v/>
      </c>
      <c r="Y491" s="69" t="s">
        <v>48</v>
      </c>
      <c r="Z491" s="70" t="s">
        <v>48</v>
      </c>
      <c r="AD491" s="71"/>
      <c r="BA491" s="341" t="s">
        <v>66</v>
      </c>
    </row>
    <row r="492" spans="1:53" ht="27" customHeight="1" x14ac:dyDescent="0.25">
      <c r="A492" s="64" t="s">
        <v>655</v>
      </c>
      <c r="B492" s="64" t="s">
        <v>656</v>
      </c>
      <c r="C492" s="37">
        <v>4301011762</v>
      </c>
      <c r="D492" s="360">
        <v>4640242180922</v>
      </c>
      <c r="E492" s="360"/>
      <c r="F492" s="63">
        <v>1.35</v>
      </c>
      <c r="G492" s="38">
        <v>8</v>
      </c>
      <c r="H492" s="63">
        <v>10.8</v>
      </c>
      <c r="I492" s="63">
        <v>11.28</v>
      </c>
      <c r="J492" s="38">
        <v>56</v>
      </c>
      <c r="K492" s="38" t="s">
        <v>114</v>
      </c>
      <c r="L492" s="39" t="s">
        <v>113</v>
      </c>
      <c r="M492" s="38">
        <v>55</v>
      </c>
      <c r="N492" s="384" t="s">
        <v>657</v>
      </c>
      <c r="O492" s="362"/>
      <c r="P492" s="362"/>
      <c r="Q492" s="362"/>
      <c r="R492" s="363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2" t="s">
        <v>66</v>
      </c>
    </row>
    <row r="493" spans="1:53" ht="27" customHeight="1" x14ac:dyDescent="0.25">
      <c r="A493" s="64" t="s">
        <v>658</v>
      </c>
      <c r="B493" s="64" t="s">
        <v>659</v>
      </c>
      <c r="C493" s="37">
        <v>4301011551</v>
      </c>
      <c r="D493" s="360">
        <v>4640242180038</v>
      </c>
      <c r="E493" s="360"/>
      <c r="F493" s="63">
        <v>0.4</v>
      </c>
      <c r="G493" s="38">
        <v>10</v>
      </c>
      <c r="H493" s="63">
        <v>4</v>
      </c>
      <c r="I493" s="63">
        <v>4.24</v>
      </c>
      <c r="J493" s="38">
        <v>120</v>
      </c>
      <c r="K493" s="38" t="s">
        <v>80</v>
      </c>
      <c r="L493" s="39" t="s">
        <v>113</v>
      </c>
      <c r="M493" s="38">
        <v>50</v>
      </c>
      <c r="N493" s="385" t="s">
        <v>660</v>
      </c>
      <c r="O493" s="362"/>
      <c r="P493" s="362"/>
      <c r="Q493" s="362"/>
      <c r="R493" s="363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IFERROR(IF(W493=0,"",ROUNDUP(W493/H493,0)*0.00937),"")</f>
        <v/>
      </c>
      <c r="Y493" s="69" t="s">
        <v>48</v>
      </c>
      <c r="Z493" s="70" t="s">
        <v>48</v>
      </c>
      <c r="AD493" s="71"/>
      <c r="BA493" s="343" t="s">
        <v>66</v>
      </c>
    </row>
    <row r="494" spans="1:53" x14ac:dyDescent="0.2">
      <c r="A494" s="367"/>
      <c r="B494" s="367"/>
      <c r="C494" s="367"/>
      <c r="D494" s="367"/>
      <c r="E494" s="367"/>
      <c r="F494" s="367"/>
      <c r="G494" s="367"/>
      <c r="H494" s="367"/>
      <c r="I494" s="367"/>
      <c r="J494" s="367"/>
      <c r="K494" s="367"/>
      <c r="L494" s="367"/>
      <c r="M494" s="368"/>
      <c r="N494" s="364" t="s">
        <v>43</v>
      </c>
      <c r="O494" s="365"/>
      <c r="P494" s="365"/>
      <c r="Q494" s="365"/>
      <c r="R494" s="365"/>
      <c r="S494" s="365"/>
      <c r="T494" s="366"/>
      <c r="U494" s="43" t="s">
        <v>42</v>
      </c>
      <c r="V494" s="44">
        <f>IFERROR(V489/H489,"0")+IFERROR(V490/H490,"0")+IFERROR(V491/H491,"0")+IFERROR(V492/H492,"0")+IFERROR(V493/H493,"0")</f>
        <v>0</v>
      </c>
      <c r="W494" s="44">
        <f>IFERROR(W489/H489,"0")+IFERROR(W490/H490,"0")+IFERROR(W491/H491,"0")+IFERROR(W492/H492,"0")+IFERROR(W493/H493,"0")</f>
        <v>0</v>
      </c>
      <c r="X494" s="44">
        <f>IFERROR(IF(X489="",0,X489),"0")+IFERROR(IF(X490="",0,X490),"0")+IFERROR(IF(X491="",0,X491),"0")+IFERROR(IF(X492="",0,X492),"0")+IFERROR(IF(X493="",0,X493),"0")</f>
        <v>0</v>
      </c>
      <c r="Y494" s="68"/>
      <c r="Z494" s="68"/>
    </row>
    <row r="495" spans="1:53" x14ac:dyDescent="0.2">
      <c r="A495" s="367"/>
      <c r="B495" s="367"/>
      <c r="C495" s="367"/>
      <c r="D495" s="367"/>
      <c r="E495" s="367"/>
      <c r="F495" s="367"/>
      <c r="G495" s="367"/>
      <c r="H495" s="367"/>
      <c r="I495" s="367"/>
      <c r="J495" s="367"/>
      <c r="K495" s="367"/>
      <c r="L495" s="367"/>
      <c r="M495" s="368"/>
      <c r="N495" s="364" t="s">
        <v>43</v>
      </c>
      <c r="O495" s="365"/>
      <c r="P495" s="365"/>
      <c r="Q495" s="365"/>
      <c r="R495" s="365"/>
      <c r="S495" s="365"/>
      <c r="T495" s="366"/>
      <c r="U495" s="43" t="s">
        <v>0</v>
      </c>
      <c r="V495" s="44">
        <f>IFERROR(SUM(V489:V493),"0")</f>
        <v>0</v>
      </c>
      <c r="W495" s="44">
        <f>IFERROR(SUM(W489:W493),"0")</f>
        <v>0</v>
      </c>
      <c r="X495" s="43"/>
      <c r="Y495" s="68"/>
      <c r="Z495" s="68"/>
    </row>
    <row r="496" spans="1:53" ht="14.25" customHeight="1" x14ac:dyDescent="0.25">
      <c r="A496" s="373" t="s">
        <v>110</v>
      </c>
      <c r="B496" s="373"/>
      <c r="C496" s="373"/>
      <c r="D496" s="373"/>
      <c r="E496" s="373"/>
      <c r="F496" s="373"/>
      <c r="G496" s="373"/>
      <c r="H496" s="373"/>
      <c r="I496" s="373"/>
      <c r="J496" s="373"/>
      <c r="K496" s="373"/>
      <c r="L496" s="373"/>
      <c r="M496" s="373"/>
      <c r="N496" s="373"/>
      <c r="O496" s="373"/>
      <c r="P496" s="373"/>
      <c r="Q496" s="373"/>
      <c r="R496" s="373"/>
      <c r="S496" s="373"/>
      <c r="T496" s="373"/>
      <c r="U496" s="373"/>
      <c r="V496" s="373"/>
      <c r="W496" s="373"/>
      <c r="X496" s="373"/>
      <c r="Y496" s="67"/>
      <c r="Z496" s="67"/>
    </row>
    <row r="497" spans="1:53" ht="27" customHeight="1" x14ac:dyDescent="0.25">
      <c r="A497" s="64" t="s">
        <v>661</v>
      </c>
      <c r="B497" s="64" t="s">
        <v>662</v>
      </c>
      <c r="C497" s="37">
        <v>4301020260</v>
      </c>
      <c r="D497" s="360">
        <v>4640242180526</v>
      </c>
      <c r="E497" s="360"/>
      <c r="F497" s="63">
        <v>1.8</v>
      </c>
      <c r="G497" s="38">
        <v>6</v>
      </c>
      <c r="H497" s="63">
        <v>10.8</v>
      </c>
      <c r="I497" s="63">
        <v>11.28</v>
      </c>
      <c r="J497" s="38">
        <v>56</v>
      </c>
      <c r="K497" s="38" t="s">
        <v>114</v>
      </c>
      <c r="L497" s="39" t="s">
        <v>113</v>
      </c>
      <c r="M497" s="38">
        <v>50</v>
      </c>
      <c r="N497" s="386" t="s">
        <v>663</v>
      </c>
      <c r="O497" s="362"/>
      <c r="P497" s="362"/>
      <c r="Q497" s="362"/>
      <c r="R497" s="363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4" t="s">
        <v>66</v>
      </c>
    </row>
    <row r="498" spans="1:53" ht="16.5" customHeight="1" x14ac:dyDescent="0.25">
      <c r="A498" s="64" t="s">
        <v>664</v>
      </c>
      <c r="B498" s="64" t="s">
        <v>665</v>
      </c>
      <c r="C498" s="37">
        <v>4301020269</v>
      </c>
      <c r="D498" s="360">
        <v>4640242180519</v>
      </c>
      <c r="E498" s="360"/>
      <c r="F498" s="63">
        <v>1.35</v>
      </c>
      <c r="G498" s="38">
        <v>8</v>
      </c>
      <c r="H498" s="63">
        <v>10.8</v>
      </c>
      <c r="I498" s="63">
        <v>11.28</v>
      </c>
      <c r="J498" s="38">
        <v>56</v>
      </c>
      <c r="K498" s="38" t="s">
        <v>114</v>
      </c>
      <c r="L498" s="39" t="s">
        <v>132</v>
      </c>
      <c r="M498" s="38">
        <v>50</v>
      </c>
      <c r="N498" s="381" t="s">
        <v>666</v>
      </c>
      <c r="O498" s="362"/>
      <c r="P498" s="362"/>
      <c r="Q498" s="362"/>
      <c r="R498" s="363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IFERROR(IF(W498=0,"",ROUNDUP(W498/H498,0)*0.02175),"")</f>
        <v/>
      </c>
      <c r="Y498" s="69" t="s">
        <v>48</v>
      </c>
      <c r="Z498" s="70" t="s">
        <v>48</v>
      </c>
      <c r="AD498" s="71"/>
      <c r="BA498" s="345" t="s">
        <v>66</v>
      </c>
    </row>
    <row r="499" spans="1:53" ht="27" customHeight="1" x14ac:dyDescent="0.25">
      <c r="A499" s="64" t="s">
        <v>667</v>
      </c>
      <c r="B499" s="64" t="s">
        <v>668</v>
      </c>
      <c r="C499" s="37">
        <v>4301020309</v>
      </c>
      <c r="D499" s="360">
        <v>4640242180090</v>
      </c>
      <c r="E499" s="360"/>
      <c r="F499" s="63">
        <v>1.35</v>
      </c>
      <c r="G499" s="38">
        <v>8</v>
      </c>
      <c r="H499" s="63">
        <v>10.8</v>
      </c>
      <c r="I499" s="63">
        <v>11.28</v>
      </c>
      <c r="J499" s="38">
        <v>56</v>
      </c>
      <c r="K499" s="38" t="s">
        <v>114</v>
      </c>
      <c r="L499" s="39" t="s">
        <v>113</v>
      </c>
      <c r="M499" s="38">
        <v>50</v>
      </c>
      <c r="N499" s="382" t="s">
        <v>669</v>
      </c>
      <c r="O499" s="362"/>
      <c r="P499" s="362"/>
      <c r="Q499" s="362"/>
      <c r="R499" s="363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IFERROR(IF(W499=0,"",ROUNDUP(W499/H499,0)*0.02175),"")</f>
        <v/>
      </c>
      <c r="Y499" s="69" t="s">
        <v>48</v>
      </c>
      <c r="Z499" s="70" t="s">
        <v>48</v>
      </c>
      <c r="AD499" s="71"/>
      <c r="BA499" s="346" t="s">
        <v>66</v>
      </c>
    </row>
    <row r="500" spans="1:53" x14ac:dyDescent="0.2">
      <c r="A500" s="367"/>
      <c r="B500" s="367"/>
      <c r="C500" s="367"/>
      <c r="D500" s="367"/>
      <c r="E500" s="367"/>
      <c r="F500" s="367"/>
      <c r="G500" s="367"/>
      <c r="H500" s="367"/>
      <c r="I500" s="367"/>
      <c r="J500" s="367"/>
      <c r="K500" s="367"/>
      <c r="L500" s="367"/>
      <c r="M500" s="368"/>
      <c r="N500" s="364" t="s">
        <v>43</v>
      </c>
      <c r="O500" s="365"/>
      <c r="P500" s="365"/>
      <c r="Q500" s="365"/>
      <c r="R500" s="365"/>
      <c r="S500" s="365"/>
      <c r="T500" s="366"/>
      <c r="U500" s="43" t="s">
        <v>42</v>
      </c>
      <c r="V500" s="44">
        <f>IFERROR(V497/H497,"0")+IFERROR(V498/H498,"0")+IFERROR(V499/H499,"0")</f>
        <v>0</v>
      </c>
      <c r="W500" s="44">
        <f>IFERROR(W497/H497,"0")+IFERROR(W498/H498,"0")+IFERROR(W499/H499,"0")</f>
        <v>0</v>
      </c>
      <c r="X500" s="44">
        <f>IFERROR(IF(X497="",0,X497),"0")+IFERROR(IF(X498="",0,X498),"0")+IFERROR(IF(X499="",0,X499),"0")</f>
        <v>0</v>
      </c>
      <c r="Y500" s="68"/>
      <c r="Z500" s="68"/>
    </row>
    <row r="501" spans="1:53" x14ac:dyDescent="0.2">
      <c r="A501" s="367"/>
      <c r="B501" s="367"/>
      <c r="C501" s="367"/>
      <c r="D501" s="367"/>
      <c r="E501" s="367"/>
      <c r="F501" s="367"/>
      <c r="G501" s="367"/>
      <c r="H501" s="367"/>
      <c r="I501" s="367"/>
      <c r="J501" s="367"/>
      <c r="K501" s="367"/>
      <c r="L501" s="367"/>
      <c r="M501" s="368"/>
      <c r="N501" s="364" t="s">
        <v>43</v>
      </c>
      <c r="O501" s="365"/>
      <c r="P501" s="365"/>
      <c r="Q501" s="365"/>
      <c r="R501" s="365"/>
      <c r="S501" s="365"/>
      <c r="T501" s="366"/>
      <c r="U501" s="43" t="s">
        <v>0</v>
      </c>
      <c r="V501" s="44">
        <f>IFERROR(SUM(V497:V499),"0")</f>
        <v>0</v>
      </c>
      <c r="W501" s="44">
        <f>IFERROR(SUM(W497:W499),"0")</f>
        <v>0</v>
      </c>
      <c r="X501" s="43"/>
      <c r="Y501" s="68"/>
      <c r="Z501" s="68"/>
    </row>
    <row r="502" spans="1:53" ht="14.25" customHeight="1" x14ac:dyDescent="0.25">
      <c r="A502" s="373" t="s">
        <v>76</v>
      </c>
      <c r="B502" s="373"/>
      <c r="C502" s="373"/>
      <c r="D502" s="373"/>
      <c r="E502" s="373"/>
      <c r="F502" s="373"/>
      <c r="G502" s="373"/>
      <c r="H502" s="373"/>
      <c r="I502" s="373"/>
      <c r="J502" s="373"/>
      <c r="K502" s="373"/>
      <c r="L502" s="373"/>
      <c r="M502" s="373"/>
      <c r="N502" s="373"/>
      <c r="O502" s="373"/>
      <c r="P502" s="373"/>
      <c r="Q502" s="373"/>
      <c r="R502" s="373"/>
      <c r="S502" s="373"/>
      <c r="T502" s="373"/>
      <c r="U502" s="373"/>
      <c r="V502" s="373"/>
      <c r="W502" s="373"/>
      <c r="X502" s="373"/>
      <c r="Y502" s="67"/>
      <c r="Z502" s="67"/>
    </row>
    <row r="503" spans="1:53" ht="27" customHeight="1" x14ac:dyDescent="0.25">
      <c r="A503" s="64" t="s">
        <v>670</v>
      </c>
      <c r="B503" s="64" t="s">
        <v>671</v>
      </c>
      <c r="C503" s="37">
        <v>4301031280</v>
      </c>
      <c r="D503" s="360">
        <v>4640242180816</v>
      </c>
      <c r="E503" s="360"/>
      <c r="F503" s="63">
        <v>0.7</v>
      </c>
      <c r="G503" s="38">
        <v>6</v>
      </c>
      <c r="H503" s="63">
        <v>4.2</v>
      </c>
      <c r="I503" s="63">
        <v>4.46</v>
      </c>
      <c r="J503" s="38">
        <v>156</v>
      </c>
      <c r="K503" s="38" t="s">
        <v>80</v>
      </c>
      <c r="L503" s="39" t="s">
        <v>79</v>
      </c>
      <c r="M503" s="38">
        <v>40</v>
      </c>
      <c r="N503" s="383" t="s">
        <v>672</v>
      </c>
      <c r="O503" s="362"/>
      <c r="P503" s="362"/>
      <c r="Q503" s="362"/>
      <c r="R503" s="363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IFERROR(IF(W503=0,"",ROUNDUP(W503/H503,0)*0.00753),"")</f>
        <v/>
      </c>
      <c r="Y503" s="69" t="s">
        <v>48</v>
      </c>
      <c r="Z503" s="70" t="s">
        <v>48</v>
      </c>
      <c r="AD503" s="71"/>
      <c r="BA503" s="347" t="s">
        <v>66</v>
      </c>
    </row>
    <row r="504" spans="1:53" ht="27" customHeight="1" x14ac:dyDescent="0.25">
      <c r="A504" s="64" t="s">
        <v>673</v>
      </c>
      <c r="B504" s="64" t="s">
        <v>674</v>
      </c>
      <c r="C504" s="37">
        <v>4301031244</v>
      </c>
      <c r="D504" s="360">
        <v>4640242180595</v>
      </c>
      <c r="E504" s="360"/>
      <c r="F504" s="63">
        <v>0.7</v>
      </c>
      <c r="G504" s="38">
        <v>6</v>
      </c>
      <c r="H504" s="63">
        <v>4.2</v>
      </c>
      <c r="I504" s="63">
        <v>4.46</v>
      </c>
      <c r="J504" s="38">
        <v>156</v>
      </c>
      <c r="K504" s="38" t="s">
        <v>80</v>
      </c>
      <c r="L504" s="39" t="s">
        <v>79</v>
      </c>
      <c r="M504" s="38">
        <v>40</v>
      </c>
      <c r="N504" s="378" t="s">
        <v>675</v>
      </c>
      <c r="O504" s="362"/>
      <c r="P504" s="362"/>
      <c r="Q504" s="362"/>
      <c r="R504" s="363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IFERROR(IF(W504=0,"",ROUNDUP(W504/H504,0)*0.00753),"")</f>
        <v/>
      </c>
      <c r="Y504" s="69" t="s">
        <v>48</v>
      </c>
      <c r="Z504" s="70" t="s">
        <v>48</v>
      </c>
      <c r="AD504" s="71"/>
      <c r="BA504" s="348" t="s">
        <v>66</v>
      </c>
    </row>
    <row r="505" spans="1:53" ht="27" customHeight="1" x14ac:dyDescent="0.25">
      <c r="A505" s="64" t="s">
        <v>676</v>
      </c>
      <c r="B505" s="64" t="s">
        <v>677</v>
      </c>
      <c r="C505" s="37">
        <v>4301031203</v>
      </c>
      <c r="D505" s="360">
        <v>4640242180908</v>
      </c>
      <c r="E505" s="360"/>
      <c r="F505" s="63">
        <v>0.28000000000000003</v>
      </c>
      <c r="G505" s="38">
        <v>6</v>
      </c>
      <c r="H505" s="63">
        <v>1.68</v>
      </c>
      <c r="I505" s="63">
        <v>1.81</v>
      </c>
      <c r="J505" s="38">
        <v>234</v>
      </c>
      <c r="K505" s="38" t="s">
        <v>175</v>
      </c>
      <c r="L505" s="39" t="s">
        <v>79</v>
      </c>
      <c r="M505" s="38">
        <v>40</v>
      </c>
      <c r="N505" s="379" t="s">
        <v>678</v>
      </c>
      <c r="O505" s="362"/>
      <c r="P505" s="362"/>
      <c r="Q505" s="362"/>
      <c r="R505" s="363"/>
      <c r="S505" s="40" t="s">
        <v>48</v>
      </c>
      <c r="T505" s="40" t="s">
        <v>48</v>
      </c>
      <c r="U505" s="41" t="s">
        <v>0</v>
      </c>
      <c r="V505" s="59">
        <v>0</v>
      </c>
      <c r="W505" s="56">
        <f>IFERROR(IF(V505="",0,CEILING((V505/$H505),1)*$H505),"")</f>
        <v>0</v>
      </c>
      <c r="X505" s="42" t="str">
        <f>IFERROR(IF(W505=0,"",ROUNDUP(W505/H505,0)*0.00502),"")</f>
        <v/>
      </c>
      <c r="Y505" s="69" t="s">
        <v>48</v>
      </c>
      <c r="Z505" s="70" t="s">
        <v>48</v>
      </c>
      <c r="AD505" s="71"/>
      <c r="BA505" s="349" t="s">
        <v>66</v>
      </c>
    </row>
    <row r="506" spans="1:53" ht="27" customHeight="1" x14ac:dyDescent="0.25">
      <c r="A506" s="64" t="s">
        <v>679</v>
      </c>
      <c r="B506" s="64" t="s">
        <v>680</v>
      </c>
      <c r="C506" s="37">
        <v>4301031200</v>
      </c>
      <c r="D506" s="360">
        <v>4640242180489</v>
      </c>
      <c r="E506" s="360"/>
      <c r="F506" s="63">
        <v>0.28000000000000003</v>
      </c>
      <c r="G506" s="38">
        <v>6</v>
      </c>
      <c r="H506" s="63">
        <v>1.68</v>
      </c>
      <c r="I506" s="63">
        <v>1.84</v>
      </c>
      <c r="J506" s="38">
        <v>234</v>
      </c>
      <c r="K506" s="38" t="s">
        <v>175</v>
      </c>
      <c r="L506" s="39" t="s">
        <v>79</v>
      </c>
      <c r="M506" s="38">
        <v>40</v>
      </c>
      <c r="N506" s="380" t="s">
        <v>681</v>
      </c>
      <c r="O506" s="362"/>
      <c r="P506" s="362"/>
      <c r="Q506" s="362"/>
      <c r="R506" s="363"/>
      <c r="S506" s="40" t="s">
        <v>48</v>
      </c>
      <c r="T506" s="40" t="s">
        <v>48</v>
      </c>
      <c r="U506" s="41" t="s">
        <v>0</v>
      </c>
      <c r="V506" s="59">
        <v>0</v>
      </c>
      <c r="W506" s="56">
        <f>IFERROR(IF(V506="",0,CEILING((V506/$H506),1)*$H506),"")</f>
        <v>0</v>
      </c>
      <c r="X506" s="42" t="str">
        <f>IFERROR(IF(W506=0,"",ROUNDUP(W506/H506,0)*0.00502),"")</f>
        <v/>
      </c>
      <c r="Y506" s="69" t="s">
        <v>48</v>
      </c>
      <c r="Z506" s="70" t="s">
        <v>48</v>
      </c>
      <c r="AD506" s="71"/>
      <c r="BA506" s="350" t="s">
        <v>66</v>
      </c>
    </row>
    <row r="507" spans="1:53" x14ac:dyDescent="0.2">
      <c r="A507" s="367"/>
      <c r="B507" s="367"/>
      <c r="C507" s="367"/>
      <c r="D507" s="367"/>
      <c r="E507" s="367"/>
      <c r="F507" s="367"/>
      <c r="G507" s="367"/>
      <c r="H507" s="367"/>
      <c r="I507" s="367"/>
      <c r="J507" s="367"/>
      <c r="K507" s="367"/>
      <c r="L507" s="367"/>
      <c r="M507" s="368"/>
      <c r="N507" s="364" t="s">
        <v>43</v>
      </c>
      <c r="O507" s="365"/>
      <c r="P507" s="365"/>
      <c r="Q507" s="365"/>
      <c r="R507" s="365"/>
      <c r="S507" s="365"/>
      <c r="T507" s="366"/>
      <c r="U507" s="43" t="s">
        <v>42</v>
      </c>
      <c r="V507" s="44">
        <f>IFERROR(V503/H503,"0")+IFERROR(V504/H504,"0")+IFERROR(V505/H505,"0")+IFERROR(V506/H506,"0")</f>
        <v>0</v>
      </c>
      <c r="W507" s="44">
        <f>IFERROR(W503/H503,"0")+IFERROR(W504/H504,"0")+IFERROR(W505/H505,"0")+IFERROR(W506/H506,"0")</f>
        <v>0</v>
      </c>
      <c r="X507" s="44">
        <f>IFERROR(IF(X503="",0,X503),"0")+IFERROR(IF(X504="",0,X504),"0")+IFERROR(IF(X505="",0,X505),"0")+IFERROR(IF(X506="",0,X506),"0")</f>
        <v>0</v>
      </c>
      <c r="Y507" s="68"/>
      <c r="Z507" s="68"/>
    </row>
    <row r="508" spans="1:53" x14ac:dyDescent="0.2">
      <c r="A508" s="367"/>
      <c r="B508" s="367"/>
      <c r="C508" s="367"/>
      <c r="D508" s="367"/>
      <c r="E508" s="367"/>
      <c r="F508" s="367"/>
      <c r="G508" s="367"/>
      <c r="H508" s="367"/>
      <c r="I508" s="367"/>
      <c r="J508" s="367"/>
      <c r="K508" s="367"/>
      <c r="L508" s="367"/>
      <c r="M508" s="368"/>
      <c r="N508" s="364" t="s">
        <v>43</v>
      </c>
      <c r="O508" s="365"/>
      <c r="P508" s="365"/>
      <c r="Q508" s="365"/>
      <c r="R508" s="365"/>
      <c r="S508" s="365"/>
      <c r="T508" s="366"/>
      <c r="U508" s="43" t="s">
        <v>0</v>
      </c>
      <c r="V508" s="44">
        <f>IFERROR(SUM(V503:V506),"0")</f>
        <v>0</v>
      </c>
      <c r="W508" s="44">
        <f>IFERROR(SUM(W503:W506),"0")</f>
        <v>0</v>
      </c>
      <c r="X508" s="43"/>
      <c r="Y508" s="68"/>
      <c r="Z508" s="68"/>
    </row>
    <row r="509" spans="1:53" ht="14.25" customHeight="1" x14ac:dyDescent="0.25">
      <c r="A509" s="373" t="s">
        <v>81</v>
      </c>
      <c r="B509" s="373"/>
      <c r="C509" s="373"/>
      <c r="D509" s="373"/>
      <c r="E509" s="373"/>
      <c r="F509" s="373"/>
      <c r="G509" s="373"/>
      <c r="H509" s="373"/>
      <c r="I509" s="373"/>
      <c r="J509" s="373"/>
      <c r="K509" s="373"/>
      <c r="L509" s="373"/>
      <c r="M509" s="373"/>
      <c r="N509" s="373"/>
      <c r="O509" s="373"/>
      <c r="P509" s="373"/>
      <c r="Q509" s="373"/>
      <c r="R509" s="373"/>
      <c r="S509" s="373"/>
      <c r="T509" s="373"/>
      <c r="U509" s="373"/>
      <c r="V509" s="373"/>
      <c r="W509" s="373"/>
      <c r="X509" s="373"/>
      <c r="Y509" s="67"/>
      <c r="Z509" s="67"/>
    </row>
    <row r="510" spans="1:53" ht="27" customHeight="1" x14ac:dyDescent="0.25">
      <c r="A510" s="64" t="s">
        <v>682</v>
      </c>
      <c r="B510" s="64" t="s">
        <v>683</v>
      </c>
      <c r="C510" s="37">
        <v>4301051310</v>
      </c>
      <c r="D510" s="360">
        <v>4680115880870</v>
      </c>
      <c r="E510" s="360"/>
      <c r="F510" s="63">
        <v>1.3</v>
      </c>
      <c r="G510" s="38">
        <v>6</v>
      </c>
      <c r="H510" s="63">
        <v>7.8</v>
      </c>
      <c r="I510" s="63">
        <v>8.3640000000000008</v>
      </c>
      <c r="J510" s="38">
        <v>56</v>
      </c>
      <c r="K510" s="38" t="s">
        <v>114</v>
      </c>
      <c r="L510" s="39" t="s">
        <v>132</v>
      </c>
      <c r="M510" s="38">
        <v>40</v>
      </c>
      <c r="N510" s="37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0" s="362"/>
      <c r="P510" s="362"/>
      <c r="Q510" s="362"/>
      <c r="R510" s="363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IFERROR(IF(W510=0,"",ROUNDUP(W510/H510,0)*0.02175),"")</f>
        <v/>
      </c>
      <c r="Y510" s="69" t="s">
        <v>48</v>
      </c>
      <c r="Z510" s="70" t="s">
        <v>48</v>
      </c>
      <c r="AD510" s="71"/>
      <c r="BA510" s="351" t="s">
        <v>66</v>
      </c>
    </row>
    <row r="511" spans="1:53" ht="27" customHeight="1" x14ac:dyDescent="0.25">
      <c r="A511" s="64" t="s">
        <v>684</v>
      </c>
      <c r="B511" s="64" t="s">
        <v>685</v>
      </c>
      <c r="C511" s="37">
        <v>4301051510</v>
      </c>
      <c r="D511" s="360">
        <v>4640242180540</v>
      </c>
      <c r="E511" s="360"/>
      <c r="F511" s="63">
        <v>1.3</v>
      </c>
      <c r="G511" s="38">
        <v>6</v>
      </c>
      <c r="H511" s="63">
        <v>7.8</v>
      </c>
      <c r="I511" s="63">
        <v>8.3640000000000008</v>
      </c>
      <c r="J511" s="38">
        <v>56</v>
      </c>
      <c r="K511" s="38" t="s">
        <v>114</v>
      </c>
      <c r="L511" s="39" t="s">
        <v>79</v>
      </c>
      <c r="M511" s="38">
        <v>30</v>
      </c>
      <c r="N511" s="375" t="s">
        <v>686</v>
      </c>
      <c r="O511" s="362"/>
      <c r="P511" s="362"/>
      <c r="Q511" s="362"/>
      <c r="R511" s="363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IFERROR(IF(W511=0,"",ROUNDUP(W511/H511,0)*0.02175),"")</f>
        <v/>
      </c>
      <c r="Y511" s="69" t="s">
        <v>48</v>
      </c>
      <c r="Z511" s="70" t="s">
        <v>48</v>
      </c>
      <c r="AD511" s="71"/>
      <c r="BA511" s="352" t="s">
        <v>66</v>
      </c>
    </row>
    <row r="512" spans="1:53" ht="27" customHeight="1" x14ac:dyDescent="0.25">
      <c r="A512" s="64" t="s">
        <v>687</v>
      </c>
      <c r="B512" s="64" t="s">
        <v>688</v>
      </c>
      <c r="C512" s="37">
        <v>4301051390</v>
      </c>
      <c r="D512" s="360">
        <v>4640242181233</v>
      </c>
      <c r="E512" s="360"/>
      <c r="F512" s="63">
        <v>0.3</v>
      </c>
      <c r="G512" s="38">
        <v>6</v>
      </c>
      <c r="H512" s="63">
        <v>1.8</v>
      </c>
      <c r="I512" s="63">
        <v>1.984</v>
      </c>
      <c r="J512" s="38">
        <v>234</v>
      </c>
      <c r="K512" s="38" t="s">
        <v>175</v>
      </c>
      <c r="L512" s="39" t="s">
        <v>79</v>
      </c>
      <c r="M512" s="38">
        <v>40</v>
      </c>
      <c r="N512" s="376" t="s">
        <v>689</v>
      </c>
      <c r="O512" s="362"/>
      <c r="P512" s="362"/>
      <c r="Q512" s="362"/>
      <c r="R512" s="363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IFERROR(IF(W512=0,"",ROUNDUP(W512/H512,0)*0.00502),"")</f>
        <v/>
      </c>
      <c r="Y512" s="69" t="s">
        <v>48</v>
      </c>
      <c r="Z512" s="70" t="s">
        <v>48</v>
      </c>
      <c r="AD512" s="71"/>
      <c r="BA512" s="353" t="s">
        <v>66</v>
      </c>
    </row>
    <row r="513" spans="1:53" ht="27" customHeight="1" x14ac:dyDescent="0.25">
      <c r="A513" s="64" t="s">
        <v>690</v>
      </c>
      <c r="B513" s="64" t="s">
        <v>691</v>
      </c>
      <c r="C513" s="37">
        <v>4301051508</v>
      </c>
      <c r="D513" s="360">
        <v>4640242180557</v>
      </c>
      <c r="E513" s="360"/>
      <c r="F513" s="63">
        <v>0.5</v>
      </c>
      <c r="G513" s="38">
        <v>6</v>
      </c>
      <c r="H513" s="63">
        <v>3</v>
      </c>
      <c r="I513" s="63">
        <v>3.2839999999999998</v>
      </c>
      <c r="J513" s="38">
        <v>156</v>
      </c>
      <c r="K513" s="38" t="s">
        <v>80</v>
      </c>
      <c r="L513" s="39" t="s">
        <v>79</v>
      </c>
      <c r="M513" s="38">
        <v>30</v>
      </c>
      <c r="N513" s="377" t="s">
        <v>692</v>
      </c>
      <c r="O513" s="362"/>
      <c r="P513" s="362"/>
      <c r="Q513" s="362"/>
      <c r="R513" s="363"/>
      <c r="S513" s="40" t="s">
        <v>48</v>
      </c>
      <c r="T513" s="40" t="s">
        <v>48</v>
      </c>
      <c r="U513" s="41" t="s">
        <v>0</v>
      </c>
      <c r="V513" s="59">
        <v>0</v>
      </c>
      <c r="W513" s="56">
        <f>IFERROR(IF(V513="",0,CEILING((V513/$H513),1)*$H513),"")</f>
        <v>0</v>
      </c>
      <c r="X513" s="42" t="str">
        <f>IFERROR(IF(W513=0,"",ROUNDUP(W513/H513,0)*0.00753),"")</f>
        <v/>
      </c>
      <c r="Y513" s="69" t="s">
        <v>48</v>
      </c>
      <c r="Z513" s="70" t="s">
        <v>48</v>
      </c>
      <c r="AD513" s="71"/>
      <c r="BA513" s="354" t="s">
        <v>66</v>
      </c>
    </row>
    <row r="514" spans="1:53" ht="27" customHeight="1" x14ac:dyDescent="0.25">
      <c r="A514" s="64" t="s">
        <v>693</v>
      </c>
      <c r="B514" s="64" t="s">
        <v>694</v>
      </c>
      <c r="C514" s="37">
        <v>4301051448</v>
      </c>
      <c r="D514" s="360">
        <v>4640242181226</v>
      </c>
      <c r="E514" s="360"/>
      <c r="F514" s="63">
        <v>0.3</v>
      </c>
      <c r="G514" s="38">
        <v>6</v>
      </c>
      <c r="H514" s="63">
        <v>1.8</v>
      </c>
      <c r="I514" s="63">
        <v>1.972</v>
      </c>
      <c r="J514" s="38">
        <v>234</v>
      </c>
      <c r="K514" s="38" t="s">
        <v>175</v>
      </c>
      <c r="L514" s="39" t="s">
        <v>79</v>
      </c>
      <c r="M514" s="38">
        <v>30</v>
      </c>
      <c r="N514" s="361" t="s">
        <v>695</v>
      </c>
      <c r="O514" s="362"/>
      <c r="P514" s="362"/>
      <c r="Q514" s="362"/>
      <c r="R514" s="363"/>
      <c r="S514" s="40" t="s">
        <v>48</v>
      </c>
      <c r="T514" s="40" t="s">
        <v>48</v>
      </c>
      <c r="U514" s="41" t="s">
        <v>0</v>
      </c>
      <c r="V514" s="59">
        <v>0</v>
      </c>
      <c r="W514" s="56">
        <f>IFERROR(IF(V514="",0,CEILING((V514/$H514),1)*$H514),"")</f>
        <v>0</v>
      </c>
      <c r="X514" s="42" t="str">
        <f>IFERROR(IF(W514=0,"",ROUNDUP(W514/H514,0)*0.00502),"")</f>
        <v/>
      </c>
      <c r="Y514" s="69" t="s">
        <v>48</v>
      </c>
      <c r="Z514" s="70" t="s">
        <v>48</v>
      </c>
      <c r="AD514" s="71"/>
      <c r="BA514" s="355" t="s">
        <v>66</v>
      </c>
    </row>
    <row r="515" spans="1:53" x14ac:dyDescent="0.2">
      <c r="A515" s="367"/>
      <c r="B515" s="367"/>
      <c r="C515" s="367"/>
      <c r="D515" s="367"/>
      <c r="E515" s="367"/>
      <c r="F515" s="367"/>
      <c r="G515" s="367"/>
      <c r="H515" s="367"/>
      <c r="I515" s="367"/>
      <c r="J515" s="367"/>
      <c r="K515" s="367"/>
      <c r="L515" s="367"/>
      <c r="M515" s="368"/>
      <c r="N515" s="364" t="s">
        <v>43</v>
      </c>
      <c r="O515" s="365"/>
      <c r="P515" s="365"/>
      <c r="Q515" s="365"/>
      <c r="R515" s="365"/>
      <c r="S515" s="365"/>
      <c r="T515" s="366"/>
      <c r="U515" s="43" t="s">
        <v>42</v>
      </c>
      <c r="V515" s="44">
        <f>IFERROR(V510/H510,"0")+IFERROR(V511/H511,"0")+IFERROR(V512/H512,"0")+IFERROR(V513/H513,"0")+IFERROR(V514/H514,"0")</f>
        <v>0</v>
      </c>
      <c r="W515" s="44">
        <f>IFERROR(W510/H510,"0")+IFERROR(W511/H511,"0")+IFERROR(W512/H512,"0")+IFERROR(W513/H513,"0")+IFERROR(W514/H514,"0")</f>
        <v>0</v>
      </c>
      <c r="X515" s="44">
        <f>IFERROR(IF(X510="",0,X510),"0")+IFERROR(IF(X511="",0,X511),"0")+IFERROR(IF(X512="",0,X512),"0")+IFERROR(IF(X513="",0,X513),"0")+IFERROR(IF(X514="",0,X514),"0")</f>
        <v>0</v>
      </c>
      <c r="Y515" s="68"/>
      <c r="Z515" s="68"/>
    </row>
    <row r="516" spans="1:53" x14ac:dyDescent="0.2">
      <c r="A516" s="367"/>
      <c r="B516" s="367"/>
      <c r="C516" s="367"/>
      <c r="D516" s="367"/>
      <c r="E516" s="367"/>
      <c r="F516" s="367"/>
      <c r="G516" s="367"/>
      <c r="H516" s="367"/>
      <c r="I516" s="367"/>
      <c r="J516" s="367"/>
      <c r="K516" s="367"/>
      <c r="L516" s="367"/>
      <c r="M516" s="368"/>
      <c r="N516" s="364" t="s">
        <v>43</v>
      </c>
      <c r="O516" s="365"/>
      <c r="P516" s="365"/>
      <c r="Q516" s="365"/>
      <c r="R516" s="365"/>
      <c r="S516" s="365"/>
      <c r="T516" s="366"/>
      <c r="U516" s="43" t="s">
        <v>0</v>
      </c>
      <c r="V516" s="44">
        <f>IFERROR(SUM(V510:V514),"0")</f>
        <v>0</v>
      </c>
      <c r="W516" s="44">
        <f>IFERROR(SUM(W510:W514),"0")</f>
        <v>0</v>
      </c>
      <c r="X516" s="43"/>
      <c r="Y516" s="68"/>
      <c r="Z516" s="68"/>
    </row>
    <row r="517" spans="1:53" ht="15" customHeight="1" x14ac:dyDescent="0.2">
      <c r="A517" s="367"/>
      <c r="B517" s="367"/>
      <c r="C517" s="367"/>
      <c r="D517" s="367"/>
      <c r="E517" s="367"/>
      <c r="F517" s="367"/>
      <c r="G517" s="367"/>
      <c r="H517" s="367"/>
      <c r="I517" s="367"/>
      <c r="J517" s="367"/>
      <c r="K517" s="367"/>
      <c r="L517" s="367"/>
      <c r="M517" s="372"/>
      <c r="N517" s="369" t="s">
        <v>36</v>
      </c>
      <c r="O517" s="370"/>
      <c r="P517" s="370"/>
      <c r="Q517" s="370"/>
      <c r="R517" s="370"/>
      <c r="S517" s="370"/>
      <c r="T517" s="371"/>
      <c r="U517" s="43" t="s">
        <v>0</v>
      </c>
      <c r="V517" s="44">
        <f>IFERROR(V24+V34+V38+V42+V46+V53+V61+V86+V93+V104+V117+V127+V136+V144+V157+V163+V168+V175+V195+V202+V212+V217+V227+V247+V251+V258+V270+V276+V282+V288+V300+V305+V310+V316+V320+V324+V337+V343+V348+V352+V361+V366+V373+V377+V384+V400+V406+V410+V416+V422+V432+V437+V441+V445+V461+V466+V475+V481+V485+V495+V501+V508+V516,"0")</f>
        <v>0</v>
      </c>
      <c r="W517" s="44">
        <f>IFERROR(W24+W34+W38+W42+W46+W53+W61+W86+W93+W104+W117+W127+W136+W144+W157+W163+W168+W175+W195+W202+W212+W217+W227+W247+W251+W258+W270+W276+W282+W288+W300+W305+W310+W316+W320+W324+W337+W343+W348+W352+W361+W366+W373+W377+W384+W400+W406+W410+W416+W422+W432+W437+W441+W445+W461+W466+W475+W481+W485+W495+W501+W508+W516,"0")</f>
        <v>0</v>
      </c>
      <c r="X517" s="43"/>
      <c r="Y517" s="68"/>
      <c r="Z517" s="68"/>
    </row>
    <row r="518" spans="1:53" x14ac:dyDescent="0.2">
      <c r="A518" s="367"/>
      <c r="B518" s="367"/>
      <c r="C518" s="367"/>
      <c r="D518" s="367"/>
      <c r="E518" s="367"/>
      <c r="F518" s="367"/>
      <c r="G518" s="367"/>
      <c r="H518" s="367"/>
      <c r="I518" s="367"/>
      <c r="J518" s="367"/>
      <c r="K518" s="367"/>
      <c r="L518" s="367"/>
      <c r="M518" s="372"/>
      <c r="N518" s="369" t="s">
        <v>37</v>
      </c>
      <c r="O518" s="370"/>
      <c r="P518" s="370"/>
      <c r="Q518" s="370"/>
      <c r="R518" s="370"/>
      <c r="S518" s="370"/>
      <c r="T518" s="371"/>
      <c r="U518" s="43" t="s">
        <v>0</v>
      </c>
      <c r="V518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207*I207/H207,"0")+IFERROR(V208*I208/H208,"0")+IFERROR(V209*I209/H209,"0")+IFERROR(V210*I210/H210,"0")+IFERROR(V214*I214/H214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313*I313/H313,"0")+IFERROR(V314*I314/H314,"0")+IFERROR(V318*I318/H318,"0")+IFERROR(V322*I322/H322,"0")+IFERROR(V328*I328/H328,"0")+IFERROR(V329*I329/H329,"0")+IFERROR(V330*I330/H330,"0")+IFERROR(V331*I331/H331,"0")+IFERROR(V332*I332/H332,"0")+IFERROR(V333*I333/H333,"0")+IFERROR(V334*I334/H334,"0")+IFERROR(V335*I335/H335,"0")+IFERROR(V339*I339/H339,"0")+IFERROR(V340*I340/H340,"0")+IFERROR(V341*I341/H341,"0")+IFERROR(V345*I345/H345,"0")+IFERROR(V346*I346/H346,"0")+IFERROR(V350*I350/H350,"0")+IFERROR(V355*I355/H355,"0")+IFERROR(V356*I356/H356,"0")+IFERROR(V357*I357/H357,"0")+IFERROR(V358*I358/H358,"0")+IFERROR(V359*I359/H359,"0")+IFERROR(V363*I363/H363,"0")+IFERROR(V364*I364/H364,"0")+IFERROR(V368*I368/H368,"0")+IFERROR(V369*I369/H369,"0")+IFERROR(V370*I370/H370,"0")+IFERROR(V371*I371/H371,"0")+IFERROR(V375*I375/H375,"0")+IFERROR(V381*I381/H381,"0")+IFERROR(V382*I382/H382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404*I404/H404,"0")+IFERROR(V408*I408/H408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483*I483/H483,"0")+IFERROR(V489*I489/H489,"0")+IFERROR(V490*I490/H490,"0")+IFERROR(V491*I491/H491,"0")+IFERROR(V492*I492/H492,"0")+IFERROR(V493*I493/H493,"0")+IFERROR(V497*I497/H497,"0")+IFERROR(V498*I498/H498,"0")+IFERROR(V499*I499/H499,"0")+IFERROR(V503*I503/H503,"0")+IFERROR(V504*I504/H504,"0")+IFERROR(V505*I505/H505,"0")+IFERROR(V506*I506/H506,"0")+IFERROR(V510*I510/H510,"0")+IFERROR(V511*I511/H511,"0")+IFERROR(V512*I512/H512,"0")+IFERROR(V513*I513/H513,"0")+IFERROR(V514*I514/H514,"0"),"0")</f>
        <v>0</v>
      </c>
      <c r="W518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207*I207/H207,"0")+IFERROR(W208*I208/H208,"0")+IFERROR(W209*I209/H209,"0")+IFERROR(W210*I210/H210,"0")+IFERROR(W214*I214/H214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483*I483/H483,"0")+IFERROR(W489*I489/H489,"0")+IFERROR(W490*I490/H490,"0")+IFERROR(W491*I491/H491,"0")+IFERROR(W492*I492/H492,"0")+IFERROR(W493*I493/H493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,"0")</f>
        <v>0</v>
      </c>
      <c r="X518" s="43"/>
      <c r="Y518" s="68"/>
      <c r="Z518" s="68"/>
    </row>
    <row r="519" spans="1:53" x14ac:dyDescent="0.2">
      <c r="A519" s="367"/>
      <c r="B519" s="367"/>
      <c r="C519" s="367"/>
      <c r="D519" s="367"/>
      <c r="E519" s="367"/>
      <c r="F519" s="367"/>
      <c r="G519" s="367"/>
      <c r="H519" s="367"/>
      <c r="I519" s="367"/>
      <c r="J519" s="367"/>
      <c r="K519" s="367"/>
      <c r="L519" s="367"/>
      <c r="M519" s="372"/>
      <c r="N519" s="369" t="s">
        <v>38</v>
      </c>
      <c r="O519" s="370"/>
      <c r="P519" s="370"/>
      <c r="Q519" s="370"/>
      <c r="R519" s="370"/>
      <c r="S519" s="370"/>
      <c r="T519" s="371"/>
      <c r="U519" s="43" t="s">
        <v>23</v>
      </c>
      <c r="V519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115*(V106:V115/H106:H115)),"0")+IFERROR(SUMPRODUCT(1/J119:J125*(V119:V125/H119:H125)),"0")+IFERROR(SUMPRODUCT(1/J130:J134*(V130:V134/H130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210*(V205:V210/H205:H210)),"0")+IFERROR(SUMPRODUCT(1/J214:J215*(V214:V215/H214:H215)),"0")+IFERROR(SUMPRODUCT(1/J220:J225*(V220:V225/H220:H225)),"0")+IFERROR(SUMPRODUCT(1/J230:J245*(V230:V245/H230:H245)),"0")+IFERROR(SUMPRODUCT(1/J249:J249*(V249:V249/H249:H249)),"0")+IFERROR(SUMPRODUCT(1/J253:J256*(V253:V256/H253:H256)),"0")+IFERROR(SUMPRODUCT(1/J260:J268*(V260:V268/H260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314*(V312:V314/H312:H314)),"0")+IFERROR(SUMPRODUCT(1/J318:J318*(V318:V318/H318:H318)),"0")+IFERROR(SUMPRODUCT(1/J322:J322*(V322:V322/H322:H322)),"0")+IFERROR(SUMPRODUCT(1/J328:J335*(V328:V335/H328:H335)),"0")+IFERROR(SUMPRODUCT(1/J339:J341*(V339:V341/H339:H341)),"0")+IFERROR(SUMPRODUCT(1/J345:J346*(V345:V346/H345:H346)),"0")+IFERROR(SUMPRODUCT(1/J350:J350*(V350:V350/H350:H350)),"0")+IFERROR(SUMPRODUCT(1/J355:J359*(V355:V359/H355:H359)),"0")+IFERROR(SUMPRODUCT(1/J363:J364*(V363:V364/H363:H364)),"0")+IFERROR(SUMPRODUCT(1/J368:J371*(V368:V371/H368:H371)),"0")+IFERROR(SUMPRODUCT(1/J375:J375*(V375:V375/H375:H375)),"0")+IFERROR(SUMPRODUCT(1/J381:J382*(V381:V382/H381:H382)),"0")+IFERROR(SUMPRODUCT(1/J386:J398*(V386:V398/H386:H398)),"0")+IFERROR(SUMPRODUCT(1/J402:J404*(V402:V404/H402:H404)),"0")+IFERROR(SUMPRODUCT(1/J408:J408*(V408:V408/H408:H408)),"0")+IFERROR(SUMPRODUCT(1/J412:J414*(V412:V414/H412:H414)),"0")+IFERROR(SUMPRODUCT(1/J419:J420*(V419:V420/H419:H420)),"0")+IFERROR(SUMPRODUCT(1/J424:J430*(V424:V430/H424:H430)),"0")+IFERROR(SUMPRODUCT(1/J434:J435*(V434:V435/H434:H435)),"0")+IFERROR(SUMPRODUCT(1/J439:J439*(V439:V439/H439:H439)),"0")+IFERROR(SUMPRODUCT(1/J443:J443*(V443:V443/H443:H443)),"0")+IFERROR(SUMPRODUCT(1/J449:J459*(V449:V459/H449:H459)),"0")+IFERROR(SUMPRODUCT(1/J463:J464*(V463:V464/H463:H464)),"0")+IFERROR(SUMPRODUCT(1/J468:J473*(V468:V473/H468:H473)),"0")+IFERROR(SUMPRODUCT(1/J477:J479*(V477:V479/H477:H479)),"0")+IFERROR(SUMPRODUCT(1/J483:J483*(V483:V483/H483:H483)),"0")+IFERROR(SUMPRODUCT(1/J489:J493*(V489:V493/H489:H493)),"0")+IFERROR(SUMPRODUCT(1/J497:J499*(V497:V499/H497:H499)),"0")+IFERROR(SUMPRODUCT(1/J503:J506*(V503:V506/H503:H506)),"0")+IFERROR(SUMPRODUCT(1/J510:J514*(V510:V514/H510:H514)),"0"),0)</f>
        <v>0</v>
      </c>
      <c r="W519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115*(W106:W115/H106:H115)),"0")+IFERROR(SUMPRODUCT(1/J119:J125*(W119:W125/H119:H125)),"0")+IFERROR(SUMPRODUCT(1/J130:J134*(W130:W134/H130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210*(W205:W210/H205:H210)),"0")+IFERROR(SUMPRODUCT(1/J214:J215*(W214:W215/H214:H215)),"0")+IFERROR(SUMPRODUCT(1/J220:J225*(W220:W225/H220:H225)),"0")+IFERROR(SUMPRODUCT(1/J230:J245*(W230:W245/H230:H245)),"0")+IFERROR(SUMPRODUCT(1/J249:J249*(W249:W249/H249:H249)),"0")+IFERROR(SUMPRODUCT(1/J253:J256*(W253:W256/H253:H256)),"0")+IFERROR(SUMPRODUCT(1/J260:J268*(W260:W268/H260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449:J459*(W449:W459/H449:H459)),"0")+IFERROR(SUMPRODUCT(1/J463:J464*(W463:W464/H463:H464)),"0")+IFERROR(SUMPRODUCT(1/J468:J473*(W468:W473/H468:H473)),"0")+IFERROR(SUMPRODUCT(1/J477:J479*(W477:W479/H477:H479)),"0")+IFERROR(SUMPRODUCT(1/J483:J483*(W483:W483/H483:H483)),"0")+IFERROR(SUMPRODUCT(1/J489:J493*(W489:W493/H489:H493)),"0")+IFERROR(SUMPRODUCT(1/J497:J499*(W497:W499/H497:H499)),"0")+IFERROR(SUMPRODUCT(1/J503:J506*(W503:W506/H503:H506)),"0")+IFERROR(SUMPRODUCT(1/J510:J514*(W510:W514/H510:H514)),"0"),0)</f>
        <v>0</v>
      </c>
      <c r="X519" s="43"/>
      <c r="Y519" s="68"/>
      <c r="Z519" s="68"/>
    </row>
    <row r="520" spans="1:53" x14ac:dyDescent="0.2">
      <c r="A520" s="367"/>
      <c r="B520" s="367"/>
      <c r="C520" s="367"/>
      <c r="D520" s="367"/>
      <c r="E520" s="367"/>
      <c r="F520" s="367"/>
      <c r="G520" s="367"/>
      <c r="H520" s="367"/>
      <c r="I520" s="367"/>
      <c r="J520" s="367"/>
      <c r="K520" s="367"/>
      <c r="L520" s="367"/>
      <c r="M520" s="372"/>
      <c r="N520" s="369" t="s">
        <v>39</v>
      </c>
      <c r="O520" s="370"/>
      <c r="P520" s="370"/>
      <c r="Q520" s="370"/>
      <c r="R520" s="370"/>
      <c r="S520" s="370"/>
      <c r="T520" s="371"/>
      <c r="U520" s="43" t="s">
        <v>0</v>
      </c>
      <c r="V520" s="44">
        <f>GrossWeightTotal+PalletQtyTotal*25</f>
        <v>0</v>
      </c>
      <c r="W520" s="44">
        <f>GrossWeightTotalR+PalletQtyTotalR*25</f>
        <v>0</v>
      </c>
      <c r="X520" s="43"/>
      <c r="Y520" s="68"/>
      <c r="Z520" s="68"/>
    </row>
    <row r="521" spans="1:53" x14ac:dyDescent="0.2">
      <c r="A521" s="367"/>
      <c r="B521" s="367"/>
      <c r="C521" s="367"/>
      <c r="D521" s="367"/>
      <c r="E521" s="367"/>
      <c r="F521" s="367"/>
      <c r="G521" s="367"/>
      <c r="H521" s="367"/>
      <c r="I521" s="367"/>
      <c r="J521" s="367"/>
      <c r="K521" s="367"/>
      <c r="L521" s="367"/>
      <c r="M521" s="372"/>
      <c r="N521" s="369" t="s">
        <v>40</v>
      </c>
      <c r="O521" s="370"/>
      <c r="P521" s="370"/>
      <c r="Q521" s="370"/>
      <c r="R521" s="370"/>
      <c r="S521" s="370"/>
      <c r="T521" s="371"/>
      <c r="U521" s="43" t="s">
        <v>23</v>
      </c>
      <c r="V521" s="44">
        <f>IFERROR(V23+V33+V37+V41+V45+V52+V60+V85+V92+V103+V116+V126+V135+V143+V156+V162+V167+V174+V194+V201+V211+V216+V226+V246+V250+V257+V269+V275+V281+V287+V299+V304+V309+V315+V319+V323+V336+V342+V347+V351+V360+V365+V372+V376+V383+V399+V405+V409+V415+V421+V431+V436+V440+V444+V460+V465+V474+V480+V484+V494+V500+V507+V515,"0")</f>
        <v>0</v>
      </c>
      <c r="W521" s="44">
        <f>IFERROR(W23+W33+W37+W41+W45+W52+W60+W85+W92+W103+W116+W126+W135+W143+W156+W162+W167+W174+W194+W201+W211+W216+W226+W246+W250+W257+W269+W275+W281+W287+W299+W304+W309+W315+W319+W323+W336+W342+W347+W351+W360+W365+W372+W376+W383+W399+W405+W409+W415+W421+W431+W436+W440+W444+W460+W465+W474+W480+W484+W494+W500+W507+W515,"0")</f>
        <v>0</v>
      </c>
      <c r="X521" s="43"/>
      <c r="Y521" s="68"/>
      <c r="Z521" s="68"/>
    </row>
    <row r="522" spans="1:53" ht="14.25" x14ac:dyDescent="0.2">
      <c r="A522" s="367"/>
      <c r="B522" s="367"/>
      <c r="C522" s="367"/>
      <c r="D522" s="367"/>
      <c r="E522" s="367"/>
      <c r="F522" s="367"/>
      <c r="G522" s="367"/>
      <c r="H522" s="367"/>
      <c r="I522" s="367"/>
      <c r="J522" s="367"/>
      <c r="K522" s="367"/>
      <c r="L522" s="367"/>
      <c r="M522" s="372"/>
      <c r="N522" s="369" t="s">
        <v>41</v>
      </c>
      <c r="O522" s="370"/>
      <c r="P522" s="370"/>
      <c r="Q522" s="370"/>
      <c r="R522" s="370"/>
      <c r="S522" s="370"/>
      <c r="T522" s="371"/>
      <c r="U522" s="46" t="s">
        <v>54</v>
      </c>
      <c r="V522" s="43"/>
      <c r="W522" s="43"/>
      <c r="X522" s="43">
        <f>IFERROR(X23+X33+X37+X41+X45+X52+X60+X85+X92+X103+X116+X126+X135+X143+X156+X162+X167+X174+X194+X201+X211+X216+X226+X246+X250+X257+X269+X275+X281+X287+X299+X304+X309+X315+X319+X323+X336+X342+X347+X351+X360+X365+X372+X376+X383+X399+X405+X409+X415+X421+X431+X436+X440+X444+X460+X465+X474+X480+X484+X494+X500+X507+X515,"0")</f>
        <v>0</v>
      </c>
      <c r="Y522" s="68"/>
      <c r="Z522" s="68"/>
    </row>
    <row r="523" spans="1:53" ht="13.5" thickBot="1" x14ac:dyDescent="0.25"/>
    <row r="524" spans="1:53" ht="27" thickTop="1" thickBot="1" x14ac:dyDescent="0.25">
      <c r="A524" s="47" t="s">
        <v>9</v>
      </c>
      <c r="B524" s="72" t="s">
        <v>75</v>
      </c>
      <c r="C524" s="356" t="s">
        <v>108</v>
      </c>
      <c r="D524" s="356" t="s">
        <v>108</v>
      </c>
      <c r="E524" s="356" t="s">
        <v>108</v>
      </c>
      <c r="F524" s="356" t="s">
        <v>108</v>
      </c>
      <c r="G524" s="356" t="s">
        <v>238</v>
      </c>
      <c r="H524" s="356" t="s">
        <v>238</v>
      </c>
      <c r="I524" s="356" t="s">
        <v>238</v>
      </c>
      <c r="J524" s="356" t="s">
        <v>238</v>
      </c>
      <c r="K524" s="357"/>
      <c r="L524" s="356" t="s">
        <v>238</v>
      </c>
      <c r="M524" s="356" t="s">
        <v>238</v>
      </c>
      <c r="N524" s="356" t="s">
        <v>238</v>
      </c>
      <c r="O524" s="356" t="s">
        <v>238</v>
      </c>
      <c r="P524" s="356" t="s">
        <v>468</v>
      </c>
      <c r="Q524" s="356" t="s">
        <v>468</v>
      </c>
      <c r="R524" s="356" t="s">
        <v>520</v>
      </c>
      <c r="S524" s="356" t="s">
        <v>520</v>
      </c>
      <c r="T524" s="72" t="s">
        <v>596</v>
      </c>
      <c r="U524" s="72" t="s">
        <v>644</v>
      </c>
      <c r="Z524" s="61"/>
      <c r="AC524" s="1"/>
    </row>
    <row r="525" spans="1:53" ht="14.25" customHeight="1" thickTop="1" x14ac:dyDescent="0.2">
      <c r="A525" s="358" t="s">
        <v>10</v>
      </c>
      <c r="B525" s="356" t="s">
        <v>75</v>
      </c>
      <c r="C525" s="356" t="s">
        <v>109</v>
      </c>
      <c r="D525" s="356" t="s">
        <v>117</v>
      </c>
      <c r="E525" s="356" t="s">
        <v>108</v>
      </c>
      <c r="F525" s="356" t="s">
        <v>227</v>
      </c>
      <c r="G525" s="356" t="s">
        <v>239</v>
      </c>
      <c r="H525" s="356" t="s">
        <v>246</v>
      </c>
      <c r="I525" s="356" t="s">
        <v>265</v>
      </c>
      <c r="J525" s="356" t="s">
        <v>324</v>
      </c>
      <c r="K525" s="1"/>
      <c r="L525" s="356" t="s">
        <v>341</v>
      </c>
      <c r="M525" s="356" t="s">
        <v>354</v>
      </c>
      <c r="N525" s="356" t="s">
        <v>437</v>
      </c>
      <c r="O525" s="356" t="s">
        <v>455</v>
      </c>
      <c r="P525" s="356" t="s">
        <v>469</v>
      </c>
      <c r="Q525" s="356" t="s">
        <v>495</v>
      </c>
      <c r="R525" s="356" t="s">
        <v>521</v>
      </c>
      <c r="S525" s="356" t="s">
        <v>568</v>
      </c>
      <c r="T525" s="356" t="s">
        <v>596</v>
      </c>
      <c r="U525" s="356" t="s">
        <v>645</v>
      </c>
      <c r="Z525" s="61"/>
      <c r="AC525" s="1"/>
    </row>
    <row r="526" spans="1:53" ht="13.5" thickBot="1" x14ac:dyDescent="0.25">
      <c r="A526" s="359"/>
      <c r="B526" s="356"/>
      <c r="C526" s="356"/>
      <c r="D526" s="356"/>
      <c r="E526" s="356"/>
      <c r="F526" s="356"/>
      <c r="G526" s="356"/>
      <c r="H526" s="356"/>
      <c r="I526" s="356"/>
      <c r="J526" s="356"/>
      <c r="K526" s="1"/>
      <c r="L526" s="356"/>
      <c r="M526" s="356"/>
      <c r="N526" s="356"/>
      <c r="O526" s="356"/>
      <c r="P526" s="356"/>
      <c r="Q526" s="356"/>
      <c r="R526" s="356"/>
      <c r="S526" s="356"/>
      <c r="T526" s="356"/>
      <c r="U526" s="356"/>
      <c r="Z526" s="61"/>
      <c r="AC526" s="1"/>
    </row>
    <row r="527" spans="1:53" ht="18" thickTop="1" thickBot="1" x14ac:dyDescent="0.25">
      <c r="A527" s="47" t="s">
        <v>13</v>
      </c>
      <c r="B527" s="53">
        <f>IFERROR(W22*1,"0")+IFERROR(W26*1,"0")+IFERROR(W27*1,"0")+IFERROR(W28*1,"0")+IFERROR(W29*1,"0")+IFERROR(W30*1,"0")+IFERROR(W31*1,"0")+IFERROR(W32*1,"0")+IFERROR(W36*1,"0")+IFERROR(W40*1,"0")+IFERROR(W44*1,"0")</f>
        <v>0</v>
      </c>
      <c r="C527" s="53">
        <f>IFERROR(W50*1,"0")+IFERROR(W51*1,"0")</f>
        <v>0</v>
      </c>
      <c r="D527" s="53">
        <f>IFERROR(W56*1,"0")+IFERROR(W57*1,"0")+IFERROR(W58*1,"0")+IFERROR(W59*1,"0")</f>
        <v>0</v>
      </c>
      <c r="E527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7" s="53">
        <f>IFERROR(W130*1,"0")+IFERROR(W131*1,"0")+IFERROR(W132*1,"0")+IFERROR(W133*1,"0")+IFERROR(W134*1,"0")</f>
        <v>0</v>
      </c>
      <c r="G527" s="53">
        <f>IFERROR(W140*1,"0")+IFERROR(W141*1,"0")+IFERROR(W142*1,"0")</f>
        <v>0</v>
      </c>
      <c r="H527" s="53">
        <f>IFERROR(W147*1,"0")+IFERROR(W148*1,"0")+IFERROR(W149*1,"0")+IFERROR(W150*1,"0")+IFERROR(W151*1,"0")+IFERROR(W152*1,"0")+IFERROR(W153*1,"0")+IFERROR(W154*1,"0")+IFERROR(W155*1,"0")</f>
        <v>0</v>
      </c>
      <c r="I527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0</v>
      </c>
      <c r="J527" s="53">
        <f>IFERROR(W205*1,"0")+IFERROR(W206*1,"0")+IFERROR(W207*1,"0")+IFERROR(W208*1,"0")+IFERROR(W209*1,"0")+IFERROR(W210*1,"0")+IFERROR(W214*1,"0")+IFERROR(W215*1,"0")</f>
        <v>0</v>
      </c>
      <c r="K527" s="1"/>
      <c r="L527" s="53">
        <f>IFERROR(W220*1,"0")+IFERROR(W221*1,"0")+IFERROR(W222*1,"0")+IFERROR(W223*1,"0")+IFERROR(W224*1,"0")+IFERROR(W225*1,"0")</f>
        <v>0</v>
      </c>
      <c r="M527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0</v>
      </c>
      <c r="N527" s="53">
        <f>IFERROR(W291*1,"0")+IFERROR(W292*1,"0")+IFERROR(W293*1,"0")+IFERROR(W294*1,"0")+IFERROR(W295*1,"0")+IFERROR(W296*1,"0")+IFERROR(W297*1,"0")+IFERROR(W298*1,"0")+IFERROR(W302*1,"0")+IFERROR(W303*1,"0")</f>
        <v>0</v>
      </c>
      <c r="O527" s="53">
        <f>IFERROR(W308*1,"0")+IFERROR(W312*1,"0")+IFERROR(W313*1,"0")+IFERROR(W314*1,"0")+IFERROR(W318*1,"0")+IFERROR(W322*1,"0")</f>
        <v>0</v>
      </c>
      <c r="P527" s="53">
        <f>IFERROR(W328*1,"0")+IFERROR(W329*1,"0")+IFERROR(W330*1,"0")+IFERROR(W331*1,"0")+IFERROR(W332*1,"0")+IFERROR(W333*1,"0")+IFERROR(W334*1,"0")+IFERROR(W335*1,"0")+IFERROR(W339*1,"0")+IFERROR(W340*1,"0")+IFERROR(W341*1,"0")+IFERROR(W345*1,"0")+IFERROR(W346*1,"0")+IFERROR(W350*1,"0")</f>
        <v>0</v>
      </c>
      <c r="Q527" s="53">
        <f>IFERROR(W355*1,"0")+IFERROR(W356*1,"0")+IFERROR(W357*1,"0")+IFERROR(W358*1,"0")+IFERROR(W359*1,"0")+IFERROR(W363*1,"0")+IFERROR(W364*1,"0")+IFERROR(W368*1,"0")+IFERROR(W369*1,"0")+IFERROR(W370*1,"0")+IFERROR(W371*1,"0")+IFERROR(W375*1,"0")</f>
        <v>0</v>
      </c>
      <c r="R527" s="53">
        <f>IFERROR(W381*1,"0")+IFERROR(W382*1,"0")+IFERROR(W386*1,"0")+IFERROR(W387*1,"0")+IFERROR(W388*1,"0")+IFERROR(W389*1,"0")+IFERROR(W390*1,"0")+IFERROR(W391*1,"0")+IFERROR(W392*1,"0")+IFERROR(W393*1,"0")+IFERROR(W394*1,"0")+IFERROR(W395*1,"0")+IFERROR(W396*1,"0")+IFERROR(W397*1,"0")+IFERROR(W398*1,"0")+IFERROR(W402*1,"0")+IFERROR(W403*1,"0")+IFERROR(W404*1,"0")+IFERROR(W408*1,"0")+IFERROR(W412*1,"0")+IFERROR(W413*1,"0")+IFERROR(W414*1,"0")</f>
        <v>0</v>
      </c>
      <c r="S527" s="53">
        <f>IFERROR(W419*1,"0")+IFERROR(W420*1,"0")+IFERROR(W424*1,"0")+IFERROR(W425*1,"0")+IFERROR(W426*1,"0")+IFERROR(W427*1,"0")+IFERROR(W428*1,"0")+IFERROR(W429*1,"0")+IFERROR(W430*1,"0")+IFERROR(W434*1,"0")+IFERROR(W435*1,"0")+IFERROR(W439*1,"0")+IFERROR(W443*1,"0")</f>
        <v>0</v>
      </c>
      <c r="T527" s="53">
        <f>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+IFERROR(W483*1,"0")</f>
        <v>0</v>
      </c>
      <c r="U527" s="53">
        <f>IFERROR(W489*1,"0")+IFERROR(W490*1,"0")+IFERROR(W491*1,"0")+IFERROR(W492*1,"0")+IFERROR(W493*1,"0")+IFERROR(W497*1,"0")+IFERROR(W498*1,"0")+IFERROR(W499*1,"0")+IFERROR(W503*1,"0")+IFERROR(W504*1,"0")+IFERROR(W505*1,"0")+IFERROR(W506*1,"0")+IFERROR(W510*1,"0")+IFERROR(W511*1,"0")+IFERROR(W512*1,"0")+IFERROR(W513*1,"0")+IFERROR(W514*1,"0")</f>
        <v>0</v>
      </c>
      <c r="Z527" s="61"/>
      <c r="AC527" s="1"/>
    </row>
  </sheetData>
  <sheetProtection algorithmName="SHA-512" hashValue="3WuOAYckehw8BrwJzjlUHiqeYvc970N/KiLu87I7IGrKl8RQ9NOindL5cu2EwmI/n8EhxjRsQV2/2XPOSpiaww==" saltValue="1BMxv/SztMP5+vsXuTtT9g==" spinCount="100000" sheet="1" objects="1" scenarios="1" sort="0" autoFilter="0" pivotTables="0"/>
  <autoFilter ref="B18:X52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0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D134:E134"/>
    <mergeCell ref="N134:R134"/>
    <mergeCell ref="N135:T135"/>
    <mergeCell ref="A135:M136"/>
    <mergeCell ref="N136:T136"/>
    <mergeCell ref="A137:X137"/>
    <mergeCell ref="A138:X138"/>
    <mergeCell ref="A139:X139"/>
    <mergeCell ref="D140:E140"/>
    <mergeCell ref="N140:R140"/>
    <mergeCell ref="D141:E141"/>
    <mergeCell ref="N141:R141"/>
    <mergeCell ref="D142:E142"/>
    <mergeCell ref="N142:R142"/>
    <mergeCell ref="N143:T143"/>
    <mergeCell ref="A143:M144"/>
    <mergeCell ref="N144:T144"/>
    <mergeCell ref="A145:X145"/>
    <mergeCell ref="A146:X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N156:T156"/>
    <mergeCell ref="A156:M157"/>
    <mergeCell ref="N157:T157"/>
    <mergeCell ref="A158:X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N167:T167"/>
    <mergeCell ref="A167:M168"/>
    <mergeCell ref="N168:T16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N174:T174"/>
    <mergeCell ref="A174:M175"/>
    <mergeCell ref="N175:T175"/>
    <mergeCell ref="A176:X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N194:T194"/>
    <mergeCell ref="A194:M195"/>
    <mergeCell ref="N195:T195"/>
    <mergeCell ref="A196:X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N201:T201"/>
    <mergeCell ref="A201:M202"/>
    <mergeCell ref="N202:T202"/>
    <mergeCell ref="A203:X203"/>
    <mergeCell ref="A204:X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A317:X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N323:T323"/>
    <mergeCell ref="A323:M324"/>
    <mergeCell ref="N324:T324"/>
    <mergeCell ref="A325:X325"/>
    <mergeCell ref="A326:X326"/>
    <mergeCell ref="A327:X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41:E341"/>
    <mergeCell ref="N341:R341"/>
    <mergeCell ref="N342:T342"/>
    <mergeCell ref="A342:M343"/>
    <mergeCell ref="N343:T343"/>
    <mergeCell ref="A344:X344"/>
    <mergeCell ref="D345:E345"/>
    <mergeCell ref="N345:R345"/>
    <mergeCell ref="D346:E346"/>
    <mergeCell ref="N346:R346"/>
    <mergeCell ref="N347:T347"/>
    <mergeCell ref="A347:M348"/>
    <mergeCell ref="N348:T348"/>
    <mergeCell ref="A349:X349"/>
    <mergeCell ref="D350:E350"/>
    <mergeCell ref="N350:R350"/>
    <mergeCell ref="N351:T351"/>
    <mergeCell ref="A351:M352"/>
    <mergeCell ref="N352:T352"/>
    <mergeCell ref="A353:X353"/>
    <mergeCell ref="A354:X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N360:T360"/>
    <mergeCell ref="A360:M361"/>
    <mergeCell ref="N361:T361"/>
    <mergeCell ref="A362:X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D369:E369"/>
    <mergeCell ref="N369:R369"/>
    <mergeCell ref="D370:E370"/>
    <mergeCell ref="N370:R370"/>
    <mergeCell ref="D371:E371"/>
    <mergeCell ref="N371:R371"/>
    <mergeCell ref="N372:T372"/>
    <mergeCell ref="A372:M373"/>
    <mergeCell ref="N373:T373"/>
    <mergeCell ref="A374:X374"/>
    <mergeCell ref="D375:E375"/>
    <mergeCell ref="N375:R375"/>
    <mergeCell ref="N376:T376"/>
    <mergeCell ref="A376:M377"/>
    <mergeCell ref="N377:T377"/>
    <mergeCell ref="A378:X378"/>
    <mergeCell ref="A379:X379"/>
    <mergeCell ref="A380:X380"/>
    <mergeCell ref="D381:E381"/>
    <mergeCell ref="N381:R381"/>
    <mergeCell ref="D382:E382"/>
    <mergeCell ref="N382:R382"/>
    <mergeCell ref="N383:T383"/>
    <mergeCell ref="A383:M384"/>
    <mergeCell ref="N384:T384"/>
    <mergeCell ref="A385:X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D403:E403"/>
    <mergeCell ref="N403:R403"/>
    <mergeCell ref="D404:E404"/>
    <mergeCell ref="N404:R404"/>
    <mergeCell ref="N405:T405"/>
    <mergeCell ref="A405:M406"/>
    <mergeCell ref="N406:T406"/>
    <mergeCell ref="A407:X407"/>
    <mergeCell ref="D408:E408"/>
    <mergeCell ref="N408:R408"/>
    <mergeCell ref="N409:T409"/>
    <mergeCell ref="A409:M410"/>
    <mergeCell ref="N410:T410"/>
    <mergeCell ref="A411:X411"/>
    <mergeCell ref="D412:E412"/>
    <mergeCell ref="N412:R412"/>
    <mergeCell ref="D413:E413"/>
    <mergeCell ref="N413:R413"/>
    <mergeCell ref="D414:E414"/>
    <mergeCell ref="N414:R414"/>
    <mergeCell ref="N415:T415"/>
    <mergeCell ref="A415:M416"/>
    <mergeCell ref="N416:T416"/>
    <mergeCell ref="A417:X417"/>
    <mergeCell ref="A418:X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N431:T431"/>
    <mergeCell ref="A431:M432"/>
    <mergeCell ref="N432:T432"/>
    <mergeCell ref="A433:X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N460:T460"/>
    <mergeCell ref="A460:M461"/>
    <mergeCell ref="N461:T461"/>
    <mergeCell ref="A462:X462"/>
    <mergeCell ref="D463:E463"/>
    <mergeCell ref="N463:R463"/>
    <mergeCell ref="D464:E464"/>
    <mergeCell ref="N464:R464"/>
    <mergeCell ref="N465:T465"/>
    <mergeCell ref="A465:M466"/>
    <mergeCell ref="N466:T466"/>
    <mergeCell ref="A467:X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D472:E472"/>
    <mergeCell ref="N472:R472"/>
    <mergeCell ref="D473:E473"/>
    <mergeCell ref="N473:R473"/>
    <mergeCell ref="N474:T474"/>
    <mergeCell ref="A474:M475"/>
    <mergeCell ref="N475:T475"/>
    <mergeCell ref="A476:X476"/>
    <mergeCell ref="D477:E477"/>
    <mergeCell ref="N477:R477"/>
    <mergeCell ref="D478:E478"/>
    <mergeCell ref="N478:R478"/>
    <mergeCell ref="D479:E479"/>
    <mergeCell ref="N479:R479"/>
    <mergeCell ref="N480:T480"/>
    <mergeCell ref="A480:M481"/>
    <mergeCell ref="N481:T481"/>
    <mergeCell ref="A482:X482"/>
    <mergeCell ref="D483:E483"/>
    <mergeCell ref="N483:R483"/>
    <mergeCell ref="N484:T484"/>
    <mergeCell ref="A484:M485"/>
    <mergeCell ref="N485:T485"/>
    <mergeCell ref="A486:X486"/>
    <mergeCell ref="A487:X487"/>
    <mergeCell ref="A488:X488"/>
    <mergeCell ref="D489:E489"/>
    <mergeCell ref="N489:R489"/>
    <mergeCell ref="D490:E490"/>
    <mergeCell ref="N490:R490"/>
    <mergeCell ref="D491:E491"/>
    <mergeCell ref="N491:R491"/>
    <mergeCell ref="D492:E492"/>
    <mergeCell ref="N492:R492"/>
    <mergeCell ref="D493:E493"/>
    <mergeCell ref="N493:R493"/>
    <mergeCell ref="N494:T494"/>
    <mergeCell ref="A494:M495"/>
    <mergeCell ref="N495:T495"/>
    <mergeCell ref="A496:X496"/>
    <mergeCell ref="D497:E497"/>
    <mergeCell ref="N497:R497"/>
    <mergeCell ref="D498:E498"/>
    <mergeCell ref="N498:R498"/>
    <mergeCell ref="D499:E499"/>
    <mergeCell ref="N499:R499"/>
    <mergeCell ref="N500:T500"/>
    <mergeCell ref="A500:M501"/>
    <mergeCell ref="N501:T501"/>
    <mergeCell ref="A502:X502"/>
    <mergeCell ref="D503:E503"/>
    <mergeCell ref="N503:R503"/>
    <mergeCell ref="D504:E504"/>
    <mergeCell ref="N504:R504"/>
    <mergeCell ref="D505:E505"/>
    <mergeCell ref="N505:R505"/>
    <mergeCell ref="D506:E506"/>
    <mergeCell ref="N506:R506"/>
    <mergeCell ref="N507:T507"/>
    <mergeCell ref="A507:M508"/>
    <mergeCell ref="N508:T508"/>
    <mergeCell ref="A509:X509"/>
    <mergeCell ref="D510:E510"/>
    <mergeCell ref="N510:R510"/>
    <mergeCell ref="D511:E511"/>
    <mergeCell ref="N511:R511"/>
    <mergeCell ref="D512:E512"/>
    <mergeCell ref="N512:R512"/>
    <mergeCell ref="D513:E513"/>
    <mergeCell ref="N513:R513"/>
    <mergeCell ref="D514:E514"/>
    <mergeCell ref="N514:R514"/>
    <mergeCell ref="N515:T515"/>
    <mergeCell ref="A515:M516"/>
    <mergeCell ref="N516:T516"/>
    <mergeCell ref="N517:T517"/>
    <mergeCell ref="A517:M522"/>
    <mergeCell ref="N518:T518"/>
    <mergeCell ref="N519:T519"/>
    <mergeCell ref="N520:T520"/>
    <mergeCell ref="N521:T521"/>
    <mergeCell ref="N522:T522"/>
    <mergeCell ref="T525:T526"/>
    <mergeCell ref="U525:U526"/>
    <mergeCell ref="C524:F524"/>
    <mergeCell ref="G524:O524"/>
    <mergeCell ref="P524:Q524"/>
    <mergeCell ref="R524:S524"/>
    <mergeCell ref="A525:A526"/>
    <mergeCell ref="B525:B526"/>
    <mergeCell ref="C525:C526"/>
    <mergeCell ref="D525:D526"/>
    <mergeCell ref="E525:E526"/>
    <mergeCell ref="F525:F526"/>
    <mergeCell ref="G525:G526"/>
    <mergeCell ref="H525:H526"/>
    <mergeCell ref="I525:I526"/>
    <mergeCell ref="J525:J526"/>
    <mergeCell ref="L525:L526"/>
    <mergeCell ref="M525:M526"/>
    <mergeCell ref="N525:N526"/>
    <mergeCell ref="O525:O526"/>
    <mergeCell ref="P525:P526"/>
    <mergeCell ref="Q525:Q526"/>
    <mergeCell ref="R525:R526"/>
    <mergeCell ref="S525:S526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696</v>
      </c>
      <c r="H1" s="9"/>
    </row>
    <row r="3" spans="2:8" x14ac:dyDescent="0.2">
      <c r="B3" s="54" t="s">
        <v>697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698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699</v>
      </c>
      <c r="C6" s="54" t="s">
        <v>700</v>
      </c>
      <c r="D6" s="54" t="s">
        <v>701</v>
      </c>
      <c r="E6" s="54" t="s">
        <v>48</v>
      </c>
    </row>
    <row r="7" spans="2:8" x14ac:dyDescent="0.2">
      <c r="B7" s="54" t="s">
        <v>702</v>
      </c>
      <c r="C7" s="54" t="s">
        <v>703</v>
      </c>
      <c r="D7" s="54" t="s">
        <v>704</v>
      </c>
      <c r="E7" s="54" t="s">
        <v>48</v>
      </c>
    </row>
    <row r="8" spans="2:8" x14ac:dyDescent="0.2">
      <c r="B8" s="54" t="s">
        <v>705</v>
      </c>
      <c r="C8" s="54" t="s">
        <v>706</v>
      </c>
      <c r="D8" s="54" t="s">
        <v>707</v>
      </c>
      <c r="E8" s="54" t="s">
        <v>48</v>
      </c>
    </row>
    <row r="9" spans="2:8" x14ac:dyDescent="0.2">
      <c r="B9" s="54" t="s">
        <v>708</v>
      </c>
      <c r="C9" s="54" t="s">
        <v>709</v>
      </c>
      <c r="D9" s="54" t="s">
        <v>710</v>
      </c>
      <c r="E9" s="54" t="s">
        <v>48</v>
      </c>
    </row>
    <row r="10" spans="2:8" x14ac:dyDescent="0.2">
      <c r="B10" s="54" t="s">
        <v>711</v>
      </c>
      <c r="C10" s="54" t="s">
        <v>712</v>
      </c>
      <c r="D10" s="54" t="s">
        <v>713</v>
      </c>
      <c r="E10" s="54" t="s">
        <v>48</v>
      </c>
    </row>
    <row r="12" spans="2:8" x14ac:dyDescent="0.2">
      <c r="B12" s="54" t="s">
        <v>714</v>
      </c>
      <c r="C12" s="54" t="s">
        <v>700</v>
      </c>
      <c r="D12" s="54" t="s">
        <v>48</v>
      </c>
      <c r="E12" s="54" t="s">
        <v>48</v>
      </c>
    </row>
    <row r="14" spans="2:8" x14ac:dyDescent="0.2">
      <c r="B14" s="54" t="s">
        <v>715</v>
      </c>
      <c r="C14" s="54" t="s">
        <v>703</v>
      </c>
      <c r="D14" s="54" t="s">
        <v>48</v>
      </c>
      <c r="E14" s="54" t="s">
        <v>48</v>
      </c>
    </row>
    <row r="16" spans="2:8" x14ac:dyDescent="0.2">
      <c r="B16" s="54" t="s">
        <v>716</v>
      </c>
      <c r="C16" s="54" t="s">
        <v>706</v>
      </c>
      <c r="D16" s="54" t="s">
        <v>48</v>
      </c>
      <c r="E16" s="54" t="s">
        <v>48</v>
      </c>
    </row>
    <row r="18" spans="2:5" x14ac:dyDescent="0.2">
      <c r="B18" s="54" t="s">
        <v>717</v>
      </c>
      <c r="C18" s="54" t="s">
        <v>709</v>
      </c>
      <c r="D18" s="54" t="s">
        <v>48</v>
      </c>
      <c r="E18" s="54" t="s">
        <v>48</v>
      </c>
    </row>
    <row r="20" spans="2:5" x14ac:dyDescent="0.2">
      <c r="B20" s="54" t="s">
        <v>718</v>
      </c>
      <c r="C20" s="54" t="s">
        <v>712</v>
      </c>
      <c r="D20" s="54" t="s">
        <v>48</v>
      </c>
      <c r="E20" s="54" t="s">
        <v>48</v>
      </c>
    </row>
    <row r="22" spans="2:5" x14ac:dyDescent="0.2">
      <c r="B22" s="54" t="s">
        <v>719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720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721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722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723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724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725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726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727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728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729</v>
      </c>
      <c r="C32" s="54" t="s">
        <v>48</v>
      </c>
      <c r="D32" s="54" t="s">
        <v>48</v>
      </c>
      <c r="E32" s="54" t="s">
        <v>48</v>
      </c>
    </row>
  </sheetData>
  <sheetProtection algorithmName="SHA-512" hashValue="JtIP8QDZ3Vd60OQzKqJG+BDJhQ1wh4Fhv2E+3UQw4HWZWlS1wC2CSVChBeeP1QPwQ9LSA+JpavRscrsjUiiRlg==" saltValue="mvTQIBZUfw6Va9NSEUc7b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2024-04-16T07:19:28Z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