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7B9BE2A5-E943-4F38-B2CD-4450890693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2" l="1"/>
  <c r="W535" i="2"/>
  <c r="BN534" i="2"/>
  <c r="BL534" i="2"/>
  <c r="X534" i="2"/>
  <c r="BO534" i="2" s="1"/>
  <c r="BO533" i="2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O527" i="2"/>
  <c r="BN527" i="2"/>
  <c r="BL527" i="2"/>
  <c r="X527" i="2"/>
  <c r="BN526" i="2"/>
  <c r="BL526" i="2"/>
  <c r="X526" i="2"/>
  <c r="BN525" i="2"/>
  <c r="BL525" i="2"/>
  <c r="X525" i="2"/>
  <c r="BM525" i="2" s="1"/>
  <c r="BN524" i="2"/>
  <c r="BL524" i="2"/>
  <c r="X524" i="2"/>
  <c r="BM524" i="2" s="1"/>
  <c r="BN523" i="2"/>
  <c r="BL523" i="2"/>
  <c r="X523" i="2"/>
  <c r="BO523" i="2" s="1"/>
  <c r="W521" i="2"/>
  <c r="W520" i="2"/>
  <c r="BN519" i="2"/>
  <c r="BL519" i="2"/>
  <c r="X519" i="2"/>
  <c r="BO519" i="2" s="1"/>
  <c r="BN518" i="2"/>
  <c r="BL518" i="2"/>
  <c r="X518" i="2"/>
  <c r="BM518" i="2" s="1"/>
  <c r="BN517" i="2"/>
  <c r="BL517" i="2"/>
  <c r="X517" i="2"/>
  <c r="BO517" i="2" s="1"/>
  <c r="BN516" i="2"/>
  <c r="BL516" i="2"/>
  <c r="X516" i="2"/>
  <c r="BM516" i="2" s="1"/>
  <c r="BN515" i="2"/>
  <c r="BL515" i="2"/>
  <c r="X515" i="2"/>
  <c r="BO515" i="2" s="1"/>
  <c r="O515" i="2"/>
  <c r="BN514" i="2"/>
  <c r="BL514" i="2"/>
  <c r="X514" i="2"/>
  <c r="W512" i="2"/>
  <c r="W511" i="2"/>
  <c r="BN510" i="2"/>
  <c r="BL510" i="2"/>
  <c r="X510" i="2"/>
  <c r="BM510" i="2" s="1"/>
  <c r="BN509" i="2"/>
  <c r="BL509" i="2"/>
  <c r="X509" i="2"/>
  <c r="BO509" i="2" s="1"/>
  <c r="BN508" i="2"/>
  <c r="BL508" i="2"/>
  <c r="X508" i="2"/>
  <c r="BM508" i="2" s="1"/>
  <c r="BN507" i="2"/>
  <c r="BL507" i="2"/>
  <c r="X507" i="2"/>
  <c r="BO507" i="2" s="1"/>
  <c r="W505" i="2"/>
  <c r="W504" i="2"/>
  <c r="BN503" i="2"/>
  <c r="BL503" i="2"/>
  <c r="X503" i="2"/>
  <c r="Y503" i="2" s="1"/>
  <c r="BN502" i="2"/>
  <c r="BL502" i="2"/>
  <c r="X502" i="2"/>
  <c r="BN501" i="2"/>
  <c r="BL501" i="2"/>
  <c r="X501" i="2"/>
  <c r="Y501" i="2" s="1"/>
  <c r="BO500" i="2"/>
  <c r="BN500" i="2"/>
  <c r="BL500" i="2"/>
  <c r="X500" i="2"/>
  <c r="Y500" i="2" s="1"/>
  <c r="BN499" i="2"/>
  <c r="BL499" i="2"/>
  <c r="X499" i="2"/>
  <c r="Y499" i="2" s="1"/>
  <c r="BN498" i="2"/>
  <c r="BL498" i="2"/>
  <c r="X498" i="2"/>
  <c r="BN497" i="2"/>
  <c r="BL497" i="2"/>
  <c r="X497" i="2"/>
  <c r="W493" i="2"/>
  <c r="W492" i="2"/>
  <c r="BN491" i="2"/>
  <c r="BL491" i="2"/>
  <c r="X491" i="2"/>
  <c r="X492" i="2" s="1"/>
  <c r="O491" i="2"/>
  <c r="W489" i="2"/>
  <c r="W488" i="2"/>
  <c r="BN487" i="2"/>
  <c r="BL487" i="2"/>
  <c r="X487" i="2"/>
  <c r="BO487" i="2" s="1"/>
  <c r="O487" i="2"/>
  <c r="BN486" i="2"/>
  <c r="BL486" i="2"/>
  <c r="X486" i="2"/>
  <c r="O486" i="2"/>
  <c r="BN485" i="2"/>
  <c r="BL485" i="2"/>
  <c r="X485" i="2"/>
  <c r="X488" i="2" s="1"/>
  <c r="O485" i="2"/>
  <c r="W483" i="2"/>
  <c r="W482" i="2"/>
  <c r="BN481" i="2"/>
  <c r="BL481" i="2"/>
  <c r="X481" i="2"/>
  <c r="BO481" i="2" s="1"/>
  <c r="O481" i="2"/>
  <c r="BN480" i="2"/>
  <c r="BL480" i="2"/>
  <c r="X480" i="2"/>
  <c r="BM480" i="2" s="1"/>
  <c r="O480" i="2"/>
  <c r="BN479" i="2"/>
  <c r="BL479" i="2"/>
  <c r="X479" i="2"/>
  <c r="O479" i="2"/>
  <c r="BN478" i="2"/>
  <c r="BL478" i="2"/>
  <c r="X478" i="2"/>
  <c r="BO478" i="2" s="1"/>
  <c r="O478" i="2"/>
  <c r="BN477" i="2"/>
  <c r="BL477" i="2"/>
  <c r="X477" i="2"/>
  <c r="O477" i="2"/>
  <c r="BN476" i="2"/>
  <c r="BL476" i="2"/>
  <c r="X476" i="2"/>
  <c r="BO476" i="2" s="1"/>
  <c r="O476" i="2"/>
  <c r="W474" i="2"/>
  <c r="W473" i="2"/>
  <c r="BN472" i="2"/>
  <c r="BL472" i="2"/>
  <c r="X472" i="2"/>
  <c r="O472" i="2"/>
  <c r="BN471" i="2"/>
  <c r="BL471" i="2"/>
  <c r="X471" i="2"/>
  <c r="O471" i="2"/>
  <c r="W469" i="2"/>
  <c r="W468" i="2"/>
  <c r="BN467" i="2"/>
  <c r="BL467" i="2"/>
  <c r="X467" i="2"/>
  <c r="Y467" i="2" s="1"/>
  <c r="O467" i="2"/>
  <c r="BN466" i="2"/>
  <c r="BL466" i="2"/>
  <c r="X466" i="2"/>
  <c r="O466" i="2"/>
  <c r="BO465" i="2"/>
  <c r="BN465" i="2"/>
  <c r="BL465" i="2"/>
  <c r="X465" i="2"/>
  <c r="BM465" i="2" s="1"/>
  <c r="O465" i="2"/>
  <c r="BN464" i="2"/>
  <c r="BL464" i="2"/>
  <c r="X464" i="2"/>
  <c r="BO464" i="2" s="1"/>
  <c r="O464" i="2"/>
  <c r="BN463" i="2"/>
  <c r="BL463" i="2"/>
  <c r="X463" i="2"/>
  <c r="BO463" i="2" s="1"/>
  <c r="O463" i="2"/>
  <c r="BN462" i="2"/>
  <c r="BL462" i="2"/>
  <c r="X462" i="2"/>
  <c r="O462" i="2"/>
  <c r="BN461" i="2"/>
  <c r="BL461" i="2"/>
  <c r="X461" i="2"/>
  <c r="BO461" i="2" s="1"/>
  <c r="O461" i="2"/>
  <c r="BN460" i="2"/>
  <c r="BL460" i="2"/>
  <c r="X460" i="2"/>
  <c r="Y460" i="2" s="1"/>
  <c r="O460" i="2"/>
  <c r="BN459" i="2"/>
  <c r="BL459" i="2"/>
  <c r="X459" i="2"/>
  <c r="BO459" i="2" s="1"/>
  <c r="O459" i="2"/>
  <c r="BN458" i="2"/>
  <c r="BL458" i="2"/>
  <c r="X458" i="2"/>
  <c r="Y458" i="2" s="1"/>
  <c r="BN457" i="2"/>
  <c r="BL457" i="2"/>
  <c r="X457" i="2"/>
  <c r="BO457" i="2" s="1"/>
  <c r="O457" i="2"/>
  <c r="BN456" i="2"/>
  <c r="BL456" i="2"/>
  <c r="X456" i="2"/>
  <c r="O456" i="2"/>
  <c r="W452" i="2"/>
  <c r="W451" i="2"/>
  <c r="BN450" i="2"/>
  <c r="BL450" i="2"/>
  <c r="X450" i="2"/>
  <c r="BO450" i="2" s="1"/>
  <c r="BN449" i="2"/>
  <c r="BL449" i="2"/>
  <c r="X449" i="2"/>
  <c r="BO449" i="2" s="1"/>
  <c r="BN448" i="2"/>
  <c r="BL448" i="2"/>
  <c r="X448" i="2"/>
  <c r="W445" i="2"/>
  <c r="W444" i="2"/>
  <c r="BN443" i="2"/>
  <c r="BL443" i="2"/>
  <c r="X443" i="2"/>
  <c r="O443" i="2"/>
  <c r="W441" i="2"/>
  <c r="W440" i="2"/>
  <c r="BN439" i="2"/>
  <c r="BL439" i="2"/>
  <c r="X439" i="2"/>
  <c r="O439" i="2"/>
  <c r="W437" i="2"/>
  <c r="W436" i="2"/>
  <c r="BN435" i="2"/>
  <c r="BL435" i="2"/>
  <c r="X435" i="2"/>
  <c r="BO435" i="2" s="1"/>
  <c r="O435" i="2"/>
  <c r="BN434" i="2"/>
  <c r="BL434" i="2"/>
  <c r="X434" i="2"/>
  <c r="O434" i="2"/>
  <c r="W432" i="2"/>
  <c r="W431" i="2"/>
  <c r="BN430" i="2"/>
  <c r="BL430" i="2"/>
  <c r="X430" i="2"/>
  <c r="BO430" i="2" s="1"/>
  <c r="O430" i="2"/>
  <c r="BN429" i="2"/>
  <c r="BL429" i="2"/>
  <c r="X429" i="2"/>
  <c r="O429" i="2"/>
  <c r="BN428" i="2"/>
  <c r="BL428" i="2"/>
  <c r="X428" i="2"/>
  <c r="Y428" i="2" s="1"/>
  <c r="O428" i="2"/>
  <c r="BN427" i="2"/>
  <c r="BL427" i="2"/>
  <c r="X427" i="2"/>
  <c r="O427" i="2"/>
  <c r="BN426" i="2"/>
  <c r="BL426" i="2"/>
  <c r="X426" i="2"/>
  <c r="BO426" i="2" s="1"/>
  <c r="O426" i="2"/>
  <c r="BN425" i="2"/>
  <c r="BL425" i="2"/>
  <c r="X425" i="2"/>
  <c r="BO425" i="2" s="1"/>
  <c r="O425" i="2"/>
  <c r="BN424" i="2"/>
  <c r="BL424" i="2"/>
  <c r="X424" i="2"/>
  <c r="BO424" i="2" s="1"/>
  <c r="O424" i="2"/>
  <c r="W422" i="2"/>
  <c r="W421" i="2"/>
  <c r="BN420" i="2"/>
  <c r="BL420" i="2"/>
  <c r="X420" i="2"/>
  <c r="BO420" i="2" s="1"/>
  <c r="O420" i="2"/>
  <c r="BO419" i="2"/>
  <c r="BN419" i="2"/>
  <c r="BM419" i="2"/>
  <c r="BL419" i="2"/>
  <c r="Y419" i="2"/>
  <c r="X419" i="2"/>
  <c r="O419" i="2"/>
  <c r="W416" i="2"/>
  <c r="W415" i="2"/>
  <c r="BN414" i="2"/>
  <c r="BL414" i="2"/>
  <c r="X414" i="2"/>
  <c r="O414" i="2"/>
  <c r="BN413" i="2"/>
  <c r="BL413" i="2"/>
  <c r="X413" i="2"/>
  <c r="BO413" i="2" s="1"/>
  <c r="O413" i="2"/>
  <c r="BN412" i="2"/>
  <c r="BL412" i="2"/>
  <c r="X412" i="2"/>
  <c r="Y412" i="2" s="1"/>
  <c r="O412" i="2"/>
  <c r="W410" i="2"/>
  <c r="W409" i="2"/>
  <c r="BN408" i="2"/>
  <c r="BL408" i="2"/>
  <c r="X408" i="2"/>
  <c r="Y408" i="2" s="1"/>
  <c r="Y409" i="2" s="1"/>
  <c r="O408" i="2"/>
  <c r="W406" i="2"/>
  <c r="W405" i="2"/>
  <c r="BN404" i="2"/>
  <c r="BL404" i="2"/>
  <c r="X404" i="2"/>
  <c r="Y404" i="2" s="1"/>
  <c r="O404" i="2"/>
  <c r="BN403" i="2"/>
  <c r="BL403" i="2"/>
  <c r="X403" i="2"/>
  <c r="BO403" i="2" s="1"/>
  <c r="O403" i="2"/>
  <c r="BN402" i="2"/>
  <c r="BL402" i="2"/>
  <c r="X402" i="2"/>
  <c r="O402" i="2"/>
  <c r="W400" i="2"/>
  <c r="W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O394" i="2"/>
  <c r="BN394" i="2"/>
  <c r="BM394" i="2"/>
  <c r="BL394" i="2"/>
  <c r="Y394" i="2"/>
  <c r="X394" i="2"/>
  <c r="O394" i="2"/>
  <c r="BN393" i="2"/>
  <c r="BL393" i="2"/>
  <c r="X393" i="2"/>
  <c r="BM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BO390" i="2" s="1"/>
  <c r="O390" i="2"/>
  <c r="BN389" i="2"/>
  <c r="BL389" i="2"/>
  <c r="X389" i="2"/>
  <c r="BO389" i="2" s="1"/>
  <c r="O389" i="2"/>
  <c r="BN388" i="2"/>
  <c r="BL388" i="2"/>
  <c r="X388" i="2"/>
  <c r="Y388" i="2" s="1"/>
  <c r="O388" i="2"/>
  <c r="BN387" i="2"/>
  <c r="BL387" i="2"/>
  <c r="X387" i="2"/>
  <c r="BO387" i="2" s="1"/>
  <c r="O387" i="2"/>
  <c r="BN386" i="2"/>
  <c r="BL386" i="2"/>
  <c r="X386" i="2"/>
  <c r="BO386" i="2" s="1"/>
  <c r="O386" i="2"/>
  <c r="W384" i="2"/>
  <c r="W383" i="2"/>
  <c r="BN382" i="2"/>
  <c r="BL382" i="2"/>
  <c r="X382" i="2"/>
  <c r="O382" i="2"/>
  <c r="BN381" i="2"/>
  <c r="BL381" i="2"/>
  <c r="X381" i="2"/>
  <c r="O381" i="2"/>
  <c r="W377" i="2"/>
  <c r="W376" i="2"/>
  <c r="BN375" i="2"/>
  <c r="BL375" i="2"/>
  <c r="Y375" i="2"/>
  <c r="Y376" i="2" s="1"/>
  <c r="X375" i="2"/>
  <c r="O375" i="2"/>
  <c r="W373" i="2"/>
  <c r="W372" i="2"/>
  <c r="BN371" i="2"/>
  <c r="BL371" i="2"/>
  <c r="X371" i="2"/>
  <c r="O371" i="2"/>
  <c r="BN370" i="2"/>
  <c r="BL370" i="2"/>
  <c r="X370" i="2"/>
  <c r="O370" i="2"/>
  <c r="BN369" i="2"/>
  <c r="BL369" i="2"/>
  <c r="X369" i="2"/>
  <c r="Y369" i="2" s="1"/>
  <c r="O369" i="2"/>
  <c r="BN368" i="2"/>
  <c r="BL368" i="2"/>
  <c r="X368" i="2"/>
  <c r="O368" i="2"/>
  <c r="W366" i="2"/>
  <c r="W365" i="2"/>
  <c r="BN364" i="2"/>
  <c r="BL364" i="2"/>
  <c r="X364" i="2"/>
  <c r="O364" i="2"/>
  <c r="BN363" i="2"/>
  <c r="BL363" i="2"/>
  <c r="X363" i="2"/>
  <c r="BO363" i="2" s="1"/>
  <c r="O363" i="2"/>
  <c r="W361" i="2"/>
  <c r="W360" i="2"/>
  <c r="BN359" i="2"/>
  <c r="BL359" i="2"/>
  <c r="X359" i="2"/>
  <c r="BM359" i="2" s="1"/>
  <c r="O359" i="2"/>
  <c r="BN358" i="2"/>
  <c r="BL358" i="2"/>
  <c r="X358" i="2"/>
  <c r="O358" i="2"/>
  <c r="BN357" i="2"/>
  <c r="BL357" i="2"/>
  <c r="X357" i="2"/>
  <c r="BO357" i="2" s="1"/>
  <c r="O357" i="2"/>
  <c r="BN356" i="2"/>
  <c r="BL356" i="2"/>
  <c r="X356" i="2"/>
  <c r="BO356" i="2" s="1"/>
  <c r="O356" i="2"/>
  <c r="BN355" i="2"/>
  <c r="BL355" i="2"/>
  <c r="X355" i="2"/>
  <c r="BO355" i="2" s="1"/>
  <c r="O355" i="2"/>
  <c r="W352" i="2"/>
  <c r="W351" i="2"/>
  <c r="BN350" i="2"/>
  <c r="BL350" i="2"/>
  <c r="X350" i="2"/>
  <c r="O350" i="2"/>
  <c r="W348" i="2"/>
  <c r="W347" i="2"/>
  <c r="BN346" i="2"/>
  <c r="BL346" i="2"/>
  <c r="X346" i="2"/>
  <c r="O346" i="2"/>
  <c r="BN345" i="2"/>
  <c r="BL345" i="2"/>
  <c r="X345" i="2"/>
  <c r="BM345" i="2" s="1"/>
  <c r="O345" i="2"/>
  <c r="W343" i="2"/>
  <c r="W342" i="2"/>
  <c r="BN341" i="2"/>
  <c r="BL341" i="2"/>
  <c r="X341" i="2"/>
  <c r="O341" i="2"/>
  <c r="BN340" i="2"/>
  <c r="BL340" i="2"/>
  <c r="X340" i="2"/>
  <c r="BO340" i="2" s="1"/>
  <c r="O340" i="2"/>
  <c r="BN339" i="2"/>
  <c r="BL339" i="2"/>
  <c r="X339" i="2"/>
  <c r="Y339" i="2" s="1"/>
  <c r="O339" i="2"/>
  <c r="W337" i="2"/>
  <c r="W336" i="2"/>
  <c r="BN335" i="2"/>
  <c r="BL335" i="2"/>
  <c r="X335" i="2"/>
  <c r="BO335" i="2" s="1"/>
  <c r="O335" i="2"/>
  <c r="BN334" i="2"/>
  <c r="BL334" i="2"/>
  <c r="X334" i="2"/>
  <c r="O334" i="2"/>
  <c r="BN333" i="2"/>
  <c r="BL333" i="2"/>
  <c r="X333" i="2"/>
  <c r="BO333" i="2" s="1"/>
  <c r="O333" i="2"/>
  <c r="BN332" i="2"/>
  <c r="BL332" i="2"/>
  <c r="X332" i="2"/>
  <c r="Y332" i="2" s="1"/>
  <c r="O332" i="2"/>
  <c r="BN331" i="2"/>
  <c r="BL331" i="2"/>
  <c r="X331" i="2"/>
  <c r="BO331" i="2" s="1"/>
  <c r="BN330" i="2"/>
  <c r="BL330" i="2"/>
  <c r="X330" i="2"/>
  <c r="O330" i="2"/>
  <c r="BN329" i="2"/>
  <c r="BL329" i="2"/>
  <c r="X329" i="2"/>
  <c r="BO329" i="2" s="1"/>
  <c r="O329" i="2"/>
  <c r="BN328" i="2"/>
  <c r="BL328" i="2"/>
  <c r="X328" i="2"/>
  <c r="BO328" i="2" s="1"/>
  <c r="O328" i="2"/>
  <c r="BN327" i="2"/>
  <c r="BL327" i="2"/>
  <c r="X327" i="2"/>
  <c r="Y327" i="2" s="1"/>
  <c r="O327" i="2"/>
  <c r="BN326" i="2"/>
  <c r="BL326" i="2"/>
  <c r="X326" i="2"/>
  <c r="W322" i="2"/>
  <c r="W321" i="2"/>
  <c r="BN320" i="2"/>
  <c r="BL320" i="2"/>
  <c r="X320" i="2"/>
  <c r="BO320" i="2" s="1"/>
  <c r="O320" i="2"/>
  <c r="W318" i="2"/>
  <c r="W317" i="2"/>
  <c r="BN316" i="2"/>
  <c r="BL316" i="2"/>
  <c r="X316" i="2"/>
  <c r="BO316" i="2" s="1"/>
  <c r="O316" i="2"/>
  <c r="W314" i="2"/>
  <c r="W313" i="2"/>
  <c r="BN312" i="2"/>
  <c r="BL312" i="2"/>
  <c r="X312" i="2"/>
  <c r="BO312" i="2" s="1"/>
  <c r="O312" i="2"/>
  <c r="BN311" i="2"/>
  <c r="BL311" i="2"/>
  <c r="X311" i="2"/>
  <c r="BO311" i="2" s="1"/>
  <c r="O311" i="2"/>
  <c r="BN310" i="2"/>
  <c r="BL310" i="2"/>
  <c r="X310" i="2"/>
  <c r="O310" i="2"/>
  <c r="W308" i="2"/>
  <c r="W307" i="2"/>
  <c r="BN306" i="2"/>
  <c r="BL306" i="2"/>
  <c r="X306" i="2"/>
  <c r="O306" i="2"/>
  <c r="W303" i="2"/>
  <c r="W302" i="2"/>
  <c r="BN301" i="2"/>
  <c r="BL301" i="2"/>
  <c r="X301" i="2"/>
  <c r="BO301" i="2" s="1"/>
  <c r="O301" i="2"/>
  <c r="BN300" i="2"/>
  <c r="BL300" i="2"/>
  <c r="X300" i="2"/>
  <c r="O300" i="2"/>
  <c r="W298" i="2"/>
  <c r="W297" i="2"/>
  <c r="BN296" i="2"/>
  <c r="BL296" i="2"/>
  <c r="X296" i="2"/>
  <c r="BM296" i="2" s="1"/>
  <c r="O296" i="2"/>
  <c r="BN295" i="2"/>
  <c r="BL295" i="2"/>
  <c r="X295" i="2"/>
  <c r="BO295" i="2" s="1"/>
  <c r="O295" i="2"/>
  <c r="BN294" i="2"/>
  <c r="BL294" i="2"/>
  <c r="X294" i="2"/>
  <c r="BO294" i="2" s="1"/>
  <c r="O294" i="2"/>
  <c r="BN293" i="2"/>
  <c r="BL293" i="2"/>
  <c r="Y293" i="2"/>
  <c r="X293" i="2"/>
  <c r="O293" i="2"/>
  <c r="BN292" i="2"/>
  <c r="BL292" i="2"/>
  <c r="X292" i="2"/>
  <c r="BO292" i="2" s="1"/>
  <c r="O292" i="2"/>
  <c r="BN291" i="2"/>
  <c r="BL291" i="2"/>
  <c r="X291" i="2"/>
  <c r="Y291" i="2" s="1"/>
  <c r="O291" i="2"/>
  <c r="BN290" i="2"/>
  <c r="BL290" i="2"/>
  <c r="X290" i="2"/>
  <c r="O290" i="2"/>
  <c r="W287" i="2"/>
  <c r="W286" i="2"/>
  <c r="BN285" i="2"/>
  <c r="BL285" i="2"/>
  <c r="X285" i="2"/>
  <c r="BO285" i="2" s="1"/>
  <c r="O285" i="2"/>
  <c r="BN284" i="2"/>
  <c r="BL284" i="2"/>
  <c r="X284" i="2"/>
  <c r="BM284" i="2" s="1"/>
  <c r="O284" i="2"/>
  <c r="BN283" i="2"/>
  <c r="BL283" i="2"/>
  <c r="X283" i="2"/>
  <c r="O283" i="2"/>
  <c r="W281" i="2"/>
  <c r="W280" i="2"/>
  <c r="BN279" i="2"/>
  <c r="BL279" i="2"/>
  <c r="X279" i="2"/>
  <c r="O279" i="2"/>
  <c r="BN278" i="2"/>
  <c r="BL278" i="2"/>
  <c r="X278" i="2"/>
  <c r="BO278" i="2" s="1"/>
  <c r="BN277" i="2"/>
  <c r="BL277" i="2"/>
  <c r="X277" i="2"/>
  <c r="Y277" i="2" s="1"/>
  <c r="W275" i="2"/>
  <c r="W274" i="2"/>
  <c r="BN273" i="2"/>
  <c r="BL273" i="2"/>
  <c r="X273" i="2"/>
  <c r="BM273" i="2" s="1"/>
  <c r="O273" i="2"/>
  <c r="BN272" i="2"/>
  <c r="BL272" i="2"/>
  <c r="X272" i="2"/>
  <c r="BO272" i="2" s="1"/>
  <c r="O272" i="2"/>
  <c r="BN271" i="2"/>
  <c r="BL271" i="2"/>
  <c r="X271" i="2"/>
  <c r="X275" i="2" s="1"/>
  <c r="O271" i="2"/>
  <c r="W269" i="2"/>
  <c r="W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Y262" i="2" s="1"/>
  <c r="O262" i="2"/>
  <c r="BN261" i="2"/>
  <c r="BL261" i="2"/>
  <c r="X261" i="2"/>
  <c r="BO261" i="2" s="1"/>
  <c r="O261" i="2"/>
  <c r="BN260" i="2"/>
  <c r="BL260" i="2"/>
  <c r="X260" i="2"/>
  <c r="Y260" i="2" s="1"/>
  <c r="O260" i="2"/>
  <c r="BN259" i="2"/>
  <c r="BL259" i="2"/>
  <c r="X259" i="2"/>
  <c r="BO259" i="2" s="1"/>
  <c r="O259" i="2"/>
  <c r="W257" i="2"/>
  <c r="W256" i="2"/>
  <c r="BN255" i="2"/>
  <c r="BL255" i="2"/>
  <c r="X255" i="2"/>
  <c r="BO255" i="2" s="1"/>
  <c r="O255" i="2"/>
  <c r="BN254" i="2"/>
  <c r="BL254" i="2"/>
  <c r="X254" i="2"/>
  <c r="BM254" i="2" s="1"/>
  <c r="O254" i="2"/>
  <c r="BN253" i="2"/>
  <c r="BL253" i="2"/>
  <c r="X253" i="2"/>
  <c r="BM253" i="2" s="1"/>
  <c r="O253" i="2"/>
  <c r="BN252" i="2"/>
  <c r="BL252" i="2"/>
  <c r="X252" i="2"/>
  <c r="O252" i="2"/>
  <c r="W250" i="2"/>
  <c r="W249" i="2"/>
  <c r="BN248" i="2"/>
  <c r="BL248" i="2"/>
  <c r="X248" i="2"/>
  <c r="X250" i="2" s="1"/>
  <c r="O248" i="2"/>
  <c r="W246" i="2"/>
  <c r="W245" i="2"/>
  <c r="BN244" i="2"/>
  <c r="BL244" i="2"/>
  <c r="X244" i="2"/>
  <c r="O244" i="2"/>
  <c r="BO243" i="2"/>
  <c r="BN243" i="2"/>
  <c r="BM243" i="2"/>
  <c r="BL243" i="2"/>
  <c r="Y243" i="2"/>
  <c r="X243" i="2"/>
  <c r="O243" i="2"/>
  <c r="BN242" i="2"/>
  <c r="BL242" i="2"/>
  <c r="X242" i="2"/>
  <c r="O242" i="2"/>
  <c r="BN241" i="2"/>
  <c r="BL241" i="2"/>
  <c r="X241" i="2"/>
  <c r="BO241" i="2" s="1"/>
  <c r="O241" i="2"/>
  <c r="BN240" i="2"/>
  <c r="BL240" i="2"/>
  <c r="X240" i="2"/>
  <c r="O240" i="2"/>
  <c r="BN239" i="2"/>
  <c r="BL239" i="2"/>
  <c r="X239" i="2"/>
  <c r="BO239" i="2" s="1"/>
  <c r="O239" i="2"/>
  <c r="BN238" i="2"/>
  <c r="BL238" i="2"/>
  <c r="X238" i="2"/>
  <c r="Y238" i="2" s="1"/>
  <c r="O238" i="2"/>
  <c r="BN237" i="2"/>
  <c r="BL237" i="2"/>
  <c r="X237" i="2"/>
  <c r="BO237" i="2" s="1"/>
  <c r="O237" i="2"/>
  <c r="BN236" i="2"/>
  <c r="BL236" i="2"/>
  <c r="X236" i="2"/>
  <c r="O236" i="2"/>
  <c r="BN235" i="2"/>
  <c r="BL235" i="2"/>
  <c r="X235" i="2"/>
  <c r="BO235" i="2" s="1"/>
  <c r="O235" i="2"/>
  <c r="BN234" i="2"/>
  <c r="BL234" i="2"/>
  <c r="X234" i="2"/>
  <c r="BM234" i="2" s="1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O231" i="2"/>
  <c r="W228" i="2"/>
  <c r="W227" i="2"/>
  <c r="BO226" i="2"/>
  <c r="BN226" i="2"/>
  <c r="BM226" i="2"/>
  <c r="BL226" i="2"/>
  <c r="Y226" i="2"/>
  <c r="X226" i="2"/>
  <c r="O226" i="2"/>
  <c r="BN225" i="2"/>
  <c r="BL225" i="2"/>
  <c r="X225" i="2"/>
  <c r="O225" i="2"/>
  <c r="BN224" i="2"/>
  <c r="BL224" i="2"/>
  <c r="X224" i="2"/>
  <c r="BO224" i="2" s="1"/>
  <c r="O224" i="2"/>
  <c r="BN223" i="2"/>
  <c r="BL223" i="2"/>
  <c r="X223" i="2"/>
  <c r="O223" i="2"/>
  <c r="BN222" i="2"/>
  <c r="BL222" i="2"/>
  <c r="X222" i="2"/>
  <c r="O222" i="2"/>
  <c r="BN221" i="2"/>
  <c r="BL221" i="2"/>
  <c r="X221" i="2"/>
  <c r="X227" i="2" s="1"/>
  <c r="O221" i="2"/>
  <c r="W218" i="2"/>
  <c r="W217" i="2"/>
  <c r="BN216" i="2"/>
  <c r="BL216" i="2"/>
  <c r="X216" i="2"/>
  <c r="Y216" i="2" s="1"/>
  <c r="O216" i="2"/>
  <c r="BN215" i="2"/>
  <c r="BL215" i="2"/>
  <c r="X215" i="2"/>
  <c r="X218" i="2" s="1"/>
  <c r="O215" i="2"/>
  <c r="W213" i="2"/>
  <c r="W212" i="2"/>
  <c r="BN211" i="2"/>
  <c r="BL211" i="2"/>
  <c r="X211" i="2"/>
  <c r="O211" i="2"/>
  <c r="BN210" i="2"/>
  <c r="BL210" i="2"/>
  <c r="X210" i="2"/>
  <c r="BM210" i="2" s="1"/>
  <c r="O210" i="2"/>
  <c r="BN209" i="2"/>
  <c r="BL209" i="2"/>
  <c r="X209" i="2"/>
  <c r="BO209" i="2" s="1"/>
  <c r="O209" i="2"/>
  <c r="BN208" i="2"/>
  <c r="BL208" i="2"/>
  <c r="X208" i="2"/>
  <c r="Y208" i="2" s="1"/>
  <c r="O208" i="2"/>
  <c r="BN207" i="2"/>
  <c r="BL207" i="2"/>
  <c r="X207" i="2"/>
  <c r="BO207" i="2" s="1"/>
  <c r="O207" i="2"/>
  <c r="BN206" i="2"/>
  <c r="BL206" i="2"/>
  <c r="X206" i="2"/>
  <c r="BM206" i="2" s="1"/>
  <c r="O206" i="2"/>
  <c r="W203" i="2"/>
  <c r="W202" i="2"/>
  <c r="BN201" i="2"/>
  <c r="BL201" i="2"/>
  <c r="X201" i="2"/>
  <c r="BM201" i="2" s="1"/>
  <c r="O201" i="2"/>
  <c r="BO200" i="2"/>
  <c r="BN200" i="2"/>
  <c r="BM200" i="2"/>
  <c r="BL200" i="2"/>
  <c r="Y200" i="2"/>
  <c r="X200" i="2"/>
  <c r="O200" i="2"/>
  <c r="BN199" i="2"/>
  <c r="BL199" i="2"/>
  <c r="X199" i="2"/>
  <c r="BO199" i="2" s="1"/>
  <c r="O199" i="2"/>
  <c r="BN198" i="2"/>
  <c r="BL198" i="2"/>
  <c r="X198" i="2"/>
  <c r="BO198" i="2" s="1"/>
  <c r="O198" i="2"/>
  <c r="W196" i="2"/>
  <c r="W195" i="2"/>
  <c r="BN194" i="2"/>
  <c r="BL194" i="2"/>
  <c r="X194" i="2"/>
  <c r="BM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O188" i="2"/>
  <c r="BN187" i="2"/>
  <c r="BL187" i="2"/>
  <c r="X187" i="2"/>
  <c r="BM187" i="2" s="1"/>
  <c r="O187" i="2"/>
  <c r="BN186" i="2"/>
  <c r="BL186" i="2"/>
  <c r="X186" i="2"/>
  <c r="BM186" i="2" s="1"/>
  <c r="O186" i="2"/>
  <c r="BN185" i="2"/>
  <c r="BL185" i="2"/>
  <c r="X185" i="2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BM182" i="2" s="1"/>
  <c r="O182" i="2"/>
  <c r="BN181" i="2"/>
  <c r="BL181" i="2"/>
  <c r="X181" i="2"/>
  <c r="O181" i="2"/>
  <c r="BN180" i="2"/>
  <c r="BL180" i="2"/>
  <c r="X180" i="2"/>
  <c r="BO180" i="2" s="1"/>
  <c r="O180" i="2"/>
  <c r="BN179" i="2"/>
  <c r="BL179" i="2"/>
  <c r="X179" i="2"/>
  <c r="O179" i="2"/>
  <c r="BN178" i="2"/>
  <c r="BL178" i="2"/>
  <c r="X178" i="2"/>
  <c r="BO178" i="2" s="1"/>
  <c r="O178" i="2"/>
  <c r="W176" i="2"/>
  <c r="W175" i="2"/>
  <c r="BN174" i="2"/>
  <c r="BL174" i="2"/>
  <c r="X174" i="2"/>
  <c r="BO174" i="2" s="1"/>
  <c r="O174" i="2"/>
  <c r="BN173" i="2"/>
  <c r="BL173" i="2"/>
  <c r="X173" i="2"/>
  <c r="BM173" i="2" s="1"/>
  <c r="O173" i="2"/>
  <c r="BN172" i="2"/>
  <c r="BL172" i="2"/>
  <c r="X172" i="2"/>
  <c r="BO172" i="2" s="1"/>
  <c r="O172" i="2"/>
  <c r="BN171" i="2"/>
  <c r="BL171" i="2"/>
  <c r="X171" i="2"/>
  <c r="BO171" i="2" s="1"/>
  <c r="O171" i="2"/>
  <c r="W169" i="2"/>
  <c r="W168" i="2"/>
  <c r="BN167" i="2"/>
  <c r="BL167" i="2"/>
  <c r="X167" i="2"/>
  <c r="BM167" i="2" s="1"/>
  <c r="O167" i="2"/>
  <c r="BN166" i="2"/>
  <c r="BL166" i="2"/>
  <c r="X166" i="2"/>
  <c r="BO166" i="2" s="1"/>
  <c r="O166" i="2"/>
  <c r="W164" i="2"/>
  <c r="W163" i="2"/>
  <c r="BN162" i="2"/>
  <c r="BL162" i="2"/>
  <c r="X162" i="2"/>
  <c r="BO162" i="2" s="1"/>
  <c r="O162" i="2"/>
  <c r="BN161" i="2"/>
  <c r="BL161" i="2"/>
  <c r="X161" i="2"/>
  <c r="O161" i="2"/>
  <c r="W158" i="2"/>
  <c r="W157" i="2"/>
  <c r="BN156" i="2"/>
  <c r="BL156" i="2"/>
  <c r="X156" i="2"/>
  <c r="O156" i="2"/>
  <c r="BN155" i="2"/>
  <c r="BL155" i="2"/>
  <c r="X155" i="2"/>
  <c r="BO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BN150" i="2"/>
  <c r="BL150" i="2"/>
  <c r="X150" i="2"/>
  <c r="BO150" i="2" s="1"/>
  <c r="O150" i="2"/>
  <c r="BN149" i="2"/>
  <c r="BL149" i="2"/>
  <c r="X149" i="2"/>
  <c r="BO149" i="2" s="1"/>
  <c r="O149" i="2"/>
  <c r="BN148" i="2"/>
  <c r="BL148" i="2"/>
  <c r="X148" i="2"/>
  <c r="X158" i="2" s="1"/>
  <c r="O148" i="2"/>
  <c r="W145" i="2"/>
  <c r="W144" i="2"/>
  <c r="BN143" i="2"/>
  <c r="BL143" i="2"/>
  <c r="X143" i="2"/>
  <c r="Y143" i="2" s="1"/>
  <c r="O143" i="2"/>
  <c r="BN142" i="2"/>
  <c r="BL142" i="2"/>
  <c r="X142" i="2"/>
  <c r="BO142" i="2" s="1"/>
  <c r="O142" i="2"/>
  <c r="BN141" i="2"/>
  <c r="BL141" i="2"/>
  <c r="X141" i="2"/>
  <c r="Y141" i="2" s="1"/>
  <c r="O141" i="2"/>
  <c r="W137" i="2"/>
  <c r="W136" i="2"/>
  <c r="BN135" i="2"/>
  <c r="BL135" i="2"/>
  <c r="X135" i="2"/>
  <c r="BM135" i="2" s="1"/>
  <c r="O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Y126" i="2" s="1"/>
  <c r="O126" i="2"/>
  <c r="BN125" i="2"/>
  <c r="BL125" i="2"/>
  <c r="X125" i="2"/>
  <c r="BO125" i="2" s="1"/>
  <c r="O125" i="2"/>
  <c r="BN124" i="2"/>
  <c r="BL124" i="2"/>
  <c r="X124" i="2"/>
  <c r="BM124" i="2" s="1"/>
  <c r="O124" i="2"/>
  <c r="BO123" i="2"/>
  <c r="BN123" i="2"/>
  <c r="BL123" i="2"/>
  <c r="X123" i="2"/>
  <c r="BM123" i="2" s="1"/>
  <c r="O123" i="2"/>
  <c r="BN122" i="2"/>
  <c r="BL122" i="2"/>
  <c r="X122" i="2"/>
  <c r="BO122" i="2" s="1"/>
  <c r="O122" i="2"/>
  <c r="BN121" i="2"/>
  <c r="BL121" i="2"/>
  <c r="X121" i="2"/>
  <c r="BO121" i="2" s="1"/>
  <c r="O121" i="2"/>
  <c r="BN120" i="2"/>
  <c r="BL120" i="2"/>
  <c r="X120" i="2"/>
  <c r="O120" i="2"/>
  <c r="W118" i="2"/>
  <c r="W117" i="2"/>
  <c r="BN116" i="2"/>
  <c r="BL116" i="2"/>
  <c r="X116" i="2"/>
  <c r="Y116" i="2" s="1"/>
  <c r="O116" i="2"/>
  <c r="BN115" i="2"/>
  <c r="BL115" i="2"/>
  <c r="X115" i="2"/>
  <c r="BM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Y110" i="2" s="1"/>
  <c r="O110" i="2"/>
  <c r="BN109" i="2"/>
  <c r="BL109" i="2"/>
  <c r="X109" i="2"/>
  <c r="Y109" i="2" s="1"/>
  <c r="O109" i="2"/>
  <c r="BO108" i="2"/>
  <c r="BN108" i="2"/>
  <c r="BL108" i="2"/>
  <c r="X108" i="2"/>
  <c r="BM108" i="2" s="1"/>
  <c r="O108" i="2"/>
  <c r="BN107" i="2"/>
  <c r="BL107" i="2"/>
  <c r="X107" i="2"/>
  <c r="BO107" i="2" s="1"/>
  <c r="O107" i="2"/>
  <c r="BN106" i="2"/>
  <c r="BL106" i="2"/>
  <c r="X106" i="2"/>
  <c r="BO106" i="2" s="1"/>
  <c r="BN105" i="2"/>
  <c r="BL105" i="2"/>
  <c r="X105" i="2"/>
  <c r="BM105" i="2" s="1"/>
  <c r="W103" i="2"/>
  <c r="W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Y97" i="2" s="1"/>
  <c r="O97" i="2"/>
  <c r="BN96" i="2"/>
  <c r="BL96" i="2"/>
  <c r="X96" i="2"/>
  <c r="BM96" i="2" s="1"/>
  <c r="O96" i="2"/>
  <c r="BN95" i="2"/>
  <c r="BL95" i="2"/>
  <c r="X95" i="2"/>
  <c r="BO95" i="2" s="1"/>
  <c r="O95" i="2"/>
  <c r="W93" i="2"/>
  <c r="W92" i="2"/>
  <c r="BN91" i="2"/>
  <c r="BL91" i="2"/>
  <c r="X91" i="2"/>
  <c r="Y91" i="2" s="1"/>
  <c r="O91" i="2"/>
  <c r="BN90" i="2"/>
  <c r="BL90" i="2"/>
  <c r="X90" i="2"/>
  <c r="BO90" i="2" s="1"/>
  <c r="O90" i="2"/>
  <c r="BN89" i="2"/>
  <c r="BL89" i="2"/>
  <c r="X89" i="2"/>
  <c r="BO89" i="2" s="1"/>
  <c r="O89" i="2"/>
  <c r="BN88" i="2"/>
  <c r="BL88" i="2"/>
  <c r="X88" i="2"/>
  <c r="X93" i="2" s="1"/>
  <c r="O88" i="2"/>
  <c r="W86" i="2"/>
  <c r="W85" i="2"/>
  <c r="BN84" i="2"/>
  <c r="BL84" i="2"/>
  <c r="X84" i="2"/>
  <c r="BO84" i="2" s="1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BM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Y72" i="2"/>
  <c r="X72" i="2"/>
  <c r="BO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Y68" i="2" s="1"/>
  <c r="O68" i="2"/>
  <c r="BN67" i="2"/>
  <c r="BL67" i="2"/>
  <c r="X67" i="2"/>
  <c r="BO67" i="2" s="1"/>
  <c r="O67" i="2"/>
  <c r="BN66" i="2"/>
  <c r="BL66" i="2"/>
  <c r="X66" i="2"/>
  <c r="BM66" i="2" s="1"/>
  <c r="O66" i="2"/>
  <c r="BN65" i="2"/>
  <c r="BL65" i="2"/>
  <c r="X65" i="2"/>
  <c r="BO65" i="2" s="1"/>
  <c r="O65" i="2"/>
  <c r="W62" i="2"/>
  <c r="W61" i="2"/>
  <c r="BN60" i="2"/>
  <c r="BL60" i="2"/>
  <c r="X60" i="2"/>
  <c r="BM60" i="2" s="1"/>
  <c r="BN59" i="2"/>
  <c r="BL59" i="2"/>
  <c r="X59" i="2"/>
  <c r="BM59" i="2" s="1"/>
  <c r="O59" i="2"/>
  <c r="BN58" i="2"/>
  <c r="BL58" i="2"/>
  <c r="X58" i="2"/>
  <c r="O58" i="2"/>
  <c r="BN57" i="2"/>
  <c r="BL57" i="2"/>
  <c r="X57" i="2"/>
  <c r="BM57" i="2" s="1"/>
  <c r="O57" i="2"/>
  <c r="W54" i="2"/>
  <c r="W53" i="2"/>
  <c r="BN52" i="2"/>
  <c r="BL52" i="2"/>
  <c r="X52" i="2"/>
  <c r="BO52" i="2" s="1"/>
  <c r="O52" i="2"/>
  <c r="BN51" i="2"/>
  <c r="BL51" i="2"/>
  <c r="X51" i="2"/>
  <c r="O51" i="2"/>
  <c r="W47" i="2"/>
  <c r="W46" i="2"/>
  <c r="BN45" i="2"/>
  <c r="BL45" i="2"/>
  <c r="X45" i="2"/>
  <c r="Y45" i="2" s="1"/>
  <c r="Y46" i="2" s="1"/>
  <c r="O45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O31" i="2"/>
  <c r="BN31" i="2"/>
  <c r="BL31" i="2"/>
  <c r="X31" i="2"/>
  <c r="BM31" i="2" s="1"/>
  <c r="O31" i="2"/>
  <c r="BN30" i="2"/>
  <c r="BL30" i="2"/>
  <c r="X30" i="2"/>
  <c r="BM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H10" i="2"/>
  <c r="A9" i="2"/>
  <c r="A10" i="2" s="1"/>
  <c r="D7" i="2"/>
  <c r="P6" i="2"/>
  <c r="O2" i="2"/>
  <c r="X54" i="2" l="1"/>
  <c r="W537" i="2"/>
  <c r="BO96" i="2"/>
  <c r="BO115" i="2"/>
  <c r="Y132" i="2"/>
  <c r="BM132" i="2"/>
  <c r="Y215" i="2"/>
  <c r="BM215" i="2"/>
  <c r="BO215" i="2"/>
  <c r="Y237" i="2"/>
  <c r="BM237" i="2"/>
  <c r="Q547" i="2"/>
  <c r="Y356" i="2"/>
  <c r="BM356" i="2"/>
  <c r="Y390" i="2"/>
  <c r="BM390" i="2"/>
  <c r="Y398" i="2"/>
  <c r="BM398" i="2"/>
  <c r="Y435" i="2"/>
  <c r="BM435" i="2"/>
  <c r="Y480" i="2"/>
  <c r="X409" i="2"/>
  <c r="X451" i="2"/>
  <c r="X452" i="2"/>
  <c r="Y30" i="2"/>
  <c r="Y52" i="2"/>
  <c r="BM52" i="2"/>
  <c r="Y57" i="2"/>
  <c r="Y59" i="2"/>
  <c r="Y69" i="2"/>
  <c r="BM69" i="2"/>
  <c r="Y71" i="2"/>
  <c r="Y89" i="2"/>
  <c r="BM89" i="2"/>
  <c r="Y99" i="2"/>
  <c r="BM99" i="2"/>
  <c r="Y111" i="2"/>
  <c r="BM111" i="2"/>
  <c r="Y121" i="2"/>
  <c r="BM121" i="2"/>
  <c r="Y125" i="2"/>
  <c r="X137" i="2"/>
  <c r="Y135" i="2"/>
  <c r="Y209" i="2"/>
  <c r="BM209" i="2"/>
  <c r="Y233" i="2"/>
  <c r="BM233" i="2"/>
  <c r="Y239" i="2"/>
  <c r="BM239" i="2"/>
  <c r="Y255" i="2"/>
  <c r="BM255" i="2"/>
  <c r="Y267" i="2"/>
  <c r="BM267" i="2"/>
  <c r="Y285" i="2"/>
  <c r="BM285" i="2"/>
  <c r="X298" i="2"/>
  <c r="Y311" i="2"/>
  <c r="BM311" i="2"/>
  <c r="X317" i="2"/>
  <c r="X318" i="2"/>
  <c r="Y335" i="2"/>
  <c r="BM335" i="2"/>
  <c r="BO359" i="2"/>
  <c r="Y386" i="2"/>
  <c r="BM386" i="2"/>
  <c r="Y393" i="2"/>
  <c r="Y396" i="2"/>
  <c r="BM396" i="2"/>
  <c r="Y430" i="2"/>
  <c r="U547" i="2"/>
  <c r="Y449" i="2"/>
  <c r="Y476" i="2"/>
  <c r="BM476" i="2"/>
  <c r="X493" i="2"/>
  <c r="Y524" i="2"/>
  <c r="Y525" i="2"/>
  <c r="X25" i="2"/>
  <c r="BM32" i="2"/>
  <c r="BM67" i="2"/>
  <c r="Y75" i="2"/>
  <c r="BM75" i="2"/>
  <c r="BM80" i="2"/>
  <c r="BO80" i="2"/>
  <c r="BO83" i="2"/>
  <c r="Y88" i="2"/>
  <c r="Y95" i="2"/>
  <c r="BM95" i="2"/>
  <c r="BM106" i="2"/>
  <c r="Y107" i="2"/>
  <c r="BM107" i="2"/>
  <c r="Y114" i="2"/>
  <c r="BO116" i="2"/>
  <c r="X128" i="2"/>
  <c r="Y122" i="2"/>
  <c r="BO124" i="2"/>
  <c r="BO126" i="2"/>
  <c r="Y134" i="2"/>
  <c r="BO135" i="2"/>
  <c r="BO141" i="2"/>
  <c r="BO143" i="2"/>
  <c r="Y151" i="2"/>
  <c r="BM151" i="2"/>
  <c r="Y153" i="2"/>
  <c r="Y155" i="2"/>
  <c r="BM155" i="2"/>
  <c r="Y178" i="2"/>
  <c r="BM178" i="2"/>
  <c r="X195" i="2"/>
  <c r="Y188" i="2"/>
  <c r="BM188" i="2"/>
  <c r="Y190" i="2"/>
  <c r="BM190" i="2"/>
  <c r="Y217" i="2"/>
  <c r="BO231" i="2"/>
  <c r="BM231" i="2"/>
  <c r="Y231" i="2"/>
  <c r="BM22" i="2"/>
  <c r="Y28" i="2"/>
  <c r="BM28" i="2"/>
  <c r="BO30" i="2"/>
  <c r="BM33" i="2"/>
  <c r="BO33" i="2"/>
  <c r="BM37" i="2"/>
  <c r="BO37" i="2"/>
  <c r="X38" i="2"/>
  <c r="X39" i="2"/>
  <c r="BM41" i="2"/>
  <c r="BO41" i="2"/>
  <c r="X42" i="2"/>
  <c r="X43" i="2"/>
  <c r="BM45" i="2"/>
  <c r="BO45" i="2"/>
  <c r="X46" i="2"/>
  <c r="X47" i="2"/>
  <c r="BM51" i="2"/>
  <c r="BO51" i="2"/>
  <c r="X53" i="2"/>
  <c r="X61" i="2"/>
  <c r="BO59" i="2"/>
  <c r="BO60" i="2"/>
  <c r="BM68" i="2"/>
  <c r="BO68" i="2"/>
  <c r="BO71" i="2"/>
  <c r="Y73" i="2"/>
  <c r="BM73" i="2"/>
  <c r="BO77" i="2"/>
  <c r="BM79" i="2"/>
  <c r="Y81" i="2"/>
  <c r="BM81" i="2"/>
  <c r="Y83" i="2"/>
  <c r="Y84" i="2"/>
  <c r="BM91" i="2"/>
  <c r="BO91" i="2"/>
  <c r="BM97" i="2"/>
  <c r="BO97" i="2"/>
  <c r="BM98" i="2"/>
  <c r="BM109" i="2"/>
  <c r="BO109" i="2"/>
  <c r="BM110" i="2"/>
  <c r="Y144" i="2"/>
  <c r="Y142" i="2"/>
  <c r="Y149" i="2"/>
  <c r="BM149" i="2"/>
  <c r="Y166" i="2"/>
  <c r="BM166" i="2"/>
  <c r="Y172" i="2"/>
  <c r="BM172" i="2"/>
  <c r="Y174" i="2"/>
  <c r="BM174" i="2"/>
  <c r="Y180" i="2"/>
  <c r="BM180" i="2"/>
  <c r="Y184" i="2"/>
  <c r="BM184" i="2"/>
  <c r="Y192" i="2"/>
  <c r="BM192" i="2"/>
  <c r="BM208" i="2"/>
  <c r="BO208" i="2"/>
  <c r="BO211" i="2"/>
  <c r="BM211" i="2"/>
  <c r="Y211" i="2"/>
  <c r="BO222" i="2"/>
  <c r="BM222" i="2"/>
  <c r="Y222" i="2"/>
  <c r="X246" i="2"/>
  <c r="Y235" i="2"/>
  <c r="BM235" i="2"/>
  <c r="Y241" i="2"/>
  <c r="BM241" i="2"/>
  <c r="Y253" i="2"/>
  <c r="BO254" i="2"/>
  <c r="Y259" i="2"/>
  <c r="BM259" i="2"/>
  <c r="BM260" i="2"/>
  <c r="Y261" i="2"/>
  <c r="BM261" i="2"/>
  <c r="Y263" i="2"/>
  <c r="BM263" i="2"/>
  <c r="Y271" i="2"/>
  <c r="BM271" i="2"/>
  <c r="BO271" i="2"/>
  <c r="BM272" i="2"/>
  <c r="X274" i="2"/>
  <c r="BM278" i="2"/>
  <c r="BO284" i="2"/>
  <c r="Y290" i="2"/>
  <c r="BM290" i="2"/>
  <c r="BO290" i="2"/>
  <c r="BM291" i="2"/>
  <c r="Y292" i="2"/>
  <c r="BM292" i="2"/>
  <c r="Y294" i="2"/>
  <c r="BM294" i="2"/>
  <c r="BM316" i="2"/>
  <c r="X321" i="2"/>
  <c r="X322" i="2"/>
  <c r="Y326" i="2"/>
  <c r="BM326" i="2"/>
  <c r="BO326" i="2"/>
  <c r="Y328" i="2"/>
  <c r="BM328" i="2"/>
  <c r="Y331" i="2"/>
  <c r="BM331" i="2"/>
  <c r="BM332" i="2"/>
  <c r="Y333" i="2"/>
  <c r="BM333" i="2"/>
  <c r="BO364" i="2"/>
  <c r="BM364" i="2"/>
  <c r="Y364" i="2"/>
  <c r="BO382" i="2"/>
  <c r="BM382" i="2"/>
  <c r="Y382" i="2"/>
  <c r="BM395" i="2"/>
  <c r="BO397" i="2"/>
  <c r="Y397" i="2"/>
  <c r="BM420" i="2"/>
  <c r="BO427" i="2"/>
  <c r="BM427" i="2"/>
  <c r="Y427" i="2"/>
  <c r="BO429" i="2"/>
  <c r="BM429" i="2"/>
  <c r="Y429" i="2"/>
  <c r="X441" i="2"/>
  <c r="X440" i="2"/>
  <c r="BO439" i="2"/>
  <c r="BM439" i="2"/>
  <c r="Y439" i="2"/>
  <c r="Y440" i="2" s="1"/>
  <c r="X445" i="2"/>
  <c r="X444" i="2"/>
  <c r="BO443" i="2"/>
  <c r="BM443" i="2"/>
  <c r="Y443" i="2"/>
  <c r="Y444" i="2" s="1"/>
  <c r="V547" i="2"/>
  <c r="BM456" i="2"/>
  <c r="BM458" i="2"/>
  <c r="BO458" i="2"/>
  <c r="BM460" i="2"/>
  <c r="BO460" i="2"/>
  <c r="BO462" i="2"/>
  <c r="BM462" i="2"/>
  <c r="Y462" i="2"/>
  <c r="BO472" i="2"/>
  <c r="BM472" i="2"/>
  <c r="Y472" i="2"/>
  <c r="Y486" i="2"/>
  <c r="BO486" i="2"/>
  <c r="BM499" i="2"/>
  <c r="BO499" i="2"/>
  <c r="Y502" i="2"/>
  <c r="BO502" i="2"/>
  <c r="BM514" i="2"/>
  <c r="Y514" i="2"/>
  <c r="BM527" i="2"/>
  <c r="Y527" i="2"/>
  <c r="BM248" i="2"/>
  <c r="BO253" i="2"/>
  <c r="X297" i="2"/>
  <c r="BM312" i="2"/>
  <c r="BM320" i="2"/>
  <c r="X343" i="2"/>
  <c r="BO339" i="2"/>
  <c r="BM339" i="2"/>
  <c r="BM357" i="2"/>
  <c r="BM363" i="2"/>
  <c r="Y363" i="2"/>
  <c r="Y365" i="2" s="1"/>
  <c r="X366" i="2"/>
  <c r="BO368" i="2"/>
  <c r="BM368" i="2"/>
  <c r="Y368" i="2"/>
  <c r="Y372" i="2" s="1"/>
  <c r="BO370" i="2"/>
  <c r="BM370" i="2"/>
  <c r="Y370" i="2"/>
  <c r="BM388" i="2"/>
  <c r="BM391" i="2"/>
  <c r="X406" i="2"/>
  <c r="BO402" i="2"/>
  <c r="BM402" i="2"/>
  <c r="Y402" i="2"/>
  <c r="X405" i="2"/>
  <c r="BO414" i="2"/>
  <c r="BM414" i="2"/>
  <c r="Y414" i="2"/>
  <c r="BM426" i="2"/>
  <c r="Y426" i="2"/>
  <c r="X437" i="2"/>
  <c r="Y434" i="2"/>
  <c r="Y436" i="2" s="1"/>
  <c r="BO466" i="2"/>
  <c r="BM466" i="2"/>
  <c r="Y466" i="2"/>
  <c r="BM467" i="2"/>
  <c r="BO477" i="2"/>
  <c r="BM477" i="2"/>
  <c r="Y477" i="2"/>
  <c r="BO479" i="2"/>
  <c r="BM479" i="2"/>
  <c r="Y479" i="2"/>
  <c r="Y498" i="2"/>
  <c r="BO498" i="2"/>
  <c r="BM503" i="2"/>
  <c r="BO503" i="2"/>
  <c r="X529" i="2"/>
  <c r="Y523" i="2"/>
  <c r="BM526" i="2"/>
  <c r="Y526" i="2"/>
  <c r="X528" i="2"/>
  <c r="X536" i="2"/>
  <c r="BO531" i="2"/>
  <c r="BM369" i="2"/>
  <c r="BO393" i="2"/>
  <c r="BM404" i="2"/>
  <c r="BM408" i="2"/>
  <c r="BM412" i="2"/>
  <c r="T547" i="2"/>
  <c r="X421" i="2"/>
  <c r="X422" i="2"/>
  <c r="BM424" i="2"/>
  <c r="BM428" i="2"/>
  <c r="BM448" i="2"/>
  <c r="BM450" i="2"/>
  <c r="X473" i="2"/>
  <c r="BM471" i="2"/>
  <c r="X482" i="2"/>
  <c r="BM478" i="2"/>
  <c r="W547" i="2"/>
  <c r="BM497" i="2"/>
  <c r="BO497" i="2"/>
  <c r="BM501" i="2"/>
  <c r="BO501" i="2"/>
  <c r="X505" i="2"/>
  <c r="BO525" i="2"/>
  <c r="X86" i="2"/>
  <c r="Y58" i="2"/>
  <c r="E547" i="2"/>
  <c r="BO66" i="2"/>
  <c r="Y70" i="2"/>
  <c r="BO78" i="2"/>
  <c r="Y82" i="2"/>
  <c r="Y101" i="2"/>
  <c r="Y113" i="2"/>
  <c r="Y162" i="2"/>
  <c r="BO182" i="2"/>
  <c r="BO186" i="2"/>
  <c r="BO194" i="2"/>
  <c r="BM199" i="2"/>
  <c r="Y199" i="2"/>
  <c r="BO201" i="2"/>
  <c r="Y201" i="2"/>
  <c r="Y224" i="2"/>
  <c r="BO262" i="2"/>
  <c r="BM262" i="2"/>
  <c r="BO273" i="2"/>
  <c r="Y273" i="2"/>
  <c r="BO327" i="2"/>
  <c r="BM327" i="2"/>
  <c r="X336" i="2"/>
  <c r="X347" i="2"/>
  <c r="Y345" i="2"/>
  <c r="X348" i="2"/>
  <c r="BO345" i="2"/>
  <c r="Y60" i="2"/>
  <c r="Y65" i="2"/>
  <c r="Y77" i="2"/>
  <c r="Y115" i="2"/>
  <c r="Y123" i="2"/>
  <c r="X157" i="2"/>
  <c r="X169" i="2"/>
  <c r="BO252" i="2"/>
  <c r="X256" i="2"/>
  <c r="Y252" i="2"/>
  <c r="Y256" i="2" s="1"/>
  <c r="X351" i="2"/>
  <c r="BM350" i="2"/>
  <c r="Y350" i="2"/>
  <c r="Y351" i="2" s="1"/>
  <c r="X352" i="2"/>
  <c r="BM58" i="2"/>
  <c r="BM70" i="2"/>
  <c r="BM82" i="2"/>
  <c r="BM101" i="2"/>
  <c r="BM113" i="2"/>
  <c r="X136" i="2"/>
  <c r="BM162" i="2"/>
  <c r="BM183" i="2"/>
  <c r="Y183" i="2"/>
  <c r="BO185" i="2"/>
  <c r="Y185" i="2"/>
  <c r="BM224" i="2"/>
  <c r="Y254" i="2"/>
  <c r="X286" i="2"/>
  <c r="BO283" i="2"/>
  <c r="Y283" i="2"/>
  <c r="BO358" i="2"/>
  <c r="Y358" i="2"/>
  <c r="F9" i="2"/>
  <c r="Y32" i="2"/>
  <c r="Y106" i="2"/>
  <c r="X118" i="2"/>
  <c r="BM171" i="2"/>
  <c r="X176" i="2"/>
  <c r="BO179" i="2"/>
  <c r="BM179" i="2"/>
  <c r="BO181" i="2"/>
  <c r="BM181" i="2"/>
  <c r="Y181" i="2"/>
  <c r="Y187" i="2"/>
  <c r="Y189" i="2"/>
  <c r="BO189" i="2"/>
  <c r="BO191" i="2"/>
  <c r="BM191" i="2"/>
  <c r="BO193" i="2"/>
  <c r="BM193" i="2"/>
  <c r="Y193" i="2"/>
  <c r="BO248" i="2"/>
  <c r="Y248" i="2"/>
  <c r="Y249" i="2" s="1"/>
  <c r="BM252" i="2"/>
  <c r="X257" i="2"/>
  <c r="BM310" i="2"/>
  <c r="Y310" i="2"/>
  <c r="BO334" i="2"/>
  <c r="BM334" i="2"/>
  <c r="BO371" i="2"/>
  <c r="BM371" i="2"/>
  <c r="BO392" i="2"/>
  <c r="BM392" i="2"/>
  <c r="Y392" i="2"/>
  <c r="W539" i="2"/>
  <c r="H9" i="2"/>
  <c r="BM65" i="2"/>
  <c r="Y67" i="2"/>
  <c r="Y79" i="2"/>
  <c r="J9" i="2"/>
  <c r="Y23" i="2"/>
  <c r="Y27" i="2"/>
  <c r="X34" i="2"/>
  <c r="D547" i="2"/>
  <c r="BO58" i="2"/>
  <c r="BM72" i="2"/>
  <c r="Y74" i="2"/>
  <c r="BM84" i="2"/>
  <c r="BM88" i="2"/>
  <c r="Y90" i="2"/>
  <c r="Y92" i="2" s="1"/>
  <c r="X92" i="2"/>
  <c r="Y96" i="2"/>
  <c r="Y108" i="2"/>
  <c r="BM125" i="2"/>
  <c r="BM134" i="2"/>
  <c r="BM142" i="2"/>
  <c r="X145" i="2"/>
  <c r="BM153" i="2"/>
  <c r="Y171" i="2"/>
  <c r="Y173" i="2"/>
  <c r="BO173" i="2"/>
  <c r="X175" i="2"/>
  <c r="Y179" i="2"/>
  <c r="BM185" i="2"/>
  <c r="Y191" i="2"/>
  <c r="Y207" i="2"/>
  <c r="Y265" i="2"/>
  <c r="BO265" i="2"/>
  <c r="BM283" i="2"/>
  <c r="Y330" i="2"/>
  <c r="BO330" i="2"/>
  <c r="Y334" i="2"/>
  <c r="Y341" i="2"/>
  <c r="BO341" i="2"/>
  <c r="BO350" i="2"/>
  <c r="BM358" i="2"/>
  <c r="Y371" i="2"/>
  <c r="X127" i="2"/>
  <c r="Y120" i="2"/>
  <c r="X202" i="2"/>
  <c r="BO232" i="2"/>
  <c r="Y232" i="2"/>
  <c r="BM242" i="2"/>
  <c r="Y242" i="2"/>
  <c r="BO244" i="2"/>
  <c r="Y244" i="2"/>
  <c r="BO279" i="2"/>
  <c r="Y279" i="2"/>
  <c r="BM346" i="2"/>
  <c r="Y346" i="2"/>
  <c r="S547" i="2"/>
  <c r="X384" i="2"/>
  <c r="BO381" i="2"/>
  <c r="BM381" i="2"/>
  <c r="X383" i="2"/>
  <c r="F10" i="2"/>
  <c r="BM23" i="2"/>
  <c r="BM27" i="2"/>
  <c r="Y29" i="2"/>
  <c r="BM74" i="2"/>
  <c r="Y76" i="2"/>
  <c r="BO88" i="2"/>
  <c r="BM90" i="2"/>
  <c r="Y100" i="2"/>
  <c r="X102" i="2"/>
  <c r="Y112" i="2"/>
  <c r="F547" i="2"/>
  <c r="Y131" i="2"/>
  <c r="H547" i="2"/>
  <c r="Y148" i="2"/>
  <c r="I547" i="2"/>
  <c r="X164" i="2"/>
  <c r="BO161" i="2"/>
  <c r="Y161" i="2"/>
  <c r="Y163" i="2" s="1"/>
  <c r="X163" i="2"/>
  <c r="Y167" i="2"/>
  <c r="Y168" i="2" s="1"/>
  <c r="BO187" i="2"/>
  <c r="Y198" i="2"/>
  <c r="Y202" i="2" s="1"/>
  <c r="BM207" i="2"/>
  <c r="BM225" i="2"/>
  <c r="Y225" i="2"/>
  <c r="Y234" i="2"/>
  <c r="Y236" i="2"/>
  <c r="BO236" i="2"/>
  <c r="BO238" i="2"/>
  <c r="BM238" i="2"/>
  <c r="BO240" i="2"/>
  <c r="BM240" i="2"/>
  <c r="Y240" i="2"/>
  <c r="BO293" i="2"/>
  <c r="BM293" i="2"/>
  <c r="X302" i="2"/>
  <c r="Y300" i="2"/>
  <c r="X303" i="2"/>
  <c r="BO300" i="2"/>
  <c r="BO310" i="2"/>
  <c r="BM330" i="2"/>
  <c r="BM341" i="2"/>
  <c r="Y381" i="2"/>
  <c r="Y383" i="2" s="1"/>
  <c r="BM120" i="2"/>
  <c r="BO221" i="2"/>
  <c r="BM221" i="2"/>
  <c r="BO223" i="2"/>
  <c r="BM223" i="2"/>
  <c r="Y223" i="2"/>
  <c r="BM232" i="2"/>
  <c r="BM244" i="2"/>
  <c r="BM279" i="2"/>
  <c r="X307" i="2"/>
  <c r="BM306" i="2"/>
  <c r="P547" i="2"/>
  <c r="Y306" i="2"/>
  <c r="Y307" i="2" s="1"/>
  <c r="X308" i="2"/>
  <c r="X400" i="2"/>
  <c r="X35" i="2"/>
  <c r="Y66" i="2"/>
  <c r="BM76" i="2"/>
  <c r="Y78" i="2"/>
  <c r="X85" i="2"/>
  <c r="X103" i="2"/>
  <c r="BO98" i="2"/>
  <c r="BM100" i="2"/>
  <c r="BO110" i="2"/>
  <c r="BM112" i="2"/>
  <c r="Y124" i="2"/>
  <c r="BM131" i="2"/>
  <c r="Y133" i="2"/>
  <c r="BM148" i="2"/>
  <c r="Y150" i="2"/>
  <c r="BO152" i="2"/>
  <c r="BM152" i="2"/>
  <c r="BM154" i="2"/>
  <c r="Y154" i="2"/>
  <c r="BO156" i="2"/>
  <c r="Y156" i="2"/>
  <c r="BM161" i="2"/>
  <c r="X196" i="2"/>
  <c r="Y182" i="2"/>
  <c r="Y186" i="2"/>
  <c r="Y194" i="2"/>
  <c r="BM198" i="2"/>
  <c r="X203" i="2"/>
  <c r="Y221" i="2"/>
  <c r="X228" i="2"/>
  <c r="BM236" i="2"/>
  <c r="BO242" i="2"/>
  <c r="X249" i="2"/>
  <c r="X281" i="2"/>
  <c r="BO277" i="2"/>
  <c r="BM277" i="2"/>
  <c r="Y284" i="2"/>
  <c r="BM300" i="2"/>
  <c r="X313" i="2"/>
  <c r="BO346" i="2"/>
  <c r="Y359" i="2"/>
  <c r="X372" i="2"/>
  <c r="G547" i="2"/>
  <c r="BM141" i="2"/>
  <c r="X144" i="2"/>
  <c r="B547" i="2"/>
  <c r="W541" i="2"/>
  <c r="C547" i="2"/>
  <c r="BO57" i="2"/>
  <c r="BO105" i="2"/>
  <c r="X117" i="2"/>
  <c r="BM116" i="2"/>
  <c r="BO120" i="2"/>
  <c r="BM122" i="2"/>
  <c r="BO167" i="2"/>
  <c r="BO225" i="2"/>
  <c r="BO234" i="2"/>
  <c r="BM266" i="2"/>
  <c r="Y266" i="2"/>
  <c r="X287" i="2"/>
  <c r="X342" i="2"/>
  <c r="R547" i="2"/>
  <c r="BM355" i="2"/>
  <c r="X361" i="2"/>
  <c r="Y355" i="2"/>
  <c r="X360" i="2"/>
  <c r="BM29" i="2"/>
  <c r="Y31" i="2"/>
  <c r="Y22" i="2"/>
  <c r="Y24" i="2" s="1"/>
  <c r="W538" i="2"/>
  <c r="W540" i="2" s="1"/>
  <c r="X24" i="2"/>
  <c r="Y51" i="2"/>
  <c r="X62" i="2"/>
  <c r="Y105" i="2"/>
  <c r="BO114" i="2"/>
  <c r="BM126" i="2"/>
  <c r="BO131" i="2"/>
  <c r="BM133" i="2"/>
  <c r="BM143" i="2"/>
  <c r="BO148" i="2"/>
  <c r="BM150" i="2"/>
  <c r="BM156" i="2"/>
  <c r="X168" i="2"/>
  <c r="BO206" i="2"/>
  <c r="Y206" i="2"/>
  <c r="X213" i="2"/>
  <c r="J547" i="2"/>
  <c r="X217" i="2"/>
  <c r="BO216" i="2"/>
  <c r="BM216" i="2"/>
  <c r="N547" i="2"/>
  <c r="X245" i="2"/>
  <c r="X269" i="2"/>
  <c r="X280" i="2"/>
  <c r="Y296" i="2"/>
  <c r="BO296" i="2"/>
  <c r="BO306" i="2"/>
  <c r="X314" i="2"/>
  <c r="X377" i="2"/>
  <c r="X376" i="2"/>
  <c r="BO375" i="2"/>
  <c r="BM375" i="2"/>
  <c r="Y210" i="2"/>
  <c r="BO210" i="2"/>
  <c r="X212" i="2"/>
  <c r="BM301" i="2"/>
  <c r="Y301" i="2"/>
  <c r="BO388" i="2"/>
  <c r="X399" i="2"/>
  <c r="BO404" i="2"/>
  <c r="BO408" i="2"/>
  <c r="BO412" i="2"/>
  <c r="Y425" i="2"/>
  <c r="X436" i="2"/>
  <c r="Y457" i="2"/>
  <c r="Y464" i="2"/>
  <c r="BO480" i="2"/>
  <c r="X483" i="2"/>
  <c r="BM486" i="2"/>
  <c r="BM498" i="2"/>
  <c r="BM500" i="2"/>
  <c r="BM502" i="2"/>
  <c r="BO514" i="2"/>
  <c r="X521" i="2"/>
  <c r="BO524" i="2"/>
  <c r="BO526" i="2"/>
  <c r="BO260" i="2"/>
  <c r="Y264" i="2"/>
  <c r="BO291" i="2"/>
  <c r="Y295" i="2"/>
  <c r="Y329" i="2"/>
  <c r="BO332" i="2"/>
  <c r="Y340" i="2"/>
  <c r="Y342" i="2" s="1"/>
  <c r="BO369" i="2"/>
  <c r="Y387" i="2"/>
  <c r="BO395" i="2"/>
  <c r="BM397" i="2"/>
  <c r="Y403" i="2"/>
  <c r="Y405" i="2" s="1"/>
  <c r="BO428" i="2"/>
  <c r="BM430" i="2"/>
  <c r="BM434" i="2"/>
  <c r="BM449" i="2"/>
  <c r="Y459" i="2"/>
  <c r="BO467" i="2"/>
  <c r="BO471" i="2"/>
  <c r="X474" i="2"/>
  <c r="BO508" i="2"/>
  <c r="BO510" i="2"/>
  <c r="BO516" i="2"/>
  <c r="BO518" i="2"/>
  <c r="Y531" i="2"/>
  <c r="Y533" i="2"/>
  <c r="X535" i="2"/>
  <c r="L547" i="2"/>
  <c r="BM425" i="2"/>
  <c r="BM457" i="2"/>
  <c r="BM464" i="2"/>
  <c r="X489" i="2"/>
  <c r="BM264" i="2"/>
  <c r="BM295" i="2"/>
  <c r="BM329" i="2"/>
  <c r="X337" i="2"/>
  <c r="BM340" i="2"/>
  <c r="BM387" i="2"/>
  <c r="Y389" i="2"/>
  <c r="BM403" i="2"/>
  <c r="Y413" i="2"/>
  <c r="Y415" i="2" s="1"/>
  <c r="BO434" i="2"/>
  <c r="BM459" i="2"/>
  <c r="Y461" i="2"/>
  <c r="X468" i="2"/>
  <c r="Y481" i="2"/>
  <c r="Y485" i="2"/>
  <c r="Y507" i="2"/>
  <c r="Y509" i="2"/>
  <c r="X511" i="2"/>
  <c r="Y515" i="2"/>
  <c r="Y517" i="2"/>
  <c r="Y519" i="2"/>
  <c r="BM531" i="2"/>
  <c r="O547" i="2"/>
  <c r="X268" i="2"/>
  <c r="X415" i="2"/>
  <c r="Y497" i="2"/>
  <c r="BM523" i="2"/>
  <c r="Y272" i="2"/>
  <c r="Y278" i="2"/>
  <c r="Y312" i="2"/>
  <c r="Y316" i="2"/>
  <c r="Y317" i="2" s="1"/>
  <c r="Y320" i="2"/>
  <c r="Y321" i="2" s="1"/>
  <c r="Y357" i="2"/>
  <c r="BM389" i="2"/>
  <c r="Y391" i="2"/>
  <c r="X410" i="2"/>
  <c r="BM413" i="2"/>
  <c r="Y420" i="2"/>
  <c r="Y421" i="2" s="1"/>
  <c r="Y424" i="2"/>
  <c r="X431" i="2"/>
  <c r="Y448" i="2"/>
  <c r="Y450" i="2"/>
  <c r="Y456" i="2"/>
  <c r="BM461" i="2"/>
  <c r="Y463" i="2"/>
  <c r="BM481" i="2"/>
  <c r="BM485" i="2"/>
  <c r="Y487" i="2"/>
  <c r="Y491" i="2"/>
  <c r="Y492" i="2" s="1"/>
  <c r="BM507" i="2"/>
  <c r="BM509" i="2"/>
  <c r="BM515" i="2"/>
  <c r="BM517" i="2"/>
  <c r="BM519" i="2"/>
  <c r="X469" i="2"/>
  <c r="Y478" i="2"/>
  <c r="X512" i="2"/>
  <c r="X416" i="2"/>
  <c r="BM463" i="2"/>
  <c r="Y465" i="2"/>
  <c r="BO485" i="2"/>
  <c r="BM487" i="2"/>
  <c r="BM491" i="2"/>
  <c r="Y532" i="2"/>
  <c r="Y534" i="2"/>
  <c r="X365" i="2"/>
  <c r="X373" i="2"/>
  <c r="X432" i="2"/>
  <c r="BO448" i="2"/>
  <c r="BO456" i="2"/>
  <c r="Y471" i="2"/>
  <c r="Y473" i="2" s="1"/>
  <c r="BO491" i="2"/>
  <c r="Y508" i="2"/>
  <c r="Y510" i="2"/>
  <c r="Y516" i="2"/>
  <c r="Y518" i="2"/>
  <c r="X520" i="2"/>
  <c r="BM532" i="2"/>
  <c r="BM534" i="2"/>
  <c r="X504" i="2"/>
  <c r="Y520" i="2" l="1"/>
  <c r="Y431" i="2"/>
  <c r="Y280" i="2"/>
  <c r="Y488" i="2"/>
  <c r="Y336" i="2"/>
  <c r="Y482" i="2"/>
  <c r="Y274" i="2"/>
  <c r="Y504" i="2"/>
  <c r="Y297" i="2"/>
  <c r="Y53" i="2"/>
  <c r="Y175" i="2"/>
  <c r="Y399" i="2"/>
  <c r="X539" i="2"/>
  <c r="X537" i="2"/>
  <c r="Y302" i="2"/>
  <c r="Y268" i="2"/>
  <c r="Y195" i="2"/>
  <c r="Y245" i="2"/>
  <c r="Y102" i="2"/>
  <c r="Y347" i="2"/>
  <c r="X538" i="2"/>
  <c r="X540" i="2" s="1"/>
  <c r="Y61" i="2"/>
  <c r="Y528" i="2"/>
  <c r="Y157" i="2"/>
  <c r="Y313" i="2"/>
  <c r="Y511" i="2"/>
  <c r="Y136" i="2"/>
  <c r="Y286" i="2"/>
  <c r="Y535" i="2"/>
  <c r="Y360" i="2"/>
  <c r="Y117" i="2"/>
  <c r="Y212" i="2"/>
  <c r="Y127" i="2"/>
  <c r="Y451" i="2"/>
  <c r="Y227" i="2"/>
  <c r="Y34" i="2"/>
  <c r="Y85" i="2"/>
  <c r="Y468" i="2"/>
  <c r="X541" i="2"/>
  <c r="Y542" i="2" l="1"/>
</calcChain>
</file>

<file path=xl/sharedStrings.xml><?xml version="1.0" encoding="utf-8"?>
<sst xmlns="http://schemas.openxmlformats.org/spreadsheetml/2006/main" count="3563" uniqueCount="771">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</sst>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7" t="s">
        <v>29</v>
      </c>
      <c r="E1" s="377"/>
      <c r="F1" s="377"/>
      <c r="G1" s="14" t="s">
        <v>67</v>
      </c>
      <c r="H1" s="377" t="s">
        <v>49</v>
      </c>
      <c r="I1" s="377"/>
      <c r="J1" s="377"/>
      <c r="K1" s="377"/>
      <c r="L1" s="377"/>
      <c r="M1" s="377"/>
      <c r="N1" s="377"/>
      <c r="O1" s="377"/>
      <c r="P1" s="377"/>
      <c r="Q1" s="378" t="s">
        <v>68</v>
      </c>
      <c r="R1" s="379"/>
      <c r="S1" s="37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0"/>
      <c r="P3" s="380"/>
      <c r="Q3" s="380"/>
      <c r="R3" s="380"/>
      <c r="S3" s="380"/>
      <c r="T3" s="380"/>
      <c r="U3" s="380"/>
      <c r="V3" s="38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81" t="s">
        <v>8</v>
      </c>
      <c r="B5" s="381"/>
      <c r="C5" s="381"/>
      <c r="D5" s="382"/>
      <c r="E5" s="382"/>
      <c r="F5" s="383" t="s">
        <v>14</v>
      </c>
      <c r="G5" s="383"/>
      <c r="H5" s="382"/>
      <c r="I5" s="382"/>
      <c r="J5" s="382"/>
      <c r="K5" s="382"/>
      <c r="L5" s="382"/>
      <c r="M5" s="73"/>
      <c r="O5" s="27" t="s">
        <v>4</v>
      </c>
      <c r="P5" s="384">
        <v>45430</v>
      </c>
      <c r="Q5" s="384"/>
      <c r="S5" s="385" t="s">
        <v>3</v>
      </c>
      <c r="T5" s="386"/>
      <c r="U5" s="387" t="s">
        <v>739</v>
      </c>
      <c r="V5" s="388"/>
      <c r="AA5" s="60"/>
      <c r="AB5" s="60"/>
      <c r="AC5" s="60"/>
    </row>
    <row r="6" spans="1:30" s="17" customFormat="1" ht="24" customHeight="1" x14ac:dyDescent="0.2">
      <c r="A6" s="381" t="s">
        <v>1</v>
      </c>
      <c r="B6" s="381"/>
      <c r="C6" s="381"/>
      <c r="D6" s="389" t="s">
        <v>740</v>
      </c>
      <c r="E6" s="389"/>
      <c r="F6" s="389"/>
      <c r="G6" s="389"/>
      <c r="H6" s="389"/>
      <c r="I6" s="389"/>
      <c r="J6" s="389"/>
      <c r="K6" s="389"/>
      <c r="L6" s="389"/>
      <c r="M6" s="74"/>
      <c r="O6" s="27" t="s">
        <v>30</v>
      </c>
      <c r="P6" s="390" t="str">
        <f>IF(P5=0," ",CHOOSE(WEEKDAY(P5,2),"Понедельник","Вторник","Среда","Четверг","Пятница","Суббота","Воскресенье"))</f>
        <v>Суббота</v>
      </c>
      <c r="Q6" s="390"/>
      <c r="S6" s="391" t="s">
        <v>5</v>
      </c>
      <c r="T6" s="392"/>
      <c r="U6" s="393" t="s">
        <v>70</v>
      </c>
      <c r="V6" s="39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99" t="str">
        <f>IFERROR(VLOOKUP(DeliveryAddress,Table,3,0),1)</f>
        <v>1</v>
      </c>
      <c r="E7" s="400"/>
      <c r="F7" s="400"/>
      <c r="G7" s="400"/>
      <c r="H7" s="400"/>
      <c r="I7" s="400"/>
      <c r="J7" s="400"/>
      <c r="K7" s="400"/>
      <c r="L7" s="401"/>
      <c r="M7" s="75"/>
      <c r="O7" s="29"/>
      <c r="P7" s="49"/>
      <c r="Q7" s="49"/>
      <c r="S7" s="391"/>
      <c r="T7" s="392"/>
      <c r="U7" s="395"/>
      <c r="V7" s="396"/>
      <c r="AA7" s="60"/>
      <c r="AB7" s="60"/>
      <c r="AC7" s="60"/>
    </row>
    <row r="8" spans="1:30" s="17" customFormat="1" ht="25.5" customHeight="1" x14ac:dyDescent="0.2">
      <c r="A8" s="402" t="s">
        <v>60</v>
      </c>
      <c r="B8" s="402"/>
      <c r="C8" s="402"/>
      <c r="D8" s="403"/>
      <c r="E8" s="403"/>
      <c r="F8" s="403"/>
      <c r="G8" s="403"/>
      <c r="H8" s="403"/>
      <c r="I8" s="403"/>
      <c r="J8" s="403"/>
      <c r="K8" s="403"/>
      <c r="L8" s="403"/>
      <c r="M8" s="76"/>
      <c r="O8" s="27" t="s">
        <v>11</v>
      </c>
      <c r="P8" s="404">
        <v>0.33333333333333331</v>
      </c>
      <c r="Q8" s="404"/>
      <c r="S8" s="391"/>
      <c r="T8" s="392"/>
      <c r="U8" s="395"/>
      <c r="V8" s="396"/>
      <c r="AA8" s="60"/>
      <c r="AB8" s="60"/>
      <c r="AC8" s="60"/>
    </row>
    <row r="9" spans="1:30" s="17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406" t="s">
        <v>48</v>
      </c>
      <c r="E9" s="407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71"/>
      <c r="O9" s="31" t="s">
        <v>15</v>
      </c>
      <c r="P9" s="409"/>
      <c r="Q9" s="409"/>
      <c r="S9" s="391"/>
      <c r="T9" s="392"/>
      <c r="U9" s="397"/>
      <c r="V9" s="39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406"/>
      <c r="E10" s="407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410" t="str">
        <f>IFERROR(VLOOKUP($D$10,Proxy,2,FALSE),"")</f>
        <v/>
      </c>
      <c r="I10" s="410"/>
      <c r="J10" s="410"/>
      <c r="K10" s="410"/>
      <c r="L10" s="410"/>
      <c r="M10" s="72"/>
      <c r="O10" s="31" t="s">
        <v>35</v>
      </c>
      <c r="P10" s="411"/>
      <c r="Q10" s="411"/>
      <c r="T10" s="29" t="s">
        <v>12</v>
      </c>
      <c r="U10" s="412" t="s">
        <v>71</v>
      </c>
      <c r="V10" s="41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14"/>
      <c r="Q11" s="414"/>
      <c r="T11" s="29" t="s">
        <v>31</v>
      </c>
      <c r="U11" s="415" t="s">
        <v>57</v>
      </c>
      <c r="V11" s="41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6" t="s">
        <v>72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77"/>
      <c r="O12" s="27" t="s">
        <v>33</v>
      </c>
      <c r="P12" s="404"/>
      <c r="Q12" s="404"/>
      <c r="R12" s="28"/>
      <c r="S12"/>
      <c r="T12" s="29" t="s">
        <v>48</v>
      </c>
      <c r="U12" s="417"/>
      <c r="V12" s="417"/>
      <c r="W12"/>
      <c r="AA12" s="60"/>
      <c r="AB12" s="60"/>
      <c r="AC12" s="60"/>
    </row>
    <row r="13" spans="1:30" s="17" customFormat="1" ht="23.25" customHeight="1" x14ac:dyDescent="0.2">
      <c r="A13" s="416" t="s">
        <v>73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77"/>
      <c r="N13" s="31"/>
      <c r="O13" s="31" t="s">
        <v>34</v>
      </c>
      <c r="P13" s="415"/>
      <c r="Q13" s="41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6" t="s">
        <v>74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18" t="s">
        <v>75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78"/>
      <c r="N15"/>
      <c r="O15" s="419" t="s">
        <v>63</v>
      </c>
      <c r="P15" s="419"/>
      <c r="Q15" s="419"/>
      <c r="R15" s="419"/>
      <c r="S15" s="41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0"/>
      <c r="P16" s="420"/>
      <c r="Q16" s="420"/>
      <c r="R16" s="420"/>
      <c r="S16" s="42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2" t="s">
        <v>61</v>
      </c>
      <c r="B17" s="422" t="s">
        <v>51</v>
      </c>
      <c r="C17" s="423" t="s">
        <v>50</v>
      </c>
      <c r="D17" s="422" t="s">
        <v>52</v>
      </c>
      <c r="E17" s="422"/>
      <c r="F17" s="422" t="s">
        <v>24</v>
      </c>
      <c r="G17" s="422" t="s">
        <v>27</v>
      </c>
      <c r="H17" s="422" t="s">
        <v>25</v>
      </c>
      <c r="I17" s="422" t="s">
        <v>26</v>
      </c>
      <c r="J17" s="424" t="s">
        <v>16</v>
      </c>
      <c r="K17" s="424" t="s">
        <v>65</v>
      </c>
      <c r="L17" s="424" t="s">
        <v>2</v>
      </c>
      <c r="M17" s="424" t="s">
        <v>66</v>
      </c>
      <c r="N17" s="422" t="s">
        <v>28</v>
      </c>
      <c r="O17" s="422" t="s">
        <v>17</v>
      </c>
      <c r="P17" s="422"/>
      <c r="Q17" s="422"/>
      <c r="R17" s="422"/>
      <c r="S17" s="422"/>
      <c r="T17" s="421" t="s">
        <v>58</v>
      </c>
      <c r="U17" s="422"/>
      <c r="V17" s="422" t="s">
        <v>6</v>
      </c>
      <c r="W17" s="422" t="s">
        <v>44</v>
      </c>
      <c r="X17" s="426" t="s">
        <v>56</v>
      </c>
      <c r="Y17" s="422" t="s">
        <v>18</v>
      </c>
      <c r="Z17" s="428" t="s">
        <v>62</v>
      </c>
      <c r="AA17" s="428" t="s">
        <v>19</v>
      </c>
      <c r="AB17" s="429" t="s">
        <v>59</v>
      </c>
      <c r="AC17" s="430"/>
      <c r="AD17" s="431"/>
      <c r="AE17" s="435"/>
      <c r="BB17" s="436" t="s">
        <v>64</v>
      </c>
    </row>
    <row r="18" spans="1:67" ht="14.25" customHeight="1" x14ac:dyDescent="0.2">
      <c r="A18" s="422"/>
      <c r="B18" s="422"/>
      <c r="C18" s="423"/>
      <c r="D18" s="422"/>
      <c r="E18" s="422"/>
      <c r="F18" s="422" t="s">
        <v>20</v>
      </c>
      <c r="G18" s="422" t="s">
        <v>21</v>
      </c>
      <c r="H18" s="422" t="s">
        <v>22</v>
      </c>
      <c r="I18" s="422" t="s">
        <v>22</v>
      </c>
      <c r="J18" s="425"/>
      <c r="K18" s="425"/>
      <c r="L18" s="425"/>
      <c r="M18" s="425"/>
      <c r="N18" s="422"/>
      <c r="O18" s="422"/>
      <c r="P18" s="422"/>
      <c r="Q18" s="422"/>
      <c r="R18" s="422"/>
      <c r="S18" s="422"/>
      <c r="T18" s="36" t="s">
        <v>47</v>
      </c>
      <c r="U18" s="36" t="s">
        <v>46</v>
      </c>
      <c r="V18" s="422"/>
      <c r="W18" s="422"/>
      <c r="X18" s="427"/>
      <c r="Y18" s="422"/>
      <c r="Z18" s="428"/>
      <c r="AA18" s="428"/>
      <c r="AB18" s="432"/>
      <c r="AC18" s="433"/>
      <c r="AD18" s="434"/>
      <c r="AE18" s="435"/>
      <c r="BB18" s="436"/>
    </row>
    <row r="19" spans="1:67" ht="27.75" customHeight="1" x14ac:dyDescent="0.2">
      <c r="A19" s="437" t="s">
        <v>76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55"/>
      <c r="AA19" s="55"/>
    </row>
    <row r="20" spans="1:67" ht="16.5" customHeight="1" x14ac:dyDescent="0.25">
      <c r="A20" s="438" t="s">
        <v>76</v>
      </c>
      <c r="B20" s="438"/>
      <c r="C20" s="438"/>
      <c r="D20" s="438"/>
      <c r="E20" s="438"/>
      <c r="F20" s="438"/>
      <c r="G20" s="438"/>
      <c r="H20" s="438"/>
      <c r="I20" s="438"/>
      <c r="J20" s="438"/>
      <c r="K20" s="438"/>
      <c r="L20" s="438"/>
      <c r="M20" s="438"/>
      <c r="N20" s="438"/>
      <c r="O20" s="438"/>
      <c r="P20" s="438"/>
      <c r="Q20" s="438"/>
      <c r="R20" s="438"/>
      <c r="S20" s="438"/>
      <c r="T20" s="438"/>
      <c r="U20" s="438"/>
      <c r="V20" s="438"/>
      <c r="W20" s="438"/>
      <c r="X20" s="438"/>
      <c r="Y20" s="438"/>
      <c r="Z20" s="66"/>
      <c r="AA20" s="66"/>
    </row>
    <row r="21" spans="1:67" ht="14.25" customHeight="1" x14ac:dyDescent="0.25">
      <c r="A21" s="439" t="s">
        <v>77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/>
      <c r="V21" s="439"/>
      <c r="W21" s="439"/>
      <c r="X21" s="439"/>
      <c r="Y21" s="43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4301051550</v>
      </c>
      <c r="D22" s="440">
        <v>4680115885004</v>
      </c>
      <c r="E22" s="440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441" t="s">
        <v>80</v>
      </c>
      <c r="P22" s="442"/>
      <c r="Q22" s="442"/>
      <c r="R22" s="442"/>
      <c r="S22" s="443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4301031106</v>
      </c>
      <c r="D23" s="440">
        <v>4607091389258</v>
      </c>
      <c r="E23" s="440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2"/>
      <c r="Q23" s="442"/>
      <c r="R23" s="442"/>
      <c r="S23" s="443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48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9"/>
      <c r="O24" s="445" t="s">
        <v>43</v>
      </c>
      <c r="P24" s="446"/>
      <c r="Q24" s="446"/>
      <c r="R24" s="446"/>
      <c r="S24" s="446"/>
      <c r="T24" s="446"/>
      <c r="U24" s="44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48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9"/>
      <c r="O25" s="445" t="s">
        <v>43</v>
      </c>
      <c r="P25" s="446"/>
      <c r="Q25" s="446"/>
      <c r="R25" s="446"/>
      <c r="S25" s="446"/>
      <c r="T25" s="446"/>
      <c r="U25" s="44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39" t="s">
        <v>87</v>
      </c>
      <c r="B26" s="439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440">
        <v>4607091383881</v>
      </c>
      <c r="E27" s="440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4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2"/>
      <c r="Q27" s="442"/>
      <c r="R27" s="442"/>
      <c r="S27" s="443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440">
        <v>4607091388237</v>
      </c>
      <c r="E28" s="44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4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2"/>
      <c r="Q28" s="442"/>
      <c r="R28" s="442"/>
      <c r="S28" s="443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4301051692</v>
      </c>
      <c r="D29" s="440">
        <v>4607091383935</v>
      </c>
      <c r="E29" s="44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2"/>
      <c r="Q29" s="442"/>
      <c r="R29" s="442"/>
      <c r="S29" s="443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4301051180</v>
      </c>
      <c r="D30" s="440">
        <v>4607091383935</v>
      </c>
      <c r="E30" s="44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2"/>
      <c r="Q30" s="442"/>
      <c r="R30" s="442"/>
      <c r="S30" s="443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95</v>
      </c>
      <c r="B31" s="64" t="s">
        <v>96</v>
      </c>
      <c r="C31" s="37">
        <v>4301051426</v>
      </c>
      <c r="D31" s="440">
        <v>4680115881853</v>
      </c>
      <c r="E31" s="44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4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2"/>
      <c r="Q31" s="442"/>
      <c r="R31" s="442"/>
      <c r="S31" s="443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4301051593</v>
      </c>
      <c r="D32" s="440">
        <v>4607091383911</v>
      </c>
      <c r="E32" s="440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4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2"/>
      <c r="Q32" s="442"/>
      <c r="R32" s="442"/>
      <c r="S32" s="443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100</v>
      </c>
      <c r="C33" s="37">
        <v>4301051592</v>
      </c>
      <c r="D33" s="440">
        <v>4607091388244</v>
      </c>
      <c r="E33" s="440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4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2"/>
      <c r="Q33" s="442"/>
      <c r="R33" s="442"/>
      <c r="S33" s="443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48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9"/>
      <c r="O34" s="445" t="s">
        <v>43</v>
      </c>
      <c r="P34" s="446"/>
      <c r="Q34" s="446"/>
      <c r="R34" s="446"/>
      <c r="S34" s="446"/>
      <c r="T34" s="446"/>
      <c r="U34" s="447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48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9"/>
      <c r="O35" s="445" t="s">
        <v>43</v>
      </c>
      <c r="P35" s="446"/>
      <c r="Q35" s="446"/>
      <c r="R35" s="446"/>
      <c r="S35" s="446"/>
      <c r="T35" s="446"/>
      <c r="U35" s="447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39" t="s">
        <v>101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67"/>
      <c r="AA36" s="67"/>
    </row>
    <row r="37" spans="1:67" ht="27" customHeight="1" x14ac:dyDescent="0.25">
      <c r="A37" s="64" t="s">
        <v>102</v>
      </c>
      <c r="B37" s="64" t="s">
        <v>103</v>
      </c>
      <c r="C37" s="37">
        <v>4301032013</v>
      </c>
      <c r="D37" s="440">
        <v>4607091388503</v>
      </c>
      <c r="E37" s="440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2"/>
      <c r="Q37" s="442"/>
      <c r="R37" s="442"/>
      <c r="S37" s="443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48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9"/>
      <c r="O38" s="445" t="s">
        <v>43</v>
      </c>
      <c r="P38" s="446"/>
      <c r="Q38" s="446"/>
      <c r="R38" s="446"/>
      <c r="S38" s="446"/>
      <c r="T38" s="446"/>
      <c r="U38" s="447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48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9"/>
      <c r="O39" s="445" t="s">
        <v>43</v>
      </c>
      <c r="P39" s="446"/>
      <c r="Q39" s="446"/>
      <c r="R39" s="446"/>
      <c r="S39" s="446"/>
      <c r="T39" s="446"/>
      <c r="U39" s="447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39" t="s">
        <v>106</v>
      </c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67"/>
      <c r="AA40" s="67"/>
    </row>
    <row r="41" spans="1:67" ht="80.25" customHeight="1" x14ac:dyDescent="0.25">
      <c r="A41" s="64" t="s">
        <v>107</v>
      </c>
      <c r="B41" s="64" t="s">
        <v>108</v>
      </c>
      <c r="C41" s="37">
        <v>4301160001</v>
      </c>
      <c r="D41" s="440">
        <v>4607091388282</v>
      </c>
      <c r="E41" s="440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2"/>
      <c r="Q41" s="442"/>
      <c r="R41" s="442"/>
      <c r="S41" s="443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9"/>
      <c r="O42" s="445" t="s">
        <v>43</v>
      </c>
      <c r="P42" s="446"/>
      <c r="Q42" s="446"/>
      <c r="R42" s="446"/>
      <c r="S42" s="446"/>
      <c r="T42" s="446"/>
      <c r="U42" s="447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48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9"/>
      <c r="O43" s="445" t="s">
        <v>43</v>
      </c>
      <c r="P43" s="446"/>
      <c r="Q43" s="446"/>
      <c r="R43" s="446"/>
      <c r="S43" s="446"/>
      <c r="T43" s="446"/>
      <c r="U43" s="447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439" t="s">
        <v>110</v>
      </c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67"/>
      <c r="AA44" s="67"/>
    </row>
    <row r="45" spans="1:67" ht="27" customHeight="1" x14ac:dyDescent="0.25">
      <c r="A45" s="64" t="s">
        <v>111</v>
      </c>
      <c r="B45" s="64" t="s">
        <v>112</v>
      </c>
      <c r="C45" s="37">
        <v>4301170002</v>
      </c>
      <c r="D45" s="440">
        <v>4607091389111</v>
      </c>
      <c r="E45" s="440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4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2"/>
      <c r="Q45" s="442"/>
      <c r="R45" s="442"/>
      <c r="S45" s="443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448"/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9"/>
      <c r="O46" s="445" t="s">
        <v>43</v>
      </c>
      <c r="P46" s="446"/>
      <c r="Q46" s="446"/>
      <c r="R46" s="446"/>
      <c r="S46" s="446"/>
      <c r="T46" s="446"/>
      <c r="U46" s="447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448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9"/>
      <c r="O47" s="445" t="s">
        <v>43</v>
      </c>
      <c r="P47" s="446"/>
      <c r="Q47" s="446"/>
      <c r="R47" s="446"/>
      <c r="S47" s="446"/>
      <c r="T47" s="446"/>
      <c r="U47" s="447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37" t="s">
        <v>113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55"/>
      <c r="AA48" s="55"/>
    </row>
    <row r="49" spans="1:67" ht="16.5" customHeight="1" x14ac:dyDescent="0.25">
      <c r="A49" s="438" t="s">
        <v>114</v>
      </c>
      <c r="B49" s="438"/>
      <c r="C49" s="438"/>
      <c r="D49" s="438"/>
      <c r="E49" s="438"/>
      <c r="F49" s="438"/>
      <c r="G49" s="438"/>
      <c r="H49" s="438"/>
      <c r="I49" s="438"/>
      <c r="J49" s="438"/>
      <c r="K49" s="438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8"/>
      <c r="Z49" s="66"/>
      <c r="AA49" s="66"/>
    </row>
    <row r="50" spans="1:67" ht="14.25" customHeight="1" x14ac:dyDescent="0.25">
      <c r="A50" s="439" t="s">
        <v>115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67"/>
      <c r="AA50" s="67"/>
    </row>
    <row r="51" spans="1:67" ht="27" customHeight="1" x14ac:dyDescent="0.25">
      <c r="A51" s="64" t="s">
        <v>116</v>
      </c>
      <c r="B51" s="64" t="s">
        <v>117</v>
      </c>
      <c r="C51" s="37">
        <v>4301020234</v>
      </c>
      <c r="D51" s="440">
        <v>4680115881440</v>
      </c>
      <c r="E51" s="440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2"/>
      <c r="Q51" s="442"/>
      <c r="R51" s="442"/>
      <c r="S51" s="443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120</v>
      </c>
      <c r="B52" s="64" t="s">
        <v>121</v>
      </c>
      <c r="C52" s="37">
        <v>4301020232</v>
      </c>
      <c r="D52" s="440">
        <v>4680115881433</v>
      </c>
      <c r="E52" s="440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4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2"/>
      <c r="Q52" s="442"/>
      <c r="R52" s="442"/>
      <c r="S52" s="443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448"/>
      <c r="B53" s="448"/>
      <c r="C53" s="448"/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9"/>
      <c r="O53" s="445" t="s">
        <v>43</v>
      </c>
      <c r="P53" s="446"/>
      <c r="Q53" s="446"/>
      <c r="R53" s="446"/>
      <c r="S53" s="446"/>
      <c r="T53" s="446"/>
      <c r="U53" s="447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448"/>
      <c r="B54" s="448"/>
      <c r="C54" s="448"/>
      <c r="D54" s="448"/>
      <c r="E54" s="448"/>
      <c r="F54" s="448"/>
      <c r="G54" s="448"/>
      <c r="H54" s="448"/>
      <c r="I54" s="448"/>
      <c r="J54" s="448"/>
      <c r="K54" s="448"/>
      <c r="L54" s="448"/>
      <c r="M54" s="448"/>
      <c r="N54" s="449"/>
      <c r="O54" s="445" t="s">
        <v>43</v>
      </c>
      <c r="P54" s="446"/>
      <c r="Q54" s="446"/>
      <c r="R54" s="446"/>
      <c r="S54" s="446"/>
      <c r="T54" s="446"/>
      <c r="U54" s="447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38" t="s">
        <v>122</v>
      </c>
      <c r="B55" s="438"/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66"/>
      <c r="AA55" s="66"/>
    </row>
    <row r="56" spans="1:67" ht="14.25" customHeight="1" x14ac:dyDescent="0.25">
      <c r="A56" s="439" t="s">
        <v>123</v>
      </c>
      <c r="B56" s="439"/>
      <c r="C56" s="439"/>
      <c r="D56" s="439"/>
      <c r="E56" s="439"/>
      <c r="F56" s="439"/>
      <c r="G56" s="439"/>
      <c r="H56" s="439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  <c r="U56" s="439"/>
      <c r="V56" s="439"/>
      <c r="W56" s="439"/>
      <c r="X56" s="439"/>
      <c r="Y56" s="439"/>
      <c r="Z56" s="67"/>
      <c r="AA56" s="67"/>
    </row>
    <row r="57" spans="1:67" ht="27" customHeight="1" x14ac:dyDescent="0.25">
      <c r="A57" s="64" t="s">
        <v>124</v>
      </c>
      <c r="B57" s="64" t="s">
        <v>125</v>
      </c>
      <c r="C57" s="37">
        <v>4301011452</v>
      </c>
      <c r="D57" s="440">
        <v>4680115881426</v>
      </c>
      <c r="E57" s="440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4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2"/>
      <c r="Q57" s="442"/>
      <c r="R57" s="442"/>
      <c r="S57" s="443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124</v>
      </c>
      <c r="B58" s="64" t="s">
        <v>126</v>
      </c>
      <c r="C58" s="37">
        <v>4301011481</v>
      </c>
      <c r="D58" s="440">
        <v>4680115881426</v>
      </c>
      <c r="E58" s="440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4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2"/>
      <c r="Q58" s="442"/>
      <c r="R58" s="442"/>
      <c r="S58" s="443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128</v>
      </c>
      <c r="B59" s="64" t="s">
        <v>129</v>
      </c>
      <c r="C59" s="37">
        <v>4301011437</v>
      </c>
      <c r="D59" s="440">
        <v>4680115881419</v>
      </c>
      <c r="E59" s="440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2"/>
      <c r="Q59" s="442"/>
      <c r="R59" s="442"/>
      <c r="S59" s="443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131</v>
      </c>
      <c r="C60" s="37">
        <v>4301011458</v>
      </c>
      <c r="D60" s="440">
        <v>4680115881525</v>
      </c>
      <c r="E60" s="440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465" t="s">
        <v>132</v>
      </c>
      <c r="P60" s="442"/>
      <c r="Q60" s="442"/>
      <c r="R60" s="442"/>
      <c r="S60" s="443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448"/>
      <c r="B61" s="448"/>
      <c r="C61" s="448"/>
      <c r="D61" s="448"/>
      <c r="E61" s="448"/>
      <c r="F61" s="448"/>
      <c r="G61" s="448"/>
      <c r="H61" s="448"/>
      <c r="I61" s="448"/>
      <c r="J61" s="448"/>
      <c r="K61" s="448"/>
      <c r="L61" s="448"/>
      <c r="M61" s="448"/>
      <c r="N61" s="449"/>
      <c r="O61" s="445" t="s">
        <v>43</v>
      </c>
      <c r="P61" s="446"/>
      <c r="Q61" s="446"/>
      <c r="R61" s="446"/>
      <c r="S61" s="446"/>
      <c r="T61" s="446"/>
      <c r="U61" s="447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448"/>
      <c r="B62" s="448"/>
      <c r="C62" s="448"/>
      <c r="D62" s="448"/>
      <c r="E62" s="448"/>
      <c r="F62" s="448"/>
      <c r="G62" s="448"/>
      <c r="H62" s="448"/>
      <c r="I62" s="448"/>
      <c r="J62" s="448"/>
      <c r="K62" s="448"/>
      <c r="L62" s="448"/>
      <c r="M62" s="448"/>
      <c r="N62" s="449"/>
      <c r="O62" s="445" t="s">
        <v>43</v>
      </c>
      <c r="P62" s="446"/>
      <c r="Q62" s="446"/>
      <c r="R62" s="446"/>
      <c r="S62" s="446"/>
      <c r="T62" s="446"/>
      <c r="U62" s="447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38" t="s">
        <v>113</v>
      </c>
      <c r="B63" s="438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66"/>
      <c r="AA63" s="66"/>
    </row>
    <row r="64" spans="1:67" ht="14.25" customHeight="1" x14ac:dyDescent="0.25">
      <c r="A64" s="439" t="s">
        <v>123</v>
      </c>
      <c r="B64" s="439"/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39"/>
      <c r="O64" s="439"/>
      <c r="P64" s="439"/>
      <c r="Q64" s="439"/>
      <c r="R64" s="439"/>
      <c r="S64" s="439"/>
      <c r="T64" s="439"/>
      <c r="U64" s="439"/>
      <c r="V64" s="439"/>
      <c r="W64" s="439"/>
      <c r="X64" s="439"/>
      <c r="Y64" s="439"/>
      <c r="Z64" s="67"/>
      <c r="AA64" s="67"/>
    </row>
    <row r="65" spans="1:67" ht="27" customHeight="1" x14ac:dyDescent="0.25">
      <c r="A65" s="64" t="s">
        <v>133</v>
      </c>
      <c r="B65" s="64" t="s">
        <v>134</v>
      </c>
      <c r="C65" s="37">
        <v>4301011623</v>
      </c>
      <c r="D65" s="440">
        <v>4607091382945</v>
      </c>
      <c r="E65" s="44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4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2"/>
      <c r="Q65" s="442"/>
      <c r="R65" s="442"/>
      <c r="S65" s="443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4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4" si="8">IFERROR(W65*I65/H65,"0")</f>
        <v>0</v>
      </c>
      <c r="BM65" s="80">
        <f t="shared" ref="BM65:BM84" si="9">IFERROR(X65*I65/H65,"0")</f>
        <v>0</v>
      </c>
      <c r="BN65" s="80">
        <f t="shared" ref="BN65:BN84" si="10">IFERROR(1/J65*(W65/H65),"0")</f>
        <v>0</v>
      </c>
      <c r="BO65" s="80">
        <f t="shared" ref="BO65:BO84" si="11">IFERROR(1/J65*(X65/H65),"0")</f>
        <v>0</v>
      </c>
    </row>
    <row r="66" spans="1:67" ht="27" customHeight="1" x14ac:dyDescent="0.25">
      <c r="A66" s="64" t="s">
        <v>135</v>
      </c>
      <c r="B66" s="64" t="s">
        <v>136</v>
      </c>
      <c r="C66" s="37">
        <v>4301011540</v>
      </c>
      <c r="D66" s="440">
        <v>4607091385670</v>
      </c>
      <c r="E66" s="44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119</v>
      </c>
      <c r="L66" s="39" t="s">
        <v>137</v>
      </c>
      <c r="M66" s="39"/>
      <c r="N66" s="38">
        <v>50</v>
      </c>
      <c r="O66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2"/>
      <c r="Q66" s="442"/>
      <c r="R66" s="442"/>
      <c r="S66" s="443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135</v>
      </c>
      <c r="B67" s="64" t="s">
        <v>138</v>
      </c>
      <c r="C67" s="37">
        <v>4301011380</v>
      </c>
      <c r="D67" s="440">
        <v>4607091385670</v>
      </c>
      <c r="E67" s="44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119</v>
      </c>
      <c r="L67" s="39" t="s">
        <v>118</v>
      </c>
      <c r="M67" s="39"/>
      <c r="N67" s="38">
        <v>50</v>
      </c>
      <c r="O67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2"/>
      <c r="Q67" s="442"/>
      <c r="R67" s="442"/>
      <c r="S67" s="443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4301011625</v>
      </c>
      <c r="D68" s="440">
        <v>4680115883956</v>
      </c>
      <c r="E68" s="440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2"/>
      <c r="Q68" s="442"/>
      <c r="R68" s="442"/>
      <c r="S68" s="443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142</v>
      </c>
      <c r="C69" s="37">
        <v>4301011468</v>
      </c>
      <c r="D69" s="440">
        <v>4680115881327</v>
      </c>
      <c r="E69" s="44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4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2"/>
      <c r="Q69" s="442"/>
      <c r="R69" s="442"/>
      <c r="S69" s="443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144</v>
      </c>
      <c r="B70" s="64" t="s">
        <v>145</v>
      </c>
      <c r="C70" s="37">
        <v>4301011703</v>
      </c>
      <c r="D70" s="440">
        <v>4680115882133</v>
      </c>
      <c r="E70" s="440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42"/>
      <c r="Q70" s="442"/>
      <c r="R70" s="442"/>
      <c r="S70" s="443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144</v>
      </c>
      <c r="B71" s="64" t="s">
        <v>146</v>
      </c>
      <c r="C71" s="37">
        <v>4301011514</v>
      </c>
      <c r="D71" s="440">
        <v>4680115882133</v>
      </c>
      <c r="E71" s="440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4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42"/>
      <c r="Q71" s="442"/>
      <c r="R71" s="442"/>
      <c r="S71" s="443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147</v>
      </c>
      <c r="B72" s="64" t="s">
        <v>148</v>
      </c>
      <c r="C72" s="37">
        <v>4301011192</v>
      </c>
      <c r="D72" s="440">
        <v>4607091382952</v>
      </c>
      <c r="E72" s="440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4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2"/>
      <c r="Q72" s="442"/>
      <c r="R72" s="442"/>
      <c r="S72" s="443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149</v>
      </c>
      <c r="B73" s="64" t="s">
        <v>150</v>
      </c>
      <c r="C73" s="37">
        <v>4301011565</v>
      </c>
      <c r="D73" s="440">
        <v>4680115882539</v>
      </c>
      <c r="E73" s="440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86</v>
      </c>
      <c r="L73" s="39" t="s">
        <v>137</v>
      </c>
      <c r="M73" s="39"/>
      <c r="N73" s="38">
        <v>50</v>
      </c>
      <c r="O73" s="4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42"/>
      <c r="Q73" s="442"/>
      <c r="R73" s="442"/>
      <c r="S73" s="443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8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4301011382</v>
      </c>
      <c r="D74" s="440">
        <v>4607091385687</v>
      </c>
      <c r="E74" s="44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86</v>
      </c>
      <c r="L74" s="39" t="s">
        <v>137</v>
      </c>
      <c r="M74" s="39"/>
      <c r="N74" s="38">
        <v>50</v>
      </c>
      <c r="O74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442"/>
      <c r="Q74" s="442"/>
      <c r="R74" s="442"/>
      <c r="S74" s="443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4301011705</v>
      </c>
      <c r="D75" s="440">
        <v>4607091384604</v>
      </c>
      <c r="E75" s="44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4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2"/>
      <c r="Q75" s="442"/>
      <c r="R75" s="442"/>
      <c r="S75" s="443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4301011386</v>
      </c>
      <c r="D76" s="440">
        <v>4680115880283</v>
      </c>
      <c r="E76" s="440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4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2"/>
      <c r="Q76" s="442"/>
      <c r="R76" s="442"/>
      <c r="S76" s="443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4301011624</v>
      </c>
      <c r="D77" s="440">
        <v>4680115883949</v>
      </c>
      <c r="E77" s="440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2"/>
      <c r="Q77" s="442"/>
      <c r="R77" s="442"/>
      <c r="S77" s="443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159</v>
      </c>
      <c r="B78" s="64" t="s">
        <v>160</v>
      </c>
      <c r="C78" s="37">
        <v>4301011443</v>
      </c>
      <c r="D78" s="440">
        <v>4680115881303</v>
      </c>
      <c r="E78" s="440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86</v>
      </c>
      <c r="L78" s="39" t="s">
        <v>143</v>
      </c>
      <c r="M78" s="39"/>
      <c r="N78" s="38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442"/>
      <c r="Q78" s="442"/>
      <c r="R78" s="442"/>
      <c r="S78" s="443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4301011562</v>
      </c>
      <c r="D79" s="440">
        <v>4680115882577</v>
      </c>
      <c r="E79" s="440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86</v>
      </c>
      <c r="L79" s="39" t="s">
        <v>105</v>
      </c>
      <c r="M79" s="39"/>
      <c r="N79" s="38">
        <v>90</v>
      </c>
      <c r="O79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442"/>
      <c r="Q79" s="442"/>
      <c r="R79" s="442"/>
      <c r="S79" s="443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161</v>
      </c>
      <c r="B80" s="64" t="s">
        <v>163</v>
      </c>
      <c r="C80" s="37">
        <v>4301011564</v>
      </c>
      <c r="D80" s="440">
        <v>4680115882577</v>
      </c>
      <c r="E80" s="44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4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442"/>
      <c r="Q80" s="442"/>
      <c r="R80" s="442"/>
      <c r="S80" s="443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4301011432</v>
      </c>
      <c r="D81" s="440">
        <v>4680115882720</v>
      </c>
      <c r="E81" s="440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86</v>
      </c>
      <c r="L81" s="39" t="s">
        <v>118</v>
      </c>
      <c r="M81" s="39"/>
      <c r="N81" s="38">
        <v>90</v>
      </c>
      <c r="O81" s="4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442"/>
      <c r="Q81" s="442"/>
      <c r="R81" s="442"/>
      <c r="S81" s="443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4301011417</v>
      </c>
      <c r="D82" s="440">
        <v>4680115880269</v>
      </c>
      <c r="E82" s="440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86</v>
      </c>
      <c r="L82" s="39" t="s">
        <v>137</v>
      </c>
      <c r="M82" s="39"/>
      <c r="N82" s="38">
        <v>50</v>
      </c>
      <c r="O82" s="4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42"/>
      <c r="Q82" s="442"/>
      <c r="R82" s="442"/>
      <c r="S82" s="443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16.5" customHeight="1" x14ac:dyDescent="0.25">
      <c r="A83" s="64" t="s">
        <v>168</v>
      </c>
      <c r="B83" s="64" t="s">
        <v>169</v>
      </c>
      <c r="C83" s="37">
        <v>4301011415</v>
      </c>
      <c r="D83" s="440">
        <v>4680115880429</v>
      </c>
      <c r="E83" s="440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86</v>
      </c>
      <c r="L83" s="39" t="s">
        <v>137</v>
      </c>
      <c r="M83" s="39"/>
      <c r="N83" s="38">
        <v>50</v>
      </c>
      <c r="O83" s="4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442"/>
      <c r="Q83" s="442"/>
      <c r="R83" s="442"/>
      <c r="S83" s="443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170</v>
      </c>
      <c r="B84" s="64" t="s">
        <v>171</v>
      </c>
      <c r="C84" s="37">
        <v>4301011462</v>
      </c>
      <c r="D84" s="440">
        <v>4680115881457</v>
      </c>
      <c r="E84" s="440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137</v>
      </c>
      <c r="M84" s="39"/>
      <c r="N84" s="38">
        <v>50</v>
      </c>
      <c r="O84" s="48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442"/>
      <c r="Q84" s="442"/>
      <c r="R84" s="442"/>
      <c r="S84" s="443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x14ac:dyDescent="0.2">
      <c r="A85" s="448"/>
      <c r="B85" s="448"/>
      <c r="C85" s="448"/>
      <c r="D85" s="448"/>
      <c r="E85" s="448"/>
      <c r="F85" s="448"/>
      <c r="G85" s="448"/>
      <c r="H85" s="448"/>
      <c r="I85" s="448"/>
      <c r="J85" s="448"/>
      <c r="K85" s="448"/>
      <c r="L85" s="448"/>
      <c r="M85" s="448"/>
      <c r="N85" s="449"/>
      <c r="O85" s="445" t="s">
        <v>43</v>
      </c>
      <c r="P85" s="446"/>
      <c r="Q85" s="446"/>
      <c r="R85" s="446"/>
      <c r="S85" s="446"/>
      <c r="T85" s="446"/>
      <c r="U85" s="447"/>
      <c r="V85" s="43" t="s">
        <v>42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67" x14ac:dyDescent="0.2">
      <c r="A86" s="448"/>
      <c r="B86" s="448"/>
      <c r="C86" s="448"/>
      <c r="D86" s="448"/>
      <c r="E86" s="448"/>
      <c r="F86" s="448"/>
      <c r="G86" s="448"/>
      <c r="H86" s="448"/>
      <c r="I86" s="448"/>
      <c r="J86" s="448"/>
      <c r="K86" s="448"/>
      <c r="L86" s="448"/>
      <c r="M86" s="448"/>
      <c r="N86" s="449"/>
      <c r="O86" s="445" t="s">
        <v>43</v>
      </c>
      <c r="P86" s="446"/>
      <c r="Q86" s="446"/>
      <c r="R86" s="446"/>
      <c r="S86" s="446"/>
      <c r="T86" s="446"/>
      <c r="U86" s="447"/>
      <c r="V86" s="43" t="s">
        <v>0</v>
      </c>
      <c r="W86" s="44">
        <f>IFERROR(SUM(W65:W84),"0")</f>
        <v>0</v>
      </c>
      <c r="X86" s="44">
        <f>IFERROR(SUM(X65:X84),"0")</f>
        <v>0</v>
      </c>
      <c r="Y86" s="43"/>
      <c r="Z86" s="68"/>
      <c r="AA86" s="68"/>
    </row>
    <row r="87" spans="1:67" ht="14.25" customHeight="1" x14ac:dyDescent="0.25">
      <c r="A87" s="439" t="s">
        <v>115</v>
      </c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39"/>
      <c r="O87" s="439"/>
      <c r="P87" s="439"/>
      <c r="Q87" s="439"/>
      <c r="R87" s="439"/>
      <c r="S87" s="439"/>
      <c r="T87" s="439"/>
      <c r="U87" s="439"/>
      <c r="V87" s="439"/>
      <c r="W87" s="439"/>
      <c r="X87" s="439"/>
      <c r="Y87" s="439"/>
      <c r="Z87" s="67"/>
      <c r="AA87" s="67"/>
    </row>
    <row r="88" spans="1:67" ht="16.5" customHeight="1" x14ac:dyDescent="0.25">
      <c r="A88" s="64" t="s">
        <v>172</v>
      </c>
      <c r="B88" s="64" t="s">
        <v>173</v>
      </c>
      <c r="C88" s="37">
        <v>4301020235</v>
      </c>
      <c r="D88" s="440">
        <v>4680115881488</v>
      </c>
      <c r="E88" s="440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119</v>
      </c>
      <c r="L88" s="39" t="s">
        <v>118</v>
      </c>
      <c r="M88" s="39"/>
      <c r="N88" s="38">
        <v>50</v>
      </c>
      <c r="O88" s="4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442"/>
      <c r="Q88" s="442"/>
      <c r="R88" s="442"/>
      <c r="S88" s="443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80"/>
      <c r="BB88" s="119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ht="27" customHeight="1" x14ac:dyDescent="0.25">
      <c r="A89" s="64" t="s">
        <v>174</v>
      </c>
      <c r="B89" s="64" t="s">
        <v>175</v>
      </c>
      <c r="C89" s="37">
        <v>4301020228</v>
      </c>
      <c r="D89" s="440">
        <v>4680115882751</v>
      </c>
      <c r="E89" s="440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86</v>
      </c>
      <c r="L89" s="39" t="s">
        <v>118</v>
      </c>
      <c r="M89" s="39"/>
      <c r="N89" s="38">
        <v>90</v>
      </c>
      <c r="O89" s="4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442"/>
      <c r="Q89" s="442"/>
      <c r="R89" s="442"/>
      <c r="S89" s="443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176</v>
      </c>
      <c r="B90" s="64" t="s">
        <v>177</v>
      </c>
      <c r="C90" s="37">
        <v>4301020258</v>
      </c>
      <c r="D90" s="440">
        <v>4680115882775</v>
      </c>
      <c r="E90" s="440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83</v>
      </c>
      <c r="L90" s="39" t="s">
        <v>137</v>
      </c>
      <c r="M90" s="39"/>
      <c r="N90" s="38">
        <v>50</v>
      </c>
      <c r="O90" s="48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442"/>
      <c r="Q90" s="442"/>
      <c r="R90" s="442"/>
      <c r="S90" s="443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178</v>
      </c>
      <c r="B91" s="64" t="s">
        <v>179</v>
      </c>
      <c r="C91" s="37">
        <v>4301020217</v>
      </c>
      <c r="D91" s="440">
        <v>4680115880658</v>
      </c>
      <c r="E91" s="440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86</v>
      </c>
      <c r="L91" s="39" t="s">
        <v>118</v>
      </c>
      <c r="M91" s="39"/>
      <c r="N91" s="38">
        <v>50</v>
      </c>
      <c r="O91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442"/>
      <c r="Q91" s="442"/>
      <c r="R91" s="442"/>
      <c r="S91" s="443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x14ac:dyDescent="0.2">
      <c r="A92" s="448"/>
      <c r="B92" s="448"/>
      <c r="C92" s="448"/>
      <c r="D92" s="448"/>
      <c r="E92" s="448"/>
      <c r="F92" s="448"/>
      <c r="G92" s="448"/>
      <c r="H92" s="448"/>
      <c r="I92" s="448"/>
      <c r="J92" s="448"/>
      <c r="K92" s="448"/>
      <c r="L92" s="448"/>
      <c r="M92" s="448"/>
      <c r="N92" s="449"/>
      <c r="O92" s="445" t="s">
        <v>43</v>
      </c>
      <c r="P92" s="446"/>
      <c r="Q92" s="446"/>
      <c r="R92" s="446"/>
      <c r="S92" s="446"/>
      <c r="T92" s="446"/>
      <c r="U92" s="447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67" x14ac:dyDescent="0.2">
      <c r="A93" s="448"/>
      <c r="B93" s="448"/>
      <c r="C93" s="448"/>
      <c r="D93" s="448"/>
      <c r="E93" s="448"/>
      <c r="F93" s="448"/>
      <c r="G93" s="448"/>
      <c r="H93" s="448"/>
      <c r="I93" s="448"/>
      <c r="J93" s="448"/>
      <c r="K93" s="448"/>
      <c r="L93" s="448"/>
      <c r="M93" s="448"/>
      <c r="N93" s="449"/>
      <c r="O93" s="445" t="s">
        <v>43</v>
      </c>
      <c r="P93" s="446"/>
      <c r="Q93" s="446"/>
      <c r="R93" s="446"/>
      <c r="S93" s="446"/>
      <c r="T93" s="446"/>
      <c r="U93" s="447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67" ht="14.25" customHeight="1" x14ac:dyDescent="0.25">
      <c r="A94" s="439" t="s">
        <v>77</v>
      </c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39"/>
      <c r="O94" s="439"/>
      <c r="P94" s="439"/>
      <c r="Q94" s="439"/>
      <c r="R94" s="439"/>
      <c r="S94" s="439"/>
      <c r="T94" s="439"/>
      <c r="U94" s="439"/>
      <c r="V94" s="439"/>
      <c r="W94" s="439"/>
      <c r="X94" s="439"/>
      <c r="Y94" s="439"/>
      <c r="Z94" s="67"/>
      <c r="AA94" s="67"/>
    </row>
    <row r="95" spans="1:67" ht="16.5" customHeight="1" x14ac:dyDescent="0.25">
      <c r="A95" s="64" t="s">
        <v>180</v>
      </c>
      <c r="B95" s="64" t="s">
        <v>181</v>
      </c>
      <c r="C95" s="37">
        <v>4301030895</v>
      </c>
      <c r="D95" s="440">
        <v>4607091387667</v>
      </c>
      <c r="E95" s="44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119</v>
      </c>
      <c r="L95" s="39" t="s">
        <v>118</v>
      </c>
      <c r="M95" s="39"/>
      <c r="N95" s="38">
        <v>40</v>
      </c>
      <c r="O95" s="4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442"/>
      <c r="Q95" s="442"/>
      <c r="R95" s="442"/>
      <c r="S95" s="443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1" si="13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80"/>
      <c r="BB95" s="123" t="s">
        <v>67</v>
      </c>
      <c r="BL95" s="80">
        <f t="shared" ref="BL95:BL101" si="14">IFERROR(W95*I95/H95,"0")</f>
        <v>0</v>
      </c>
      <c r="BM95" s="80">
        <f t="shared" ref="BM95:BM101" si="15">IFERROR(X95*I95/H95,"0")</f>
        <v>0</v>
      </c>
      <c r="BN95" s="80">
        <f t="shared" ref="BN95:BN101" si="16">IFERROR(1/J95*(W95/H95),"0")</f>
        <v>0</v>
      </c>
      <c r="BO95" s="80">
        <f t="shared" ref="BO95:BO101" si="17">IFERROR(1/J95*(X95/H95),"0")</f>
        <v>0</v>
      </c>
    </row>
    <row r="96" spans="1:67" ht="27" customHeight="1" x14ac:dyDescent="0.25">
      <c r="A96" s="64" t="s">
        <v>182</v>
      </c>
      <c r="B96" s="64" t="s">
        <v>183</v>
      </c>
      <c r="C96" s="37">
        <v>4301030961</v>
      </c>
      <c r="D96" s="440">
        <v>4607091387636</v>
      </c>
      <c r="E96" s="440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86</v>
      </c>
      <c r="L96" s="39" t="s">
        <v>82</v>
      </c>
      <c r="M96" s="39"/>
      <c r="N96" s="38">
        <v>40</v>
      </c>
      <c r="O96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442"/>
      <c r="Q96" s="442"/>
      <c r="R96" s="442"/>
      <c r="S96" s="443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16.5" customHeight="1" x14ac:dyDescent="0.25">
      <c r="A97" s="64" t="s">
        <v>184</v>
      </c>
      <c r="B97" s="64" t="s">
        <v>185</v>
      </c>
      <c r="C97" s="37">
        <v>4301030963</v>
      </c>
      <c r="D97" s="440">
        <v>4607091382426</v>
      </c>
      <c r="E97" s="44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119</v>
      </c>
      <c r="L97" s="39" t="s">
        <v>82</v>
      </c>
      <c r="M97" s="39"/>
      <c r="N97" s="38">
        <v>40</v>
      </c>
      <c r="O97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442"/>
      <c r="Q97" s="442"/>
      <c r="R97" s="442"/>
      <c r="S97" s="443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186</v>
      </c>
      <c r="B98" s="64" t="s">
        <v>187</v>
      </c>
      <c r="C98" s="37">
        <v>4301030962</v>
      </c>
      <c r="D98" s="440">
        <v>4607091386547</v>
      </c>
      <c r="E98" s="44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83</v>
      </c>
      <c r="L98" s="39" t="s">
        <v>82</v>
      </c>
      <c r="M98" s="39"/>
      <c r="N98" s="38">
        <v>40</v>
      </c>
      <c r="O98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442"/>
      <c r="Q98" s="442"/>
      <c r="R98" s="442"/>
      <c r="S98" s="443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188</v>
      </c>
      <c r="B99" s="64" t="s">
        <v>189</v>
      </c>
      <c r="C99" s="37">
        <v>4301030964</v>
      </c>
      <c r="D99" s="440">
        <v>4607091382464</v>
      </c>
      <c r="E99" s="44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442"/>
      <c r="Q99" s="442"/>
      <c r="R99" s="442"/>
      <c r="S99" s="443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190</v>
      </c>
      <c r="B100" s="64" t="s">
        <v>191</v>
      </c>
      <c r="C100" s="37">
        <v>4301031234</v>
      </c>
      <c r="D100" s="440">
        <v>4680115883444</v>
      </c>
      <c r="E100" s="44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86</v>
      </c>
      <c r="L100" s="39" t="s">
        <v>105</v>
      </c>
      <c r="M100" s="39"/>
      <c r="N100" s="38">
        <v>90</v>
      </c>
      <c r="O100" s="49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442"/>
      <c r="Q100" s="442"/>
      <c r="R100" s="442"/>
      <c r="S100" s="443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IFERROR(IF(X100=0,"",ROUNDUP(X100/H100,0)*0.00753),"")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190</v>
      </c>
      <c r="B101" s="64" t="s">
        <v>192</v>
      </c>
      <c r="C101" s="37">
        <v>4301031235</v>
      </c>
      <c r="D101" s="440">
        <v>4680115883444</v>
      </c>
      <c r="E101" s="44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2"/>
      <c r="Q101" s="442"/>
      <c r="R101" s="442"/>
      <c r="S101" s="443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x14ac:dyDescent="0.2">
      <c r="A102" s="448"/>
      <c r="B102" s="448"/>
      <c r="C102" s="448"/>
      <c r="D102" s="448"/>
      <c r="E102" s="448"/>
      <c r="F102" s="448"/>
      <c r="G102" s="448"/>
      <c r="H102" s="448"/>
      <c r="I102" s="448"/>
      <c r="J102" s="448"/>
      <c r="K102" s="448"/>
      <c r="L102" s="448"/>
      <c r="M102" s="448"/>
      <c r="N102" s="449"/>
      <c r="O102" s="445" t="s">
        <v>43</v>
      </c>
      <c r="P102" s="446"/>
      <c r="Q102" s="446"/>
      <c r="R102" s="446"/>
      <c r="S102" s="446"/>
      <c r="T102" s="446"/>
      <c r="U102" s="447"/>
      <c r="V102" s="43" t="s">
        <v>42</v>
      </c>
      <c r="W102" s="44">
        <f>IFERROR(W95/H95,"0")+IFERROR(W96/H96,"0")+IFERROR(W97/H97,"0")+IFERROR(W98/H98,"0")+IFERROR(W99/H99,"0")+IFERROR(W100/H100,"0")+IFERROR(W101/H101,"0")</f>
        <v>0</v>
      </c>
      <c r="X102" s="44">
        <f>IFERROR(X95/H95,"0")+IFERROR(X96/H96,"0")+IFERROR(X97/H97,"0")+IFERROR(X98/H98,"0")+IFERROR(X99/H99,"0")+IFERROR(X100/H100,"0")+IFERROR(X101/H101,"0")</f>
        <v>0</v>
      </c>
      <c r="Y102" s="44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448"/>
      <c r="B103" s="448"/>
      <c r="C103" s="448"/>
      <c r="D103" s="448"/>
      <c r="E103" s="448"/>
      <c r="F103" s="448"/>
      <c r="G103" s="448"/>
      <c r="H103" s="448"/>
      <c r="I103" s="448"/>
      <c r="J103" s="448"/>
      <c r="K103" s="448"/>
      <c r="L103" s="448"/>
      <c r="M103" s="448"/>
      <c r="N103" s="449"/>
      <c r="O103" s="445" t="s">
        <v>43</v>
      </c>
      <c r="P103" s="446"/>
      <c r="Q103" s="446"/>
      <c r="R103" s="446"/>
      <c r="S103" s="446"/>
      <c r="T103" s="446"/>
      <c r="U103" s="447"/>
      <c r="V103" s="43" t="s">
        <v>0</v>
      </c>
      <c r="W103" s="44">
        <f>IFERROR(SUM(W95:W101),"0")</f>
        <v>0</v>
      </c>
      <c r="X103" s="44">
        <f>IFERROR(SUM(X95:X101),"0")</f>
        <v>0</v>
      </c>
      <c r="Y103" s="43"/>
      <c r="Z103" s="68"/>
      <c r="AA103" s="68"/>
    </row>
    <row r="104" spans="1:67" ht="14.25" customHeight="1" x14ac:dyDescent="0.25">
      <c r="A104" s="439" t="s">
        <v>87</v>
      </c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39"/>
      <c r="O104" s="439"/>
      <c r="P104" s="439"/>
      <c r="Q104" s="439"/>
      <c r="R104" s="439"/>
      <c r="S104" s="439"/>
      <c r="T104" s="439"/>
      <c r="U104" s="439"/>
      <c r="V104" s="439"/>
      <c r="W104" s="439"/>
      <c r="X104" s="439"/>
      <c r="Y104" s="439"/>
      <c r="Z104" s="67"/>
      <c r="AA104" s="67"/>
    </row>
    <row r="105" spans="1:67" ht="16.5" customHeight="1" x14ac:dyDescent="0.25">
      <c r="A105" s="64" t="s">
        <v>193</v>
      </c>
      <c r="B105" s="64" t="s">
        <v>194</v>
      </c>
      <c r="C105" s="37">
        <v>4301051693</v>
      </c>
      <c r="D105" s="440">
        <v>4680115884915</v>
      </c>
      <c r="E105" s="440"/>
      <c r="F105" s="63">
        <v>0.3</v>
      </c>
      <c r="G105" s="38">
        <v>6</v>
      </c>
      <c r="H105" s="63">
        <v>1.8</v>
      </c>
      <c r="I105" s="63">
        <v>2</v>
      </c>
      <c r="J105" s="38">
        <v>156</v>
      </c>
      <c r="K105" s="38" t="s">
        <v>86</v>
      </c>
      <c r="L105" s="39" t="s">
        <v>82</v>
      </c>
      <c r="M105" s="39"/>
      <c r="N105" s="38">
        <v>30</v>
      </c>
      <c r="O105" s="497" t="s">
        <v>195</v>
      </c>
      <c r="P105" s="442"/>
      <c r="Q105" s="442"/>
      <c r="R105" s="442"/>
      <c r="S105" s="443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ref="X105:X116" si="18">IFERROR(IF(W105="",0,CEILING((W105/$H105),1)*$H105),"")</f>
        <v>0</v>
      </c>
      <c r="Y105" s="42" t="str">
        <f>IFERROR(IF(X105=0,"",ROUNDUP(X105/H105,0)*0.00753),"")</f>
        <v/>
      </c>
      <c r="Z105" s="69" t="s">
        <v>48</v>
      </c>
      <c r="AA105" s="70" t="s">
        <v>81</v>
      </c>
      <c r="AE105" s="80"/>
      <c r="BB105" s="130" t="s">
        <v>67</v>
      </c>
      <c r="BL105" s="80">
        <f t="shared" ref="BL105:BL116" si="19">IFERROR(W105*I105/H105,"0")</f>
        <v>0</v>
      </c>
      <c r="BM105" s="80">
        <f t="shared" ref="BM105:BM116" si="20">IFERROR(X105*I105/H105,"0")</f>
        <v>0</v>
      </c>
      <c r="BN105" s="80">
        <f t="shared" ref="BN105:BN116" si="21">IFERROR(1/J105*(W105/H105),"0")</f>
        <v>0</v>
      </c>
      <c r="BO105" s="80">
        <f t="shared" ref="BO105:BO116" si="22">IFERROR(1/J105*(X105/H105),"0")</f>
        <v>0</v>
      </c>
    </row>
    <row r="106" spans="1:67" ht="16.5" customHeight="1" x14ac:dyDescent="0.25">
      <c r="A106" s="64" t="s">
        <v>196</v>
      </c>
      <c r="B106" s="64" t="s">
        <v>197</v>
      </c>
      <c r="C106" s="37">
        <v>4301051395</v>
      </c>
      <c r="D106" s="440">
        <v>4680115884311</v>
      </c>
      <c r="E106" s="440"/>
      <c r="F106" s="63">
        <v>0.3</v>
      </c>
      <c r="G106" s="38">
        <v>6</v>
      </c>
      <c r="H106" s="63">
        <v>1.8</v>
      </c>
      <c r="I106" s="63">
        <v>2.0659999999999998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498" t="s">
        <v>198</v>
      </c>
      <c r="P106" s="442"/>
      <c r="Q106" s="442"/>
      <c r="R106" s="442"/>
      <c r="S106" s="443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27" customHeight="1" x14ac:dyDescent="0.25">
      <c r="A107" s="64" t="s">
        <v>199</v>
      </c>
      <c r="B107" s="64" t="s">
        <v>200</v>
      </c>
      <c r="C107" s="37">
        <v>4301051543</v>
      </c>
      <c r="D107" s="440">
        <v>4607091386967</v>
      </c>
      <c r="E107" s="44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119</v>
      </c>
      <c r="L107" s="39" t="s">
        <v>82</v>
      </c>
      <c r="M107" s="39"/>
      <c r="N107" s="38">
        <v>45</v>
      </c>
      <c r="O107" s="4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42"/>
      <c r="Q107" s="442"/>
      <c r="R107" s="442"/>
      <c r="S107" s="443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199</v>
      </c>
      <c r="B108" s="64" t="s">
        <v>201</v>
      </c>
      <c r="C108" s="37">
        <v>4301051437</v>
      </c>
      <c r="D108" s="440">
        <v>4607091386967</v>
      </c>
      <c r="E108" s="440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137</v>
      </c>
      <c r="M108" s="39"/>
      <c r="N108" s="38">
        <v>45</v>
      </c>
      <c r="O108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2"/>
      <c r="Q108" s="442"/>
      <c r="R108" s="442"/>
      <c r="S108" s="443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202</v>
      </c>
      <c r="B109" s="64" t="s">
        <v>203</v>
      </c>
      <c r="C109" s="37">
        <v>4301051611</v>
      </c>
      <c r="D109" s="440">
        <v>4607091385304</v>
      </c>
      <c r="E109" s="440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40</v>
      </c>
      <c r="O109" s="5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42"/>
      <c r="Q109" s="442"/>
      <c r="R109" s="442"/>
      <c r="S109" s="443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4301051648</v>
      </c>
      <c r="D110" s="440">
        <v>4607091386264</v>
      </c>
      <c r="E110" s="440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86</v>
      </c>
      <c r="L110" s="39" t="s">
        <v>82</v>
      </c>
      <c r="M110" s="39"/>
      <c r="N110" s="38">
        <v>31</v>
      </c>
      <c r="O110" s="5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42"/>
      <c r="Q110" s="442"/>
      <c r="R110" s="442"/>
      <c r="S110" s="443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206</v>
      </c>
      <c r="B111" s="64" t="s">
        <v>207</v>
      </c>
      <c r="C111" s="37">
        <v>4301051436</v>
      </c>
      <c r="D111" s="440">
        <v>4607091385731</v>
      </c>
      <c r="E111" s="440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86</v>
      </c>
      <c r="L111" s="39" t="s">
        <v>137</v>
      </c>
      <c r="M111" s="39"/>
      <c r="N111" s="38">
        <v>45</v>
      </c>
      <c r="O111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442"/>
      <c r="Q111" s="442"/>
      <c r="R111" s="442"/>
      <c r="S111" s="443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208</v>
      </c>
      <c r="B112" s="64" t="s">
        <v>209</v>
      </c>
      <c r="C112" s="37">
        <v>4301051439</v>
      </c>
      <c r="D112" s="440">
        <v>4680115880214</v>
      </c>
      <c r="E112" s="440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86</v>
      </c>
      <c r="L112" s="39" t="s">
        <v>137</v>
      </c>
      <c r="M112" s="39"/>
      <c r="N112" s="38">
        <v>45</v>
      </c>
      <c r="O112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442"/>
      <c r="Q112" s="442"/>
      <c r="R112" s="442"/>
      <c r="S112" s="443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IFERROR(IF(X112=0,"",ROUNDUP(X112/H112,0)*0.00937),"")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210</v>
      </c>
      <c r="B113" s="64" t="s">
        <v>211</v>
      </c>
      <c r="C113" s="37">
        <v>4301051438</v>
      </c>
      <c r="D113" s="440">
        <v>4680115880894</v>
      </c>
      <c r="E113" s="440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86</v>
      </c>
      <c r="L113" s="39" t="s">
        <v>137</v>
      </c>
      <c r="M113" s="39"/>
      <c r="N113" s="38">
        <v>45</v>
      </c>
      <c r="O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442"/>
      <c r="Q113" s="442"/>
      <c r="R113" s="442"/>
      <c r="S113" s="443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212</v>
      </c>
      <c r="B114" s="64" t="s">
        <v>213</v>
      </c>
      <c r="C114" s="37">
        <v>4301051313</v>
      </c>
      <c r="D114" s="440">
        <v>4607091385427</v>
      </c>
      <c r="E114" s="440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86</v>
      </c>
      <c r="L114" s="39" t="s">
        <v>82</v>
      </c>
      <c r="M114" s="39"/>
      <c r="N114" s="38">
        <v>40</v>
      </c>
      <c r="O114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442"/>
      <c r="Q114" s="442"/>
      <c r="R114" s="442"/>
      <c r="S114" s="443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214</v>
      </c>
      <c r="B115" s="64" t="s">
        <v>215</v>
      </c>
      <c r="C115" s="37">
        <v>4301051480</v>
      </c>
      <c r="D115" s="440">
        <v>4680115882645</v>
      </c>
      <c r="E115" s="440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86</v>
      </c>
      <c r="L115" s="39" t="s">
        <v>82</v>
      </c>
      <c r="M115" s="39"/>
      <c r="N115" s="38">
        <v>40</v>
      </c>
      <c r="O115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442"/>
      <c r="Q115" s="442"/>
      <c r="R115" s="442"/>
      <c r="S115" s="443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216</v>
      </c>
      <c r="B116" s="64" t="s">
        <v>217</v>
      </c>
      <c r="C116" s="37">
        <v>4301051641</v>
      </c>
      <c r="D116" s="440">
        <v>4680115884403</v>
      </c>
      <c r="E116" s="440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86</v>
      </c>
      <c r="L116" s="39" t="s">
        <v>82</v>
      </c>
      <c r="M116" s="39"/>
      <c r="N116" s="38">
        <v>30</v>
      </c>
      <c r="O116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42"/>
      <c r="Q116" s="442"/>
      <c r="R116" s="442"/>
      <c r="S116" s="443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48"/>
      <c r="B117" s="448"/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8"/>
      <c r="N117" s="449"/>
      <c r="O117" s="445" t="s">
        <v>43</v>
      </c>
      <c r="P117" s="446"/>
      <c r="Q117" s="446"/>
      <c r="R117" s="446"/>
      <c r="S117" s="446"/>
      <c r="T117" s="446"/>
      <c r="U117" s="447"/>
      <c r="V117" s="43" t="s">
        <v>42</v>
      </c>
      <c r="W117" s="44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48"/>
      <c r="B118" s="448"/>
      <c r="C118" s="448"/>
      <c r="D118" s="448"/>
      <c r="E118" s="448"/>
      <c r="F118" s="448"/>
      <c r="G118" s="448"/>
      <c r="H118" s="448"/>
      <c r="I118" s="448"/>
      <c r="J118" s="448"/>
      <c r="K118" s="448"/>
      <c r="L118" s="448"/>
      <c r="M118" s="448"/>
      <c r="N118" s="449"/>
      <c r="O118" s="445" t="s">
        <v>43</v>
      </c>
      <c r="P118" s="446"/>
      <c r="Q118" s="446"/>
      <c r="R118" s="446"/>
      <c r="S118" s="446"/>
      <c r="T118" s="446"/>
      <c r="U118" s="447"/>
      <c r="V118" s="43" t="s">
        <v>0</v>
      </c>
      <c r="W118" s="44">
        <f>IFERROR(SUM(W105:W116),"0")</f>
        <v>0</v>
      </c>
      <c r="X118" s="44">
        <f>IFERROR(SUM(X105:X116),"0")</f>
        <v>0</v>
      </c>
      <c r="Y118" s="43"/>
      <c r="Z118" s="68"/>
      <c r="AA118" s="68"/>
    </row>
    <row r="119" spans="1:67" ht="14.25" customHeight="1" x14ac:dyDescent="0.25">
      <c r="A119" s="439" t="s">
        <v>218</v>
      </c>
      <c r="B119" s="439"/>
      <c r="C119" s="439"/>
      <c r="D119" s="439"/>
      <c r="E119" s="439"/>
      <c r="F119" s="439"/>
      <c r="G119" s="439"/>
      <c r="H119" s="439"/>
      <c r="I119" s="439"/>
      <c r="J119" s="439"/>
      <c r="K119" s="439"/>
      <c r="L119" s="439"/>
      <c r="M119" s="439"/>
      <c r="N119" s="439"/>
      <c r="O119" s="439"/>
      <c r="P119" s="439"/>
      <c r="Q119" s="439"/>
      <c r="R119" s="439"/>
      <c r="S119" s="439"/>
      <c r="T119" s="439"/>
      <c r="U119" s="439"/>
      <c r="V119" s="439"/>
      <c r="W119" s="439"/>
      <c r="X119" s="439"/>
      <c r="Y119" s="439"/>
      <c r="Z119" s="67"/>
      <c r="AA119" s="67"/>
    </row>
    <row r="120" spans="1:67" ht="27" customHeight="1" x14ac:dyDescent="0.25">
      <c r="A120" s="64" t="s">
        <v>219</v>
      </c>
      <c r="B120" s="64" t="s">
        <v>220</v>
      </c>
      <c r="C120" s="37">
        <v>4301060296</v>
      </c>
      <c r="D120" s="440">
        <v>4607091383065</v>
      </c>
      <c r="E120" s="440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86</v>
      </c>
      <c r="L120" s="39" t="s">
        <v>82</v>
      </c>
      <c r="M120" s="39"/>
      <c r="N120" s="38">
        <v>30</v>
      </c>
      <c r="O120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42"/>
      <c r="Q120" s="442"/>
      <c r="R120" s="442"/>
      <c r="S120" s="443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3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2" t="s">
        <v>67</v>
      </c>
      <c r="BL120" s="80">
        <f t="shared" ref="BL120:BL126" si="24">IFERROR(W120*I120/H120,"0")</f>
        <v>0</v>
      </c>
      <c r="BM120" s="80">
        <f t="shared" ref="BM120:BM126" si="25">IFERROR(X120*I120/H120,"0")</f>
        <v>0</v>
      </c>
      <c r="BN120" s="80">
        <f t="shared" ref="BN120:BN126" si="26">IFERROR(1/J120*(W120/H120),"0")</f>
        <v>0</v>
      </c>
      <c r="BO120" s="80">
        <f t="shared" ref="BO120:BO126" si="27">IFERROR(1/J120*(X120/H120),"0")</f>
        <v>0</v>
      </c>
    </row>
    <row r="121" spans="1:67" ht="27" customHeight="1" x14ac:dyDescent="0.25">
      <c r="A121" s="64" t="s">
        <v>221</v>
      </c>
      <c r="B121" s="64" t="s">
        <v>222</v>
      </c>
      <c r="C121" s="37">
        <v>4301060366</v>
      </c>
      <c r="D121" s="440">
        <v>4680115881532</v>
      </c>
      <c r="E121" s="440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119</v>
      </c>
      <c r="L121" s="39" t="s">
        <v>82</v>
      </c>
      <c r="M121" s="39"/>
      <c r="N121" s="38">
        <v>30</v>
      </c>
      <c r="O121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42"/>
      <c r="Q121" s="442"/>
      <c r="R121" s="442"/>
      <c r="S121" s="443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3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221</v>
      </c>
      <c r="B122" s="64" t="s">
        <v>223</v>
      </c>
      <c r="C122" s="37">
        <v>4301060371</v>
      </c>
      <c r="D122" s="440">
        <v>4680115881532</v>
      </c>
      <c r="E122" s="440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119</v>
      </c>
      <c r="L122" s="39" t="s">
        <v>82</v>
      </c>
      <c r="M122" s="39"/>
      <c r="N122" s="38">
        <v>30</v>
      </c>
      <c r="O122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42"/>
      <c r="Q122" s="442"/>
      <c r="R122" s="442"/>
      <c r="S122" s="443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4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27" customHeight="1" x14ac:dyDescent="0.25">
      <c r="A123" s="64" t="s">
        <v>221</v>
      </c>
      <c r="B123" s="64" t="s">
        <v>224</v>
      </c>
      <c r="C123" s="37">
        <v>4301060350</v>
      </c>
      <c r="D123" s="440">
        <v>4680115881532</v>
      </c>
      <c r="E123" s="440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119</v>
      </c>
      <c r="L123" s="39" t="s">
        <v>137</v>
      </c>
      <c r="M123" s="39"/>
      <c r="N123" s="38">
        <v>30</v>
      </c>
      <c r="O123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442"/>
      <c r="Q123" s="442"/>
      <c r="R123" s="442"/>
      <c r="S123" s="443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27" customHeight="1" x14ac:dyDescent="0.25">
      <c r="A124" s="64" t="s">
        <v>225</v>
      </c>
      <c r="B124" s="64" t="s">
        <v>226</v>
      </c>
      <c r="C124" s="37">
        <v>4301060356</v>
      </c>
      <c r="D124" s="440">
        <v>4680115882652</v>
      </c>
      <c r="E124" s="440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86</v>
      </c>
      <c r="L124" s="39" t="s">
        <v>82</v>
      </c>
      <c r="M124" s="39"/>
      <c r="N124" s="38">
        <v>40</v>
      </c>
      <c r="O124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42"/>
      <c r="Q124" s="442"/>
      <c r="R124" s="442"/>
      <c r="S124" s="443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16.5" customHeight="1" x14ac:dyDescent="0.25">
      <c r="A125" s="64" t="s">
        <v>227</v>
      </c>
      <c r="B125" s="64" t="s">
        <v>228</v>
      </c>
      <c r="C125" s="37">
        <v>4301060309</v>
      </c>
      <c r="D125" s="440">
        <v>4680115880238</v>
      </c>
      <c r="E125" s="440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86</v>
      </c>
      <c r="L125" s="39" t="s">
        <v>82</v>
      </c>
      <c r="M125" s="39"/>
      <c r="N125" s="38">
        <v>40</v>
      </c>
      <c r="O125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42"/>
      <c r="Q125" s="442"/>
      <c r="R125" s="442"/>
      <c r="S125" s="443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customHeight="1" x14ac:dyDescent="0.25">
      <c r="A126" s="64" t="s">
        <v>229</v>
      </c>
      <c r="B126" s="64" t="s">
        <v>230</v>
      </c>
      <c r="C126" s="37">
        <v>4301060351</v>
      </c>
      <c r="D126" s="440">
        <v>4680115881464</v>
      </c>
      <c r="E126" s="440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86</v>
      </c>
      <c r="L126" s="39" t="s">
        <v>137</v>
      </c>
      <c r="M126" s="39"/>
      <c r="N126" s="38">
        <v>30</v>
      </c>
      <c r="O126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42"/>
      <c r="Q126" s="442"/>
      <c r="R126" s="442"/>
      <c r="S126" s="443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x14ac:dyDescent="0.2">
      <c r="A127" s="448"/>
      <c r="B127" s="448"/>
      <c r="C127" s="448"/>
      <c r="D127" s="448"/>
      <c r="E127" s="448"/>
      <c r="F127" s="448"/>
      <c r="G127" s="448"/>
      <c r="H127" s="448"/>
      <c r="I127" s="448"/>
      <c r="J127" s="448"/>
      <c r="K127" s="448"/>
      <c r="L127" s="448"/>
      <c r="M127" s="448"/>
      <c r="N127" s="449"/>
      <c r="O127" s="445" t="s">
        <v>43</v>
      </c>
      <c r="P127" s="446"/>
      <c r="Q127" s="446"/>
      <c r="R127" s="446"/>
      <c r="S127" s="446"/>
      <c r="T127" s="446"/>
      <c r="U127" s="447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x14ac:dyDescent="0.2">
      <c r="A128" s="448"/>
      <c r="B128" s="448"/>
      <c r="C128" s="448"/>
      <c r="D128" s="448"/>
      <c r="E128" s="448"/>
      <c r="F128" s="448"/>
      <c r="G128" s="448"/>
      <c r="H128" s="448"/>
      <c r="I128" s="448"/>
      <c r="J128" s="448"/>
      <c r="K128" s="448"/>
      <c r="L128" s="448"/>
      <c r="M128" s="448"/>
      <c r="N128" s="449"/>
      <c r="O128" s="445" t="s">
        <v>43</v>
      </c>
      <c r="P128" s="446"/>
      <c r="Q128" s="446"/>
      <c r="R128" s="446"/>
      <c r="S128" s="446"/>
      <c r="T128" s="446"/>
      <c r="U128" s="447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customHeight="1" x14ac:dyDescent="0.25">
      <c r="A129" s="438" t="s">
        <v>231</v>
      </c>
      <c r="B129" s="438"/>
      <c r="C129" s="438"/>
      <c r="D129" s="438"/>
      <c r="E129" s="438"/>
      <c r="F129" s="438"/>
      <c r="G129" s="438"/>
      <c r="H129" s="438"/>
      <c r="I129" s="438"/>
      <c r="J129" s="438"/>
      <c r="K129" s="438"/>
      <c r="L129" s="438"/>
      <c r="M129" s="438"/>
      <c r="N129" s="438"/>
      <c r="O129" s="438"/>
      <c r="P129" s="438"/>
      <c r="Q129" s="438"/>
      <c r="R129" s="438"/>
      <c r="S129" s="438"/>
      <c r="T129" s="438"/>
      <c r="U129" s="438"/>
      <c r="V129" s="438"/>
      <c r="W129" s="438"/>
      <c r="X129" s="438"/>
      <c r="Y129" s="438"/>
      <c r="Z129" s="66"/>
      <c r="AA129" s="66"/>
    </row>
    <row r="130" spans="1:67" ht="14.25" customHeight="1" x14ac:dyDescent="0.25">
      <c r="A130" s="439" t="s">
        <v>87</v>
      </c>
      <c r="B130" s="439"/>
      <c r="C130" s="439"/>
      <c r="D130" s="439"/>
      <c r="E130" s="439"/>
      <c r="F130" s="439"/>
      <c r="G130" s="439"/>
      <c r="H130" s="439"/>
      <c r="I130" s="439"/>
      <c r="J130" s="439"/>
      <c r="K130" s="439"/>
      <c r="L130" s="439"/>
      <c r="M130" s="439"/>
      <c r="N130" s="439"/>
      <c r="O130" s="439"/>
      <c r="P130" s="439"/>
      <c r="Q130" s="439"/>
      <c r="R130" s="439"/>
      <c r="S130" s="439"/>
      <c r="T130" s="439"/>
      <c r="U130" s="439"/>
      <c r="V130" s="439"/>
      <c r="W130" s="439"/>
      <c r="X130" s="439"/>
      <c r="Y130" s="439"/>
      <c r="Z130" s="67"/>
      <c r="AA130" s="67"/>
    </row>
    <row r="131" spans="1:67" ht="27" customHeight="1" x14ac:dyDescent="0.25">
      <c r="A131" s="64" t="s">
        <v>232</v>
      </c>
      <c r="B131" s="64" t="s">
        <v>233</v>
      </c>
      <c r="C131" s="37">
        <v>4301051612</v>
      </c>
      <c r="D131" s="440">
        <v>4607091385168</v>
      </c>
      <c r="E131" s="440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119</v>
      </c>
      <c r="L131" s="39" t="s">
        <v>82</v>
      </c>
      <c r="M131" s="39"/>
      <c r="N131" s="38">
        <v>45</v>
      </c>
      <c r="O131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42"/>
      <c r="Q131" s="442"/>
      <c r="R131" s="442"/>
      <c r="S131" s="443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49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customHeight="1" x14ac:dyDescent="0.25">
      <c r="A132" s="64" t="s">
        <v>232</v>
      </c>
      <c r="B132" s="64" t="s">
        <v>234</v>
      </c>
      <c r="C132" s="37">
        <v>4301051360</v>
      </c>
      <c r="D132" s="440">
        <v>4607091385168</v>
      </c>
      <c r="E132" s="440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119</v>
      </c>
      <c r="L132" s="39" t="s">
        <v>137</v>
      </c>
      <c r="M132" s="39"/>
      <c r="N132" s="38">
        <v>45</v>
      </c>
      <c r="O132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442"/>
      <c r="Q132" s="442"/>
      <c r="R132" s="442"/>
      <c r="S132" s="443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0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235</v>
      </c>
      <c r="B133" s="64" t="s">
        <v>236</v>
      </c>
      <c r="C133" s="37">
        <v>4301051362</v>
      </c>
      <c r="D133" s="440">
        <v>4607091383256</v>
      </c>
      <c r="E133" s="440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86</v>
      </c>
      <c r="L133" s="39" t="s">
        <v>137</v>
      </c>
      <c r="M133" s="39"/>
      <c r="N133" s="38">
        <v>45</v>
      </c>
      <c r="O13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42"/>
      <c r="Q133" s="442"/>
      <c r="R133" s="442"/>
      <c r="S133" s="443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1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237</v>
      </c>
      <c r="B134" s="64" t="s">
        <v>238</v>
      </c>
      <c r="C134" s="37">
        <v>4301051358</v>
      </c>
      <c r="D134" s="440">
        <v>4607091385748</v>
      </c>
      <c r="E134" s="440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86</v>
      </c>
      <c r="L134" s="39" t="s">
        <v>137</v>
      </c>
      <c r="M134" s="39"/>
      <c r="N134" s="38">
        <v>45</v>
      </c>
      <c r="O134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42"/>
      <c r="Q134" s="442"/>
      <c r="R134" s="442"/>
      <c r="S134" s="443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239</v>
      </c>
      <c r="B135" s="64" t="s">
        <v>240</v>
      </c>
      <c r="C135" s="37">
        <v>4301051738</v>
      </c>
      <c r="D135" s="440">
        <v>4680115884533</v>
      </c>
      <c r="E135" s="440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86</v>
      </c>
      <c r="L135" s="39" t="s">
        <v>82</v>
      </c>
      <c r="M135" s="39"/>
      <c r="N135" s="38">
        <v>45</v>
      </c>
      <c r="O135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42"/>
      <c r="Q135" s="442"/>
      <c r="R135" s="442"/>
      <c r="S135" s="443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x14ac:dyDescent="0.2">
      <c r="A136" s="448"/>
      <c r="B136" s="448"/>
      <c r="C136" s="448"/>
      <c r="D136" s="448"/>
      <c r="E136" s="448"/>
      <c r="F136" s="448"/>
      <c r="G136" s="448"/>
      <c r="H136" s="448"/>
      <c r="I136" s="448"/>
      <c r="J136" s="448"/>
      <c r="K136" s="448"/>
      <c r="L136" s="448"/>
      <c r="M136" s="448"/>
      <c r="N136" s="449"/>
      <c r="O136" s="445" t="s">
        <v>43</v>
      </c>
      <c r="P136" s="446"/>
      <c r="Q136" s="446"/>
      <c r="R136" s="446"/>
      <c r="S136" s="446"/>
      <c r="T136" s="446"/>
      <c r="U136" s="447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x14ac:dyDescent="0.2">
      <c r="A137" s="448"/>
      <c r="B137" s="448"/>
      <c r="C137" s="448"/>
      <c r="D137" s="448"/>
      <c r="E137" s="448"/>
      <c r="F137" s="448"/>
      <c r="G137" s="448"/>
      <c r="H137" s="448"/>
      <c r="I137" s="448"/>
      <c r="J137" s="448"/>
      <c r="K137" s="448"/>
      <c r="L137" s="448"/>
      <c r="M137" s="448"/>
      <c r="N137" s="449"/>
      <c r="O137" s="445" t="s">
        <v>43</v>
      </c>
      <c r="P137" s="446"/>
      <c r="Q137" s="446"/>
      <c r="R137" s="446"/>
      <c r="S137" s="446"/>
      <c r="T137" s="446"/>
      <c r="U137" s="447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customHeight="1" x14ac:dyDescent="0.2">
      <c r="A138" s="437" t="s">
        <v>241</v>
      </c>
      <c r="B138" s="437"/>
      <c r="C138" s="437"/>
      <c r="D138" s="437"/>
      <c r="E138" s="437"/>
      <c r="F138" s="437"/>
      <c r="G138" s="437"/>
      <c r="H138" s="437"/>
      <c r="I138" s="437"/>
      <c r="J138" s="437"/>
      <c r="K138" s="437"/>
      <c r="L138" s="437"/>
      <c r="M138" s="437"/>
      <c r="N138" s="437"/>
      <c r="O138" s="437"/>
      <c r="P138" s="437"/>
      <c r="Q138" s="437"/>
      <c r="R138" s="437"/>
      <c r="S138" s="437"/>
      <c r="T138" s="437"/>
      <c r="U138" s="437"/>
      <c r="V138" s="437"/>
      <c r="W138" s="437"/>
      <c r="X138" s="437"/>
      <c r="Y138" s="437"/>
      <c r="Z138" s="55"/>
      <c r="AA138" s="55"/>
    </row>
    <row r="139" spans="1:67" ht="16.5" customHeight="1" x14ac:dyDescent="0.25">
      <c r="A139" s="438" t="s">
        <v>242</v>
      </c>
      <c r="B139" s="438"/>
      <c r="C139" s="438"/>
      <c r="D139" s="438"/>
      <c r="E139" s="438"/>
      <c r="F139" s="438"/>
      <c r="G139" s="438"/>
      <c r="H139" s="438"/>
      <c r="I139" s="438"/>
      <c r="J139" s="438"/>
      <c r="K139" s="438"/>
      <c r="L139" s="438"/>
      <c r="M139" s="438"/>
      <c r="N139" s="438"/>
      <c r="O139" s="438"/>
      <c r="P139" s="438"/>
      <c r="Q139" s="438"/>
      <c r="R139" s="438"/>
      <c r="S139" s="438"/>
      <c r="T139" s="438"/>
      <c r="U139" s="438"/>
      <c r="V139" s="438"/>
      <c r="W139" s="438"/>
      <c r="X139" s="438"/>
      <c r="Y139" s="438"/>
      <c r="Z139" s="66"/>
      <c r="AA139" s="66"/>
    </row>
    <row r="140" spans="1:67" ht="14.25" customHeight="1" x14ac:dyDescent="0.25">
      <c r="A140" s="439" t="s">
        <v>123</v>
      </c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39"/>
      <c r="O140" s="439"/>
      <c r="P140" s="439"/>
      <c r="Q140" s="439"/>
      <c r="R140" s="439"/>
      <c r="S140" s="439"/>
      <c r="T140" s="439"/>
      <c r="U140" s="439"/>
      <c r="V140" s="439"/>
      <c r="W140" s="439"/>
      <c r="X140" s="439"/>
      <c r="Y140" s="439"/>
      <c r="Z140" s="67"/>
      <c r="AA140" s="67"/>
    </row>
    <row r="141" spans="1:67" ht="27" customHeight="1" x14ac:dyDescent="0.25">
      <c r="A141" s="64" t="s">
        <v>243</v>
      </c>
      <c r="B141" s="64" t="s">
        <v>244</v>
      </c>
      <c r="C141" s="37">
        <v>4301011223</v>
      </c>
      <c r="D141" s="440">
        <v>4607091383423</v>
      </c>
      <c r="E141" s="440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119</v>
      </c>
      <c r="L141" s="39" t="s">
        <v>137</v>
      </c>
      <c r="M141" s="39"/>
      <c r="N141" s="38">
        <v>35</v>
      </c>
      <c r="O141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42"/>
      <c r="Q141" s="442"/>
      <c r="R141" s="442"/>
      <c r="S141" s="443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4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245</v>
      </c>
      <c r="B142" s="64" t="s">
        <v>246</v>
      </c>
      <c r="C142" s="37">
        <v>4301011338</v>
      </c>
      <c r="D142" s="440">
        <v>4607091381405</v>
      </c>
      <c r="E142" s="440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119</v>
      </c>
      <c r="L142" s="39" t="s">
        <v>82</v>
      </c>
      <c r="M142" s="39"/>
      <c r="N142" s="38">
        <v>35</v>
      </c>
      <c r="O142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42"/>
      <c r="Q142" s="442"/>
      <c r="R142" s="442"/>
      <c r="S142" s="443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5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37.5" customHeight="1" x14ac:dyDescent="0.25">
      <c r="A143" s="64" t="s">
        <v>247</v>
      </c>
      <c r="B143" s="64" t="s">
        <v>248</v>
      </c>
      <c r="C143" s="37">
        <v>4301011333</v>
      </c>
      <c r="D143" s="440">
        <v>4607091386516</v>
      </c>
      <c r="E143" s="440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119</v>
      </c>
      <c r="L143" s="39" t="s">
        <v>82</v>
      </c>
      <c r="M143" s="39"/>
      <c r="N143" s="38">
        <v>30</v>
      </c>
      <c r="O143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442"/>
      <c r="Q143" s="442"/>
      <c r="R143" s="442"/>
      <c r="S143" s="443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6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x14ac:dyDescent="0.2">
      <c r="A144" s="448"/>
      <c r="B144" s="448"/>
      <c r="C144" s="448"/>
      <c r="D144" s="448"/>
      <c r="E144" s="448"/>
      <c r="F144" s="448"/>
      <c r="G144" s="448"/>
      <c r="H144" s="448"/>
      <c r="I144" s="448"/>
      <c r="J144" s="448"/>
      <c r="K144" s="448"/>
      <c r="L144" s="448"/>
      <c r="M144" s="448"/>
      <c r="N144" s="449"/>
      <c r="O144" s="445" t="s">
        <v>43</v>
      </c>
      <c r="P144" s="446"/>
      <c r="Q144" s="446"/>
      <c r="R144" s="446"/>
      <c r="S144" s="446"/>
      <c r="T144" s="446"/>
      <c r="U144" s="447"/>
      <c r="V144" s="43" t="s">
        <v>42</v>
      </c>
      <c r="W144" s="44">
        <f>IFERROR(W141/H141,"0")+IFERROR(W142/H142,"0")+IFERROR(W143/H143,"0")</f>
        <v>0</v>
      </c>
      <c r="X144" s="44">
        <f>IFERROR(X141/H141,"0")+IFERROR(X142/H142,"0")+IFERROR(X143/H143,"0")</f>
        <v>0</v>
      </c>
      <c r="Y144" s="44">
        <f>IFERROR(IF(Y141="",0,Y141),"0")+IFERROR(IF(Y142="",0,Y142),"0")+IFERROR(IF(Y143="",0,Y143),"0")</f>
        <v>0</v>
      </c>
      <c r="Z144" s="68"/>
      <c r="AA144" s="68"/>
    </row>
    <row r="145" spans="1:67" x14ac:dyDescent="0.2">
      <c r="A145" s="448"/>
      <c r="B145" s="448"/>
      <c r="C145" s="448"/>
      <c r="D145" s="448"/>
      <c r="E145" s="448"/>
      <c r="F145" s="448"/>
      <c r="G145" s="448"/>
      <c r="H145" s="448"/>
      <c r="I145" s="448"/>
      <c r="J145" s="448"/>
      <c r="K145" s="448"/>
      <c r="L145" s="448"/>
      <c r="M145" s="448"/>
      <c r="N145" s="449"/>
      <c r="O145" s="445" t="s">
        <v>43</v>
      </c>
      <c r="P145" s="446"/>
      <c r="Q145" s="446"/>
      <c r="R145" s="446"/>
      <c r="S145" s="446"/>
      <c r="T145" s="446"/>
      <c r="U145" s="447"/>
      <c r="V145" s="43" t="s">
        <v>0</v>
      </c>
      <c r="W145" s="44">
        <f>IFERROR(SUM(W141:W143),"0")</f>
        <v>0</v>
      </c>
      <c r="X145" s="44">
        <f>IFERROR(SUM(X141:X143),"0")</f>
        <v>0</v>
      </c>
      <c r="Y145" s="43"/>
      <c r="Z145" s="68"/>
      <c r="AA145" s="68"/>
    </row>
    <row r="146" spans="1:67" ht="16.5" customHeight="1" x14ac:dyDescent="0.25">
      <c r="A146" s="438" t="s">
        <v>249</v>
      </c>
      <c r="B146" s="438"/>
      <c r="C146" s="438"/>
      <c r="D146" s="438"/>
      <c r="E146" s="438"/>
      <c r="F146" s="438"/>
      <c r="G146" s="438"/>
      <c r="H146" s="438"/>
      <c r="I146" s="438"/>
      <c r="J146" s="438"/>
      <c r="K146" s="438"/>
      <c r="L146" s="438"/>
      <c r="M146" s="438"/>
      <c r="N146" s="438"/>
      <c r="O146" s="438"/>
      <c r="P146" s="438"/>
      <c r="Q146" s="438"/>
      <c r="R146" s="438"/>
      <c r="S146" s="438"/>
      <c r="T146" s="438"/>
      <c r="U146" s="438"/>
      <c r="V146" s="438"/>
      <c r="W146" s="438"/>
      <c r="X146" s="438"/>
      <c r="Y146" s="438"/>
      <c r="Z146" s="66"/>
      <c r="AA146" s="66"/>
    </row>
    <row r="147" spans="1:67" ht="14.25" customHeight="1" x14ac:dyDescent="0.25">
      <c r="A147" s="439" t="s">
        <v>77</v>
      </c>
      <c r="B147" s="439"/>
      <c r="C147" s="439"/>
      <c r="D147" s="439"/>
      <c r="E147" s="439"/>
      <c r="F147" s="439"/>
      <c r="G147" s="439"/>
      <c r="H147" s="439"/>
      <c r="I147" s="439"/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  <c r="Z147" s="67"/>
      <c r="AA147" s="67"/>
    </row>
    <row r="148" spans="1:67" ht="27" customHeight="1" x14ac:dyDescent="0.25">
      <c r="A148" s="64" t="s">
        <v>250</v>
      </c>
      <c r="B148" s="64" t="s">
        <v>251</v>
      </c>
      <c r="C148" s="37">
        <v>4301031191</v>
      </c>
      <c r="D148" s="440">
        <v>4680115880993</v>
      </c>
      <c r="E148" s="440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86</v>
      </c>
      <c r="L148" s="39" t="s">
        <v>82</v>
      </c>
      <c r="M148" s="39"/>
      <c r="N148" s="38">
        <v>40</v>
      </c>
      <c r="O148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442"/>
      <c r="Q148" s="442"/>
      <c r="R148" s="442"/>
      <c r="S148" s="443"/>
      <c r="T148" s="40" t="s">
        <v>48</v>
      </c>
      <c r="U148" s="40" t="s">
        <v>48</v>
      </c>
      <c r="V148" s="41" t="s">
        <v>0</v>
      </c>
      <c r="W148" s="59">
        <v>0</v>
      </c>
      <c r="X148" s="56">
        <f t="shared" ref="X148:X156" si="28">IFERROR(IF(W148="",0,CEILING((W148/$H148),1)*$H148),"")</f>
        <v>0</v>
      </c>
      <c r="Y148" s="42" t="str">
        <f>IFERROR(IF(X148=0,"",ROUNDUP(X148/H148,0)*0.00753),"")</f>
        <v/>
      </c>
      <c r="Z148" s="69" t="s">
        <v>48</v>
      </c>
      <c r="AA148" s="70" t="s">
        <v>48</v>
      </c>
      <c r="AE148" s="80"/>
      <c r="BB148" s="157" t="s">
        <v>67</v>
      </c>
      <c r="BL148" s="80">
        <f t="shared" ref="BL148:BL156" si="29">IFERROR(W148*I148/H148,"0")</f>
        <v>0</v>
      </c>
      <c r="BM148" s="80">
        <f t="shared" ref="BM148:BM156" si="30">IFERROR(X148*I148/H148,"0")</f>
        <v>0</v>
      </c>
      <c r="BN148" s="80">
        <f t="shared" ref="BN148:BN156" si="31">IFERROR(1/J148*(W148/H148),"0")</f>
        <v>0</v>
      </c>
      <c r="BO148" s="80">
        <f t="shared" ref="BO148:BO156" si="32">IFERROR(1/J148*(X148/H148),"0")</f>
        <v>0</v>
      </c>
    </row>
    <row r="149" spans="1:67" ht="27" customHeight="1" x14ac:dyDescent="0.25">
      <c r="A149" s="64" t="s">
        <v>252</v>
      </c>
      <c r="B149" s="64" t="s">
        <v>253</v>
      </c>
      <c r="C149" s="37">
        <v>4301031204</v>
      </c>
      <c r="D149" s="440">
        <v>4680115881761</v>
      </c>
      <c r="E149" s="440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86</v>
      </c>
      <c r="L149" s="39" t="s">
        <v>82</v>
      </c>
      <c r="M149" s="39"/>
      <c r="N149" s="38">
        <v>40</v>
      </c>
      <c r="O14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442"/>
      <c r="Q149" s="442"/>
      <c r="R149" s="442"/>
      <c r="S149" s="443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si="28"/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58" t="s">
        <v>67</v>
      </c>
      <c r="BL149" s="80">
        <f t="shared" si="29"/>
        <v>0</v>
      </c>
      <c r="BM149" s="80">
        <f t="shared" si="30"/>
        <v>0</v>
      </c>
      <c r="BN149" s="80">
        <f t="shared" si="31"/>
        <v>0</v>
      </c>
      <c r="BO149" s="80">
        <f t="shared" si="32"/>
        <v>0</v>
      </c>
    </row>
    <row r="150" spans="1:67" ht="27" customHeight="1" x14ac:dyDescent="0.25">
      <c r="A150" s="64" t="s">
        <v>254</v>
      </c>
      <c r="B150" s="64" t="s">
        <v>255</v>
      </c>
      <c r="C150" s="37">
        <v>4301031201</v>
      </c>
      <c r="D150" s="440">
        <v>4680115881563</v>
      </c>
      <c r="E150" s="440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86</v>
      </c>
      <c r="L150" s="39" t="s">
        <v>82</v>
      </c>
      <c r="M150" s="39"/>
      <c r="N150" s="38">
        <v>40</v>
      </c>
      <c r="O150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442"/>
      <c r="Q150" s="442"/>
      <c r="R150" s="442"/>
      <c r="S150" s="443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8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59" t="s">
        <v>67</v>
      </c>
      <c r="BL150" s="80">
        <f t="shared" si="29"/>
        <v>0</v>
      </c>
      <c r="BM150" s="80">
        <f t="shared" si="30"/>
        <v>0</v>
      </c>
      <c r="BN150" s="80">
        <f t="shared" si="31"/>
        <v>0</v>
      </c>
      <c r="BO150" s="80">
        <f t="shared" si="32"/>
        <v>0</v>
      </c>
    </row>
    <row r="151" spans="1:67" ht="27" customHeight="1" x14ac:dyDescent="0.25">
      <c r="A151" s="64" t="s">
        <v>256</v>
      </c>
      <c r="B151" s="64" t="s">
        <v>257</v>
      </c>
      <c r="C151" s="37">
        <v>4301031199</v>
      </c>
      <c r="D151" s="440">
        <v>4680115880986</v>
      </c>
      <c r="E151" s="440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83</v>
      </c>
      <c r="L151" s="39" t="s">
        <v>82</v>
      </c>
      <c r="M151" s="39"/>
      <c r="N151" s="38">
        <v>40</v>
      </c>
      <c r="O151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442"/>
      <c r="Q151" s="442"/>
      <c r="R151" s="442"/>
      <c r="S151" s="443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8"/>
        <v>0</v>
      </c>
      <c r="Y151" s="42" t="str">
        <f>IFERROR(IF(X151=0,"",ROUNDUP(X151/H151,0)*0.00502),"")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si="29"/>
        <v>0</v>
      </c>
      <c r="BM151" s="80">
        <f t="shared" si="30"/>
        <v>0</v>
      </c>
      <c r="BN151" s="80">
        <f t="shared" si="31"/>
        <v>0</v>
      </c>
      <c r="BO151" s="80">
        <f t="shared" si="32"/>
        <v>0</v>
      </c>
    </row>
    <row r="152" spans="1:67" ht="27" customHeight="1" x14ac:dyDescent="0.25">
      <c r="A152" s="64" t="s">
        <v>258</v>
      </c>
      <c r="B152" s="64" t="s">
        <v>259</v>
      </c>
      <c r="C152" s="37">
        <v>4301031190</v>
      </c>
      <c r="D152" s="440">
        <v>4680115880207</v>
      </c>
      <c r="E152" s="440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442"/>
      <c r="Q152" s="442"/>
      <c r="R152" s="442"/>
      <c r="S152" s="443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customHeight="1" x14ac:dyDescent="0.25">
      <c r="A153" s="64" t="s">
        <v>260</v>
      </c>
      <c r="B153" s="64" t="s">
        <v>261</v>
      </c>
      <c r="C153" s="37">
        <v>4301031205</v>
      </c>
      <c r="D153" s="440">
        <v>4680115881785</v>
      </c>
      <c r="E153" s="440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83</v>
      </c>
      <c r="L153" s="39" t="s">
        <v>82</v>
      </c>
      <c r="M153" s="39"/>
      <c r="N153" s="38">
        <v>40</v>
      </c>
      <c r="O153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442"/>
      <c r="Q153" s="442"/>
      <c r="R153" s="442"/>
      <c r="S153" s="443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customHeight="1" x14ac:dyDescent="0.25">
      <c r="A154" s="64" t="s">
        <v>262</v>
      </c>
      <c r="B154" s="64" t="s">
        <v>263</v>
      </c>
      <c r="C154" s="37">
        <v>4301031202</v>
      </c>
      <c r="D154" s="440">
        <v>4680115881679</v>
      </c>
      <c r="E154" s="440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442"/>
      <c r="Q154" s="442"/>
      <c r="R154" s="442"/>
      <c r="S154" s="443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customHeight="1" x14ac:dyDescent="0.25">
      <c r="A155" s="64" t="s">
        <v>264</v>
      </c>
      <c r="B155" s="64" t="s">
        <v>265</v>
      </c>
      <c r="C155" s="37">
        <v>4301031158</v>
      </c>
      <c r="D155" s="440">
        <v>4680115880191</v>
      </c>
      <c r="E155" s="440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442"/>
      <c r="Q155" s="442"/>
      <c r="R155" s="442"/>
      <c r="S155" s="443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16.5" customHeight="1" x14ac:dyDescent="0.25">
      <c r="A156" s="64" t="s">
        <v>266</v>
      </c>
      <c r="B156" s="64" t="s">
        <v>267</v>
      </c>
      <c r="C156" s="37">
        <v>4301031245</v>
      </c>
      <c r="D156" s="440">
        <v>4680115883963</v>
      </c>
      <c r="E156" s="440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442"/>
      <c r="Q156" s="442"/>
      <c r="R156" s="442"/>
      <c r="S156" s="443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x14ac:dyDescent="0.2">
      <c r="A157" s="448"/>
      <c r="B157" s="448"/>
      <c r="C157" s="448"/>
      <c r="D157" s="448"/>
      <c r="E157" s="448"/>
      <c r="F157" s="448"/>
      <c r="G157" s="448"/>
      <c r="H157" s="448"/>
      <c r="I157" s="448"/>
      <c r="J157" s="448"/>
      <c r="K157" s="448"/>
      <c r="L157" s="448"/>
      <c r="M157" s="448"/>
      <c r="N157" s="449"/>
      <c r="O157" s="445" t="s">
        <v>43</v>
      </c>
      <c r="P157" s="446"/>
      <c r="Q157" s="446"/>
      <c r="R157" s="446"/>
      <c r="S157" s="446"/>
      <c r="T157" s="446"/>
      <c r="U157" s="447"/>
      <c r="V157" s="43" t="s">
        <v>42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IFERROR(X148/H148,"0")+IFERROR(X149/H149,"0")+IFERROR(X150/H150,"0")+IFERROR(X151/H151,"0")+IFERROR(X152/H152,"0")+IFERROR(X153/H153,"0")+IFERROR(X154/H154,"0")+IFERROR(X155/H155,"0")+IFERROR(X156/H156,"0")</f>
        <v>0</v>
      </c>
      <c r="Y157" s="44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448"/>
      <c r="B158" s="448"/>
      <c r="C158" s="448"/>
      <c r="D158" s="448"/>
      <c r="E158" s="448"/>
      <c r="F158" s="448"/>
      <c r="G158" s="448"/>
      <c r="H158" s="448"/>
      <c r="I158" s="448"/>
      <c r="J158" s="448"/>
      <c r="K158" s="448"/>
      <c r="L158" s="448"/>
      <c r="M158" s="448"/>
      <c r="N158" s="449"/>
      <c r="O158" s="445" t="s">
        <v>43</v>
      </c>
      <c r="P158" s="446"/>
      <c r="Q158" s="446"/>
      <c r="R158" s="446"/>
      <c r="S158" s="446"/>
      <c r="T158" s="446"/>
      <c r="U158" s="447"/>
      <c r="V158" s="43" t="s">
        <v>0</v>
      </c>
      <c r="W158" s="44">
        <f>IFERROR(SUM(W148:W156),"0")</f>
        <v>0</v>
      </c>
      <c r="X158" s="44">
        <f>IFERROR(SUM(X148:X156),"0")</f>
        <v>0</v>
      </c>
      <c r="Y158" s="43"/>
      <c r="Z158" s="68"/>
      <c r="AA158" s="68"/>
    </row>
    <row r="159" spans="1:67" ht="16.5" customHeight="1" x14ac:dyDescent="0.25">
      <c r="A159" s="438" t="s">
        <v>268</v>
      </c>
      <c r="B159" s="438"/>
      <c r="C159" s="438"/>
      <c r="D159" s="438"/>
      <c r="E159" s="438"/>
      <c r="F159" s="438"/>
      <c r="G159" s="438"/>
      <c r="H159" s="438"/>
      <c r="I159" s="438"/>
      <c r="J159" s="438"/>
      <c r="K159" s="438"/>
      <c r="L159" s="438"/>
      <c r="M159" s="438"/>
      <c r="N159" s="438"/>
      <c r="O159" s="438"/>
      <c r="P159" s="438"/>
      <c r="Q159" s="438"/>
      <c r="R159" s="438"/>
      <c r="S159" s="438"/>
      <c r="T159" s="438"/>
      <c r="U159" s="438"/>
      <c r="V159" s="438"/>
      <c r="W159" s="438"/>
      <c r="X159" s="438"/>
      <c r="Y159" s="438"/>
      <c r="Z159" s="66"/>
      <c r="AA159" s="66"/>
    </row>
    <row r="160" spans="1:67" ht="14.25" customHeight="1" x14ac:dyDescent="0.25">
      <c r="A160" s="439" t="s">
        <v>123</v>
      </c>
      <c r="B160" s="439"/>
      <c r="C160" s="439"/>
      <c r="D160" s="439"/>
      <c r="E160" s="439"/>
      <c r="F160" s="439"/>
      <c r="G160" s="439"/>
      <c r="H160" s="439"/>
      <c r="I160" s="439"/>
      <c r="J160" s="439"/>
      <c r="K160" s="439"/>
      <c r="L160" s="439"/>
      <c r="M160" s="439"/>
      <c r="N160" s="439"/>
      <c r="O160" s="439"/>
      <c r="P160" s="439"/>
      <c r="Q160" s="439"/>
      <c r="R160" s="439"/>
      <c r="S160" s="439"/>
      <c r="T160" s="439"/>
      <c r="U160" s="439"/>
      <c r="V160" s="439"/>
      <c r="W160" s="439"/>
      <c r="X160" s="439"/>
      <c r="Y160" s="439"/>
      <c r="Z160" s="67"/>
      <c r="AA160" s="67"/>
    </row>
    <row r="161" spans="1:67" ht="16.5" customHeight="1" x14ac:dyDescent="0.25">
      <c r="A161" s="64" t="s">
        <v>269</v>
      </c>
      <c r="B161" s="64" t="s">
        <v>270</v>
      </c>
      <c r="C161" s="37">
        <v>4301011450</v>
      </c>
      <c r="D161" s="440">
        <v>4680115881402</v>
      </c>
      <c r="E161" s="440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119</v>
      </c>
      <c r="L161" s="39" t="s">
        <v>118</v>
      </c>
      <c r="M161" s="39"/>
      <c r="N161" s="38">
        <v>55</v>
      </c>
      <c r="O161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442"/>
      <c r="Q161" s="442"/>
      <c r="R161" s="442"/>
      <c r="S161" s="443"/>
      <c r="T161" s="40" t="s">
        <v>48</v>
      </c>
      <c r="U161" s="40" t="s">
        <v>48</v>
      </c>
      <c r="V161" s="41" t="s">
        <v>0</v>
      </c>
      <c r="W161" s="59">
        <v>0</v>
      </c>
      <c r="X161" s="56">
        <f>IFERROR(IF(W161="",0,CEILING((W161/$H161),1)*$H161),"")</f>
        <v>0</v>
      </c>
      <c r="Y161" s="42" t="str">
        <f>IFERROR(IF(X161=0,"",ROUNDUP(X161/H161,0)*0.02175),"")</f>
        <v/>
      </c>
      <c r="Z161" s="69" t="s">
        <v>48</v>
      </c>
      <c r="AA161" s="70" t="s">
        <v>48</v>
      </c>
      <c r="AE161" s="80"/>
      <c r="BB161" s="166" t="s">
        <v>67</v>
      </c>
      <c r="BL161" s="80">
        <f>IFERROR(W161*I161/H161,"0")</f>
        <v>0</v>
      </c>
      <c r="BM161" s="80">
        <f>IFERROR(X161*I161/H161,"0")</f>
        <v>0</v>
      </c>
      <c r="BN161" s="80">
        <f>IFERROR(1/J161*(W161/H161),"0")</f>
        <v>0</v>
      </c>
      <c r="BO161" s="80">
        <f>IFERROR(1/J161*(X161/H161),"0")</f>
        <v>0</v>
      </c>
    </row>
    <row r="162" spans="1:67" ht="27" customHeight="1" x14ac:dyDescent="0.25">
      <c r="A162" s="64" t="s">
        <v>271</v>
      </c>
      <c r="B162" s="64" t="s">
        <v>272</v>
      </c>
      <c r="C162" s="37">
        <v>4301011454</v>
      </c>
      <c r="D162" s="440">
        <v>4680115881396</v>
      </c>
      <c r="E162" s="440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86</v>
      </c>
      <c r="L162" s="39" t="s">
        <v>82</v>
      </c>
      <c r="M162" s="39"/>
      <c r="N162" s="38">
        <v>55</v>
      </c>
      <c r="O162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442"/>
      <c r="Q162" s="442"/>
      <c r="R162" s="442"/>
      <c r="S162" s="443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67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x14ac:dyDescent="0.2">
      <c r="A163" s="448"/>
      <c r="B163" s="448"/>
      <c r="C163" s="448"/>
      <c r="D163" s="448"/>
      <c r="E163" s="448"/>
      <c r="F163" s="448"/>
      <c r="G163" s="448"/>
      <c r="H163" s="448"/>
      <c r="I163" s="448"/>
      <c r="J163" s="448"/>
      <c r="K163" s="448"/>
      <c r="L163" s="448"/>
      <c r="M163" s="448"/>
      <c r="N163" s="449"/>
      <c r="O163" s="445" t="s">
        <v>43</v>
      </c>
      <c r="P163" s="446"/>
      <c r="Q163" s="446"/>
      <c r="R163" s="446"/>
      <c r="S163" s="446"/>
      <c r="T163" s="446"/>
      <c r="U163" s="447"/>
      <c r="V163" s="43" t="s">
        <v>42</v>
      </c>
      <c r="W163" s="44">
        <f>IFERROR(W161/H161,"0")+IFERROR(W162/H162,"0")</f>
        <v>0</v>
      </c>
      <c r="X163" s="44">
        <f>IFERROR(X161/H161,"0")+IFERROR(X162/H162,"0")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448"/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9"/>
      <c r="O164" s="445" t="s">
        <v>43</v>
      </c>
      <c r="P164" s="446"/>
      <c r="Q164" s="446"/>
      <c r="R164" s="446"/>
      <c r="S164" s="446"/>
      <c r="T164" s="446"/>
      <c r="U164" s="447"/>
      <c r="V164" s="43" t="s">
        <v>0</v>
      </c>
      <c r="W164" s="44">
        <f>IFERROR(SUM(W161:W162),"0")</f>
        <v>0</v>
      </c>
      <c r="X164" s="44">
        <f>IFERROR(SUM(X161:X162),"0")</f>
        <v>0</v>
      </c>
      <c r="Y164" s="43"/>
      <c r="Z164" s="68"/>
      <c r="AA164" s="68"/>
    </row>
    <row r="165" spans="1:67" ht="14.25" customHeight="1" x14ac:dyDescent="0.25">
      <c r="A165" s="439" t="s">
        <v>115</v>
      </c>
      <c r="B165" s="439"/>
      <c r="C165" s="439"/>
      <c r="D165" s="439"/>
      <c r="E165" s="439"/>
      <c r="F165" s="439"/>
      <c r="G165" s="439"/>
      <c r="H165" s="439"/>
      <c r="I165" s="439"/>
      <c r="J165" s="439"/>
      <c r="K165" s="439"/>
      <c r="L165" s="439"/>
      <c r="M165" s="439"/>
      <c r="N165" s="439"/>
      <c r="O165" s="439"/>
      <c r="P165" s="439"/>
      <c r="Q165" s="439"/>
      <c r="R165" s="439"/>
      <c r="S165" s="439"/>
      <c r="T165" s="439"/>
      <c r="U165" s="439"/>
      <c r="V165" s="439"/>
      <c r="W165" s="439"/>
      <c r="X165" s="439"/>
      <c r="Y165" s="439"/>
      <c r="Z165" s="67"/>
      <c r="AA165" s="67"/>
    </row>
    <row r="166" spans="1:67" ht="16.5" customHeight="1" x14ac:dyDescent="0.25">
      <c r="A166" s="64" t="s">
        <v>273</v>
      </c>
      <c r="B166" s="64" t="s">
        <v>274</v>
      </c>
      <c r="C166" s="37">
        <v>4301020262</v>
      </c>
      <c r="D166" s="440">
        <v>4680115882935</v>
      </c>
      <c r="E166" s="440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119</v>
      </c>
      <c r="L166" s="39" t="s">
        <v>137</v>
      </c>
      <c r="M166" s="39"/>
      <c r="N166" s="38">
        <v>50</v>
      </c>
      <c r="O166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442"/>
      <c r="Q166" s="442"/>
      <c r="R166" s="442"/>
      <c r="S166" s="443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IFERROR(IF(X166=0,"",ROUNDUP(X166/H166,0)*0.02175),"")</f>
        <v/>
      </c>
      <c r="Z166" s="69" t="s">
        <v>48</v>
      </c>
      <c r="AA166" s="70" t="s">
        <v>48</v>
      </c>
      <c r="AE166" s="80"/>
      <c r="BB166" s="168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ht="16.5" customHeight="1" x14ac:dyDescent="0.25">
      <c r="A167" s="64" t="s">
        <v>275</v>
      </c>
      <c r="B167" s="64" t="s">
        <v>276</v>
      </c>
      <c r="C167" s="37">
        <v>4301020220</v>
      </c>
      <c r="D167" s="440">
        <v>4680115880764</v>
      </c>
      <c r="E167" s="440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86</v>
      </c>
      <c r="L167" s="39" t="s">
        <v>118</v>
      </c>
      <c r="M167" s="39"/>
      <c r="N167" s="38">
        <v>50</v>
      </c>
      <c r="O167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442"/>
      <c r="Q167" s="442"/>
      <c r="R167" s="442"/>
      <c r="S167" s="443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IFERROR(IF(X167=0,"",ROUNDUP(X167/H167,0)*0.00753),"")</f>
        <v/>
      </c>
      <c r="Z167" s="69" t="s">
        <v>48</v>
      </c>
      <c r="AA167" s="70" t="s">
        <v>48</v>
      </c>
      <c r="AE167" s="80"/>
      <c r="BB167" s="169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x14ac:dyDescent="0.2">
      <c r="A168" s="448"/>
      <c r="B168" s="448"/>
      <c r="C168" s="448"/>
      <c r="D168" s="448"/>
      <c r="E168" s="448"/>
      <c r="F168" s="448"/>
      <c r="G168" s="448"/>
      <c r="H168" s="448"/>
      <c r="I168" s="448"/>
      <c r="J168" s="448"/>
      <c r="K168" s="448"/>
      <c r="L168" s="448"/>
      <c r="M168" s="448"/>
      <c r="N168" s="449"/>
      <c r="O168" s="445" t="s">
        <v>43</v>
      </c>
      <c r="P168" s="446"/>
      <c r="Q168" s="446"/>
      <c r="R168" s="446"/>
      <c r="S168" s="446"/>
      <c r="T168" s="446"/>
      <c r="U168" s="447"/>
      <c r="V168" s="43" t="s">
        <v>42</v>
      </c>
      <c r="W168" s="44">
        <f>IFERROR(W166/H166,"0")+IFERROR(W167/H167,"0")</f>
        <v>0</v>
      </c>
      <c r="X168" s="44">
        <f>IFERROR(X166/H166,"0")+IFERROR(X167/H167,"0")</f>
        <v>0</v>
      </c>
      <c r="Y168" s="44">
        <f>IFERROR(IF(Y166="",0,Y166),"0")+IFERROR(IF(Y167="",0,Y167),"0")</f>
        <v>0</v>
      </c>
      <c r="Z168" s="68"/>
      <c r="AA168" s="68"/>
    </row>
    <row r="169" spans="1:67" x14ac:dyDescent="0.2">
      <c r="A169" s="448"/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9"/>
      <c r="O169" s="445" t="s">
        <v>43</v>
      </c>
      <c r="P169" s="446"/>
      <c r="Q169" s="446"/>
      <c r="R169" s="446"/>
      <c r="S169" s="446"/>
      <c r="T169" s="446"/>
      <c r="U169" s="447"/>
      <c r="V169" s="43" t="s">
        <v>0</v>
      </c>
      <c r="W169" s="44">
        <f>IFERROR(SUM(W166:W167),"0")</f>
        <v>0</v>
      </c>
      <c r="X169" s="44">
        <f>IFERROR(SUM(X166:X167),"0")</f>
        <v>0</v>
      </c>
      <c r="Y169" s="43"/>
      <c r="Z169" s="68"/>
      <c r="AA169" s="68"/>
    </row>
    <row r="170" spans="1:67" ht="14.25" customHeight="1" x14ac:dyDescent="0.25">
      <c r="A170" s="439" t="s">
        <v>77</v>
      </c>
      <c r="B170" s="439"/>
      <c r="C170" s="439"/>
      <c r="D170" s="439"/>
      <c r="E170" s="439"/>
      <c r="F170" s="439"/>
      <c r="G170" s="439"/>
      <c r="H170" s="439"/>
      <c r="I170" s="439"/>
      <c r="J170" s="439"/>
      <c r="K170" s="439"/>
      <c r="L170" s="439"/>
      <c r="M170" s="439"/>
      <c r="N170" s="439"/>
      <c r="O170" s="439"/>
      <c r="P170" s="439"/>
      <c r="Q170" s="439"/>
      <c r="R170" s="439"/>
      <c r="S170" s="439"/>
      <c r="T170" s="439"/>
      <c r="U170" s="439"/>
      <c r="V170" s="439"/>
      <c r="W170" s="439"/>
      <c r="X170" s="439"/>
      <c r="Y170" s="439"/>
      <c r="Z170" s="67"/>
      <c r="AA170" s="67"/>
    </row>
    <row r="171" spans="1:67" ht="27" customHeight="1" x14ac:dyDescent="0.25">
      <c r="A171" s="64" t="s">
        <v>277</v>
      </c>
      <c r="B171" s="64" t="s">
        <v>278</v>
      </c>
      <c r="C171" s="37">
        <v>4301031224</v>
      </c>
      <c r="D171" s="440">
        <v>4680115882683</v>
      </c>
      <c r="E171" s="440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86</v>
      </c>
      <c r="L171" s="39" t="s">
        <v>82</v>
      </c>
      <c r="M171" s="39"/>
      <c r="N171" s="38">
        <v>40</v>
      </c>
      <c r="O171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442"/>
      <c r="Q171" s="442"/>
      <c r="R171" s="442"/>
      <c r="S171" s="443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IFERROR(IF(X171=0,"",ROUNDUP(X171/H171,0)*0.00937),"")</f>
        <v/>
      </c>
      <c r="Z171" s="69" t="s">
        <v>48</v>
      </c>
      <c r="AA171" s="70" t="s">
        <v>48</v>
      </c>
      <c r="AE171" s="80"/>
      <c r="BB171" s="170" t="s">
        <v>67</v>
      </c>
      <c r="BL171" s="80">
        <f>IFERROR(W171*I171/H171,"0")</f>
        <v>0</v>
      </c>
      <c r="BM171" s="80">
        <f>IFERROR(X171*I171/H171,"0")</f>
        <v>0</v>
      </c>
      <c r="BN171" s="80">
        <f>IFERROR(1/J171*(W171/H171),"0")</f>
        <v>0</v>
      </c>
      <c r="BO171" s="80">
        <f>IFERROR(1/J171*(X171/H171),"0")</f>
        <v>0</v>
      </c>
    </row>
    <row r="172" spans="1:67" ht="27" customHeight="1" x14ac:dyDescent="0.25">
      <c r="A172" s="64" t="s">
        <v>279</v>
      </c>
      <c r="B172" s="64" t="s">
        <v>280</v>
      </c>
      <c r="C172" s="37">
        <v>4301031230</v>
      </c>
      <c r="D172" s="440">
        <v>4680115882690</v>
      </c>
      <c r="E172" s="440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86</v>
      </c>
      <c r="L172" s="39" t="s">
        <v>82</v>
      </c>
      <c r="M172" s="39"/>
      <c r="N172" s="38">
        <v>40</v>
      </c>
      <c r="O172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442"/>
      <c r="Q172" s="442"/>
      <c r="R172" s="442"/>
      <c r="S172" s="443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80"/>
      <c r="BB172" s="171" t="s">
        <v>67</v>
      </c>
      <c r="BL172" s="80">
        <f>IFERROR(W172*I172/H172,"0")</f>
        <v>0</v>
      </c>
      <c r="BM172" s="80">
        <f>IFERROR(X172*I172/H172,"0")</f>
        <v>0</v>
      </c>
      <c r="BN172" s="80">
        <f>IFERROR(1/J172*(W172/H172),"0")</f>
        <v>0</v>
      </c>
      <c r="BO172" s="80">
        <f>IFERROR(1/J172*(X172/H172),"0")</f>
        <v>0</v>
      </c>
    </row>
    <row r="173" spans="1:67" ht="27" customHeight="1" x14ac:dyDescent="0.25">
      <c r="A173" s="64" t="s">
        <v>281</v>
      </c>
      <c r="B173" s="64" t="s">
        <v>282</v>
      </c>
      <c r="C173" s="37">
        <v>4301031220</v>
      </c>
      <c r="D173" s="440">
        <v>4680115882669</v>
      </c>
      <c r="E173" s="44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86</v>
      </c>
      <c r="L173" s="39" t="s">
        <v>82</v>
      </c>
      <c r="M173" s="39"/>
      <c r="N173" s="38">
        <v>40</v>
      </c>
      <c r="O173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442"/>
      <c r="Q173" s="442"/>
      <c r="R173" s="442"/>
      <c r="S173" s="443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2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27" customHeight="1" x14ac:dyDescent="0.25">
      <c r="A174" s="64" t="s">
        <v>283</v>
      </c>
      <c r="B174" s="64" t="s">
        <v>284</v>
      </c>
      <c r="C174" s="37">
        <v>4301031221</v>
      </c>
      <c r="D174" s="440">
        <v>4680115882676</v>
      </c>
      <c r="E174" s="44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442"/>
      <c r="Q174" s="442"/>
      <c r="R174" s="442"/>
      <c r="S174" s="443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x14ac:dyDescent="0.2">
      <c r="A175" s="448"/>
      <c r="B175" s="448"/>
      <c r="C175" s="448"/>
      <c r="D175" s="448"/>
      <c r="E175" s="448"/>
      <c r="F175" s="448"/>
      <c r="G175" s="448"/>
      <c r="H175" s="448"/>
      <c r="I175" s="448"/>
      <c r="J175" s="448"/>
      <c r="K175" s="448"/>
      <c r="L175" s="448"/>
      <c r="M175" s="448"/>
      <c r="N175" s="449"/>
      <c r="O175" s="445" t="s">
        <v>43</v>
      </c>
      <c r="P175" s="446"/>
      <c r="Q175" s="446"/>
      <c r="R175" s="446"/>
      <c r="S175" s="446"/>
      <c r="T175" s="446"/>
      <c r="U175" s="447"/>
      <c r="V175" s="43" t="s">
        <v>42</v>
      </c>
      <c r="W175" s="44">
        <f>IFERROR(W171/H171,"0")+IFERROR(W172/H172,"0")+IFERROR(W173/H173,"0")+IFERROR(W174/H174,"0")</f>
        <v>0</v>
      </c>
      <c r="X175" s="44">
        <f>IFERROR(X171/H171,"0")+IFERROR(X172/H172,"0")+IFERROR(X173/H173,"0")+IFERROR(X174/H174,"0")</f>
        <v>0</v>
      </c>
      <c r="Y175" s="44">
        <f>IFERROR(IF(Y171="",0,Y171),"0")+IFERROR(IF(Y172="",0,Y172),"0")+IFERROR(IF(Y173="",0,Y173),"0")+IFERROR(IF(Y174="",0,Y174),"0")</f>
        <v>0</v>
      </c>
      <c r="Z175" s="68"/>
      <c r="AA175" s="68"/>
    </row>
    <row r="176" spans="1:67" x14ac:dyDescent="0.2">
      <c r="A176" s="448"/>
      <c r="B176" s="448"/>
      <c r="C176" s="448"/>
      <c r="D176" s="448"/>
      <c r="E176" s="448"/>
      <c r="F176" s="448"/>
      <c r="G176" s="448"/>
      <c r="H176" s="448"/>
      <c r="I176" s="448"/>
      <c r="J176" s="448"/>
      <c r="K176" s="448"/>
      <c r="L176" s="448"/>
      <c r="M176" s="448"/>
      <c r="N176" s="449"/>
      <c r="O176" s="445" t="s">
        <v>43</v>
      </c>
      <c r="P176" s="446"/>
      <c r="Q176" s="446"/>
      <c r="R176" s="446"/>
      <c r="S176" s="446"/>
      <c r="T176" s="446"/>
      <c r="U176" s="447"/>
      <c r="V176" s="43" t="s">
        <v>0</v>
      </c>
      <c r="W176" s="44">
        <f>IFERROR(SUM(W171:W174),"0")</f>
        <v>0</v>
      </c>
      <c r="X176" s="44">
        <f>IFERROR(SUM(X171:X174),"0")</f>
        <v>0</v>
      </c>
      <c r="Y176" s="43"/>
      <c r="Z176" s="68"/>
      <c r="AA176" s="68"/>
    </row>
    <row r="177" spans="1:67" ht="14.25" customHeight="1" x14ac:dyDescent="0.25">
      <c r="A177" s="439" t="s">
        <v>87</v>
      </c>
      <c r="B177" s="439"/>
      <c r="C177" s="439"/>
      <c r="D177" s="439"/>
      <c r="E177" s="439"/>
      <c r="F177" s="439"/>
      <c r="G177" s="439"/>
      <c r="H177" s="439"/>
      <c r="I177" s="439"/>
      <c r="J177" s="439"/>
      <c r="K177" s="439"/>
      <c r="L177" s="439"/>
      <c r="M177" s="439"/>
      <c r="N177" s="439"/>
      <c r="O177" s="439"/>
      <c r="P177" s="439"/>
      <c r="Q177" s="439"/>
      <c r="R177" s="439"/>
      <c r="S177" s="439"/>
      <c r="T177" s="439"/>
      <c r="U177" s="439"/>
      <c r="V177" s="439"/>
      <c r="W177" s="439"/>
      <c r="X177" s="439"/>
      <c r="Y177" s="439"/>
      <c r="Z177" s="67"/>
      <c r="AA177" s="67"/>
    </row>
    <row r="178" spans="1:67" ht="27" customHeight="1" x14ac:dyDescent="0.25">
      <c r="A178" s="64" t="s">
        <v>285</v>
      </c>
      <c r="B178" s="64" t="s">
        <v>286</v>
      </c>
      <c r="C178" s="37">
        <v>4301051409</v>
      </c>
      <c r="D178" s="440">
        <v>4680115881556</v>
      </c>
      <c r="E178" s="440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119</v>
      </c>
      <c r="L178" s="39" t="s">
        <v>137</v>
      </c>
      <c r="M178" s="39"/>
      <c r="N178" s="38">
        <v>45</v>
      </c>
      <c r="O178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442"/>
      <c r="Q178" s="442"/>
      <c r="R178" s="442"/>
      <c r="S178" s="443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94" si="33">IFERROR(IF(W178="",0,CEILING((W178/$H178),1)*$H178),"")</f>
        <v>0</v>
      </c>
      <c r="Y178" s="42" t="str">
        <f>IFERROR(IF(X178=0,"",ROUNDUP(X178/H178,0)*0.01196),"")</f>
        <v/>
      </c>
      <c r="Z178" s="69" t="s">
        <v>48</v>
      </c>
      <c r="AA178" s="70" t="s">
        <v>48</v>
      </c>
      <c r="AE178" s="80"/>
      <c r="BB178" s="174" t="s">
        <v>67</v>
      </c>
      <c r="BL178" s="80">
        <f t="shared" ref="BL178:BL194" si="34">IFERROR(W178*I178/H178,"0")</f>
        <v>0</v>
      </c>
      <c r="BM178" s="80">
        <f t="shared" ref="BM178:BM194" si="35">IFERROR(X178*I178/H178,"0")</f>
        <v>0</v>
      </c>
      <c r="BN178" s="80">
        <f t="shared" ref="BN178:BN194" si="36">IFERROR(1/J178*(W178/H178),"0")</f>
        <v>0</v>
      </c>
      <c r="BO178" s="80">
        <f t="shared" ref="BO178:BO194" si="37">IFERROR(1/J178*(X178/H178),"0")</f>
        <v>0</v>
      </c>
    </row>
    <row r="179" spans="1:67" ht="27" customHeight="1" x14ac:dyDescent="0.25">
      <c r="A179" s="64" t="s">
        <v>287</v>
      </c>
      <c r="B179" s="64" t="s">
        <v>288</v>
      </c>
      <c r="C179" s="37">
        <v>4301051408</v>
      </c>
      <c r="D179" s="440">
        <v>4680115881594</v>
      </c>
      <c r="E179" s="440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119</v>
      </c>
      <c r="L179" s="39" t="s">
        <v>137</v>
      </c>
      <c r="M179" s="39"/>
      <c r="N179" s="38">
        <v>40</v>
      </c>
      <c r="O179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442"/>
      <c r="Q179" s="442"/>
      <c r="R179" s="442"/>
      <c r="S179" s="443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3"/>
        <v>0</v>
      </c>
      <c r="Y179" s="42" t="str">
        <f>IFERROR(IF(X179=0,"",ROUNDUP(X179/H179,0)*0.02175),"")</f>
        <v/>
      </c>
      <c r="Z179" s="69" t="s">
        <v>48</v>
      </c>
      <c r="AA179" s="70" t="s">
        <v>48</v>
      </c>
      <c r="AE179" s="80"/>
      <c r="BB179" s="175" t="s">
        <v>67</v>
      </c>
      <c r="BL179" s="80">
        <f t="shared" si="34"/>
        <v>0</v>
      </c>
      <c r="BM179" s="80">
        <f t="shared" si="35"/>
        <v>0</v>
      </c>
      <c r="BN179" s="80">
        <f t="shared" si="36"/>
        <v>0</v>
      </c>
      <c r="BO179" s="80">
        <f t="shared" si="37"/>
        <v>0</v>
      </c>
    </row>
    <row r="180" spans="1:67" ht="27" customHeight="1" x14ac:dyDescent="0.25">
      <c r="A180" s="64" t="s">
        <v>289</v>
      </c>
      <c r="B180" s="64" t="s">
        <v>290</v>
      </c>
      <c r="C180" s="37">
        <v>4301051505</v>
      </c>
      <c r="D180" s="440">
        <v>4680115881587</v>
      </c>
      <c r="E180" s="44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119</v>
      </c>
      <c r="L180" s="39" t="s">
        <v>82</v>
      </c>
      <c r="M180" s="39"/>
      <c r="N180" s="38">
        <v>40</v>
      </c>
      <c r="O180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442"/>
      <c r="Q180" s="442"/>
      <c r="R180" s="442"/>
      <c r="S180" s="443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3"/>
        <v>0</v>
      </c>
      <c r="Y180" s="42" t="str">
        <f>IFERROR(IF(X180=0,"",ROUNDUP(X180/H180,0)*0.01196),"")</f>
        <v/>
      </c>
      <c r="Z180" s="69" t="s">
        <v>48</v>
      </c>
      <c r="AA180" s="70" t="s">
        <v>48</v>
      </c>
      <c r="AE180" s="80"/>
      <c r="BB180" s="176" t="s">
        <v>67</v>
      </c>
      <c r="BL180" s="80">
        <f t="shared" si="34"/>
        <v>0</v>
      </c>
      <c r="BM180" s="80">
        <f t="shared" si="35"/>
        <v>0</v>
      </c>
      <c r="BN180" s="80">
        <f t="shared" si="36"/>
        <v>0</v>
      </c>
      <c r="BO180" s="80">
        <f t="shared" si="37"/>
        <v>0</v>
      </c>
    </row>
    <row r="181" spans="1:67" ht="16.5" customHeight="1" x14ac:dyDescent="0.25">
      <c r="A181" s="64" t="s">
        <v>291</v>
      </c>
      <c r="B181" s="64" t="s">
        <v>292</v>
      </c>
      <c r="C181" s="37">
        <v>4301051380</v>
      </c>
      <c r="D181" s="440">
        <v>4680115880962</v>
      </c>
      <c r="E181" s="440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119</v>
      </c>
      <c r="L181" s="39" t="s">
        <v>82</v>
      </c>
      <c r="M181" s="39"/>
      <c r="N181" s="38">
        <v>40</v>
      </c>
      <c r="O181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442"/>
      <c r="Q181" s="442"/>
      <c r="R181" s="442"/>
      <c r="S181" s="443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3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si="34"/>
        <v>0</v>
      </c>
      <c r="BM181" s="80">
        <f t="shared" si="35"/>
        <v>0</v>
      </c>
      <c r="BN181" s="80">
        <f t="shared" si="36"/>
        <v>0</v>
      </c>
      <c r="BO181" s="80">
        <f t="shared" si="37"/>
        <v>0</v>
      </c>
    </row>
    <row r="182" spans="1:67" ht="27" customHeight="1" x14ac:dyDescent="0.25">
      <c r="A182" s="64" t="s">
        <v>293</v>
      </c>
      <c r="B182" s="64" t="s">
        <v>294</v>
      </c>
      <c r="C182" s="37">
        <v>4301051411</v>
      </c>
      <c r="D182" s="440">
        <v>4680115881617</v>
      </c>
      <c r="E182" s="440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119</v>
      </c>
      <c r="L182" s="39" t="s">
        <v>137</v>
      </c>
      <c r="M182" s="39"/>
      <c r="N182" s="38">
        <v>40</v>
      </c>
      <c r="O182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442"/>
      <c r="Q182" s="442"/>
      <c r="R182" s="442"/>
      <c r="S182" s="443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16.5" customHeight="1" x14ac:dyDescent="0.25">
      <c r="A183" s="64" t="s">
        <v>295</v>
      </c>
      <c r="B183" s="64" t="s">
        <v>296</v>
      </c>
      <c r="C183" s="37">
        <v>4301051538</v>
      </c>
      <c r="D183" s="440">
        <v>4680115880573</v>
      </c>
      <c r="E183" s="440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119</v>
      </c>
      <c r="L183" s="39" t="s">
        <v>82</v>
      </c>
      <c r="M183" s="39"/>
      <c r="N183" s="38">
        <v>45</v>
      </c>
      <c r="O183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42"/>
      <c r="Q183" s="442"/>
      <c r="R183" s="442"/>
      <c r="S183" s="443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27" customHeight="1" x14ac:dyDescent="0.25">
      <c r="A184" s="64" t="s">
        <v>297</v>
      </c>
      <c r="B184" s="64" t="s">
        <v>298</v>
      </c>
      <c r="C184" s="37">
        <v>4301051487</v>
      </c>
      <c r="D184" s="440">
        <v>4680115881228</v>
      </c>
      <c r="E184" s="440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86</v>
      </c>
      <c r="L184" s="39" t="s">
        <v>82</v>
      </c>
      <c r="M184" s="39"/>
      <c r="N184" s="38">
        <v>40</v>
      </c>
      <c r="O184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442"/>
      <c r="Q184" s="442"/>
      <c r="R184" s="442"/>
      <c r="S184" s="443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IFERROR(IF(X184=0,"",ROUNDUP(X184/H184,0)*0.00753),"")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customHeight="1" x14ac:dyDescent="0.25">
      <c r="A185" s="64" t="s">
        <v>299</v>
      </c>
      <c r="B185" s="64" t="s">
        <v>300</v>
      </c>
      <c r="C185" s="37">
        <v>4301051506</v>
      </c>
      <c r="D185" s="440">
        <v>4680115881037</v>
      </c>
      <c r="E185" s="440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86</v>
      </c>
      <c r="L185" s="39" t="s">
        <v>82</v>
      </c>
      <c r="M185" s="39"/>
      <c r="N185" s="38">
        <v>40</v>
      </c>
      <c r="O185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442"/>
      <c r="Q185" s="442"/>
      <c r="R185" s="442"/>
      <c r="S185" s="443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IFERROR(IF(X185=0,"",ROUNDUP(X185/H185,0)*0.00937),"")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27" customHeight="1" x14ac:dyDescent="0.25">
      <c r="A186" s="64" t="s">
        <v>301</v>
      </c>
      <c r="B186" s="64" t="s">
        <v>302</v>
      </c>
      <c r="C186" s="37">
        <v>4301051384</v>
      </c>
      <c r="D186" s="440">
        <v>4680115881211</v>
      </c>
      <c r="E186" s="440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86</v>
      </c>
      <c r="L186" s="39" t="s">
        <v>82</v>
      </c>
      <c r="M186" s="39"/>
      <c r="N186" s="38">
        <v>45</v>
      </c>
      <c r="O186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442"/>
      <c r="Q186" s="442"/>
      <c r="R186" s="442"/>
      <c r="S186" s="443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IFERROR(IF(X186=0,"",ROUNDUP(X186/H186,0)*0.00753),"")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303</v>
      </c>
      <c r="B187" s="64" t="s">
        <v>304</v>
      </c>
      <c r="C187" s="37">
        <v>4301051378</v>
      </c>
      <c r="D187" s="440">
        <v>4680115881020</v>
      </c>
      <c r="E187" s="440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86</v>
      </c>
      <c r="L187" s="39" t="s">
        <v>82</v>
      </c>
      <c r="M187" s="39"/>
      <c r="N187" s="38">
        <v>45</v>
      </c>
      <c r="O187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442"/>
      <c r="Q187" s="442"/>
      <c r="R187" s="442"/>
      <c r="S187" s="443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IFERROR(IF(X187=0,"",ROUNDUP(X187/H187,0)*0.00937),"")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305</v>
      </c>
      <c r="B188" s="64" t="s">
        <v>306</v>
      </c>
      <c r="C188" s="37">
        <v>4301051407</v>
      </c>
      <c r="D188" s="440">
        <v>4680115882195</v>
      </c>
      <c r="E188" s="440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86</v>
      </c>
      <c r="L188" s="39" t="s">
        <v>137</v>
      </c>
      <c r="M188" s="39"/>
      <c r="N188" s="38">
        <v>40</v>
      </c>
      <c r="O188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442"/>
      <c r="Q188" s="442"/>
      <c r="R188" s="442"/>
      <c r="S188" s="443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 t="shared" ref="Y188:Y194" si="38">IFERROR(IF(X188=0,"",ROUNDUP(X188/H188,0)*0.00753),"")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307</v>
      </c>
      <c r="B189" s="64" t="s">
        <v>308</v>
      </c>
      <c r="C189" s="37">
        <v>4301051479</v>
      </c>
      <c r="D189" s="440">
        <v>4680115882607</v>
      </c>
      <c r="E189" s="440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86</v>
      </c>
      <c r="L189" s="39" t="s">
        <v>137</v>
      </c>
      <c r="M189" s="39"/>
      <c r="N189" s="38">
        <v>45</v>
      </c>
      <c r="O189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442"/>
      <c r="Q189" s="442"/>
      <c r="R189" s="442"/>
      <c r="S189" s="443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 t="shared" si="38"/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309</v>
      </c>
      <c r="B190" s="64" t="s">
        <v>310</v>
      </c>
      <c r="C190" s="37">
        <v>4301051468</v>
      </c>
      <c r="D190" s="440">
        <v>4680115880092</v>
      </c>
      <c r="E190" s="44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86</v>
      </c>
      <c r="L190" s="39" t="s">
        <v>137</v>
      </c>
      <c r="M190" s="39"/>
      <c r="N190" s="38">
        <v>45</v>
      </c>
      <c r="O190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442"/>
      <c r="Q190" s="442"/>
      <c r="R190" s="442"/>
      <c r="S190" s="443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 t="shared" si="38"/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311</v>
      </c>
      <c r="B191" s="64" t="s">
        <v>312</v>
      </c>
      <c r="C191" s="37">
        <v>4301051469</v>
      </c>
      <c r="D191" s="440">
        <v>4680115880221</v>
      </c>
      <c r="E191" s="440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86</v>
      </c>
      <c r="L191" s="39" t="s">
        <v>137</v>
      </c>
      <c r="M191" s="39"/>
      <c r="N191" s="38">
        <v>45</v>
      </c>
      <c r="O191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442"/>
      <c r="Q191" s="442"/>
      <c r="R191" s="442"/>
      <c r="S191" s="443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si="38"/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16.5" customHeight="1" x14ac:dyDescent="0.25">
      <c r="A192" s="64" t="s">
        <v>313</v>
      </c>
      <c r="B192" s="64" t="s">
        <v>314</v>
      </c>
      <c r="C192" s="37">
        <v>4301051523</v>
      </c>
      <c r="D192" s="440">
        <v>4680115882942</v>
      </c>
      <c r="E192" s="440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82</v>
      </c>
      <c r="M192" s="39"/>
      <c r="N192" s="38">
        <v>40</v>
      </c>
      <c r="O192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442"/>
      <c r="Q192" s="442"/>
      <c r="R192" s="442"/>
      <c r="S192" s="443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16.5" customHeight="1" x14ac:dyDescent="0.25">
      <c r="A193" s="64" t="s">
        <v>315</v>
      </c>
      <c r="B193" s="64" t="s">
        <v>316</v>
      </c>
      <c r="C193" s="37">
        <v>4301051326</v>
      </c>
      <c r="D193" s="440">
        <v>4680115880504</v>
      </c>
      <c r="E193" s="440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82</v>
      </c>
      <c r="M193" s="39"/>
      <c r="N193" s="38">
        <v>40</v>
      </c>
      <c r="O193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442"/>
      <c r="Q193" s="442"/>
      <c r="R193" s="442"/>
      <c r="S193" s="443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317</v>
      </c>
      <c r="B194" s="64" t="s">
        <v>318</v>
      </c>
      <c r="C194" s="37">
        <v>4301051410</v>
      </c>
      <c r="D194" s="440">
        <v>4680115882164</v>
      </c>
      <c r="E194" s="440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86</v>
      </c>
      <c r="L194" s="39" t="s">
        <v>137</v>
      </c>
      <c r="M194" s="39"/>
      <c r="N194" s="38">
        <v>40</v>
      </c>
      <c r="O194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442"/>
      <c r="Q194" s="442"/>
      <c r="R194" s="442"/>
      <c r="S194" s="443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x14ac:dyDescent="0.2">
      <c r="A195" s="448"/>
      <c r="B195" s="448"/>
      <c r="C195" s="448"/>
      <c r="D195" s="448"/>
      <c r="E195" s="448"/>
      <c r="F195" s="448"/>
      <c r="G195" s="448"/>
      <c r="H195" s="448"/>
      <c r="I195" s="448"/>
      <c r="J195" s="448"/>
      <c r="K195" s="448"/>
      <c r="L195" s="448"/>
      <c r="M195" s="448"/>
      <c r="N195" s="449"/>
      <c r="O195" s="445" t="s">
        <v>43</v>
      </c>
      <c r="P195" s="446"/>
      <c r="Q195" s="446"/>
      <c r="R195" s="446"/>
      <c r="S195" s="446"/>
      <c r="T195" s="446"/>
      <c r="U195" s="447"/>
      <c r="V195" s="43" t="s">
        <v>42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44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68"/>
      <c r="AA195" s="68"/>
    </row>
    <row r="196" spans="1:67" x14ac:dyDescent="0.2">
      <c r="A196" s="448"/>
      <c r="B196" s="448"/>
      <c r="C196" s="448"/>
      <c r="D196" s="448"/>
      <c r="E196" s="448"/>
      <c r="F196" s="448"/>
      <c r="G196" s="448"/>
      <c r="H196" s="448"/>
      <c r="I196" s="448"/>
      <c r="J196" s="448"/>
      <c r="K196" s="448"/>
      <c r="L196" s="448"/>
      <c r="M196" s="448"/>
      <c r="N196" s="449"/>
      <c r="O196" s="445" t="s">
        <v>43</v>
      </c>
      <c r="P196" s="446"/>
      <c r="Q196" s="446"/>
      <c r="R196" s="446"/>
      <c r="S196" s="446"/>
      <c r="T196" s="446"/>
      <c r="U196" s="447"/>
      <c r="V196" s="43" t="s">
        <v>0</v>
      </c>
      <c r="W196" s="44">
        <f>IFERROR(SUM(W178:W194),"0")</f>
        <v>0</v>
      </c>
      <c r="X196" s="44">
        <f>IFERROR(SUM(X178:X194),"0")</f>
        <v>0</v>
      </c>
      <c r="Y196" s="43"/>
      <c r="Z196" s="68"/>
      <c r="AA196" s="68"/>
    </row>
    <row r="197" spans="1:67" ht="14.25" customHeight="1" x14ac:dyDescent="0.25">
      <c r="A197" s="439" t="s">
        <v>218</v>
      </c>
      <c r="B197" s="439"/>
      <c r="C197" s="439"/>
      <c r="D197" s="439"/>
      <c r="E197" s="439"/>
      <c r="F197" s="439"/>
      <c r="G197" s="439"/>
      <c r="H197" s="439"/>
      <c r="I197" s="439"/>
      <c r="J197" s="439"/>
      <c r="K197" s="439"/>
      <c r="L197" s="439"/>
      <c r="M197" s="439"/>
      <c r="N197" s="439"/>
      <c r="O197" s="439"/>
      <c r="P197" s="439"/>
      <c r="Q197" s="439"/>
      <c r="R197" s="439"/>
      <c r="S197" s="439"/>
      <c r="T197" s="439"/>
      <c r="U197" s="439"/>
      <c r="V197" s="439"/>
      <c r="W197" s="439"/>
      <c r="X197" s="439"/>
      <c r="Y197" s="439"/>
      <c r="Z197" s="67"/>
      <c r="AA197" s="67"/>
    </row>
    <row r="198" spans="1:67" ht="16.5" customHeight="1" x14ac:dyDescent="0.25">
      <c r="A198" s="64" t="s">
        <v>319</v>
      </c>
      <c r="B198" s="64" t="s">
        <v>320</v>
      </c>
      <c r="C198" s="37">
        <v>4301060360</v>
      </c>
      <c r="D198" s="440">
        <v>4680115882874</v>
      </c>
      <c r="E198" s="440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86</v>
      </c>
      <c r="L198" s="39" t="s">
        <v>82</v>
      </c>
      <c r="M198" s="39"/>
      <c r="N198" s="38">
        <v>30</v>
      </c>
      <c r="O198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442"/>
      <c r="Q198" s="442"/>
      <c r="R198" s="442"/>
      <c r="S198" s="443"/>
      <c r="T198" s="40" t="s">
        <v>48</v>
      </c>
      <c r="U198" s="40" t="s">
        <v>48</v>
      </c>
      <c r="V198" s="41" t="s">
        <v>0</v>
      </c>
      <c r="W198" s="59">
        <v>0</v>
      </c>
      <c r="X198" s="56">
        <f>IFERROR(IF(W198="",0,CEILING((W198/$H198),1)*$H198),"")</f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1" t="s">
        <v>67</v>
      </c>
      <c r="BL198" s="80">
        <f>IFERROR(W198*I198/H198,"0")</f>
        <v>0</v>
      </c>
      <c r="BM198" s="80">
        <f>IFERROR(X198*I198/H198,"0")</f>
        <v>0</v>
      </c>
      <c r="BN198" s="80">
        <f>IFERROR(1/J198*(W198/H198),"0")</f>
        <v>0</v>
      </c>
      <c r="BO198" s="80">
        <f>IFERROR(1/J198*(X198/H198),"0")</f>
        <v>0</v>
      </c>
    </row>
    <row r="199" spans="1:67" ht="27" customHeight="1" x14ac:dyDescent="0.25">
      <c r="A199" s="64" t="s">
        <v>321</v>
      </c>
      <c r="B199" s="64" t="s">
        <v>322</v>
      </c>
      <c r="C199" s="37">
        <v>4301060359</v>
      </c>
      <c r="D199" s="440">
        <v>4680115884434</v>
      </c>
      <c r="E199" s="440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86</v>
      </c>
      <c r="L199" s="39" t="s">
        <v>82</v>
      </c>
      <c r="M199" s="39"/>
      <c r="N199" s="38">
        <v>30</v>
      </c>
      <c r="O199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442"/>
      <c r="Q199" s="442"/>
      <c r="R199" s="442"/>
      <c r="S199" s="443"/>
      <c r="T199" s="40" t="s">
        <v>48</v>
      </c>
      <c r="U199" s="40" t="s">
        <v>48</v>
      </c>
      <c r="V199" s="41" t="s">
        <v>0</v>
      </c>
      <c r="W199" s="59">
        <v>0</v>
      </c>
      <c r="X199" s="56">
        <f>IFERROR(IF(W199="",0,CEILING((W199/$H199),1)*$H199),"")</f>
        <v>0</v>
      </c>
      <c r="Y199" s="42" t="str">
        <f>IFERROR(IF(X199=0,"",ROUNDUP(X199/H199,0)*0.00937),"")</f>
        <v/>
      </c>
      <c r="Z199" s="69" t="s">
        <v>48</v>
      </c>
      <c r="AA199" s="70" t="s">
        <v>48</v>
      </c>
      <c r="AE199" s="80"/>
      <c r="BB199" s="192" t="s">
        <v>67</v>
      </c>
      <c r="BL199" s="80">
        <f>IFERROR(W199*I199/H199,"0")</f>
        <v>0</v>
      </c>
      <c r="BM199" s="80">
        <f>IFERROR(X199*I199/H199,"0")</f>
        <v>0</v>
      </c>
      <c r="BN199" s="80">
        <f>IFERROR(1/J199*(W199/H199),"0")</f>
        <v>0</v>
      </c>
      <c r="BO199" s="80">
        <f>IFERROR(1/J199*(X199/H199),"0")</f>
        <v>0</v>
      </c>
    </row>
    <row r="200" spans="1:67" ht="27" customHeight="1" x14ac:dyDescent="0.25">
      <c r="A200" s="64" t="s">
        <v>323</v>
      </c>
      <c r="B200" s="64" t="s">
        <v>324</v>
      </c>
      <c r="C200" s="37">
        <v>4301060339</v>
      </c>
      <c r="D200" s="440">
        <v>4680115880818</v>
      </c>
      <c r="E200" s="44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86</v>
      </c>
      <c r="L200" s="39" t="s">
        <v>82</v>
      </c>
      <c r="M200" s="39"/>
      <c r="N200" s="38">
        <v>40</v>
      </c>
      <c r="O200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442"/>
      <c r="Q200" s="442"/>
      <c r="R200" s="442"/>
      <c r="S200" s="443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3" t="s">
        <v>67</v>
      </c>
      <c r="BL200" s="80">
        <f>IFERROR(W200*I200/H200,"0")</f>
        <v>0</v>
      </c>
      <c r="BM200" s="80">
        <f>IFERROR(X200*I200/H200,"0")</f>
        <v>0</v>
      </c>
      <c r="BN200" s="80">
        <f>IFERROR(1/J200*(W200/H200),"0")</f>
        <v>0</v>
      </c>
      <c r="BO200" s="80">
        <f>IFERROR(1/J200*(X200/H200),"0")</f>
        <v>0</v>
      </c>
    </row>
    <row r="201" spans="1:67" ht="16.5" customHeight="1" x14ac:dyDescent="0.25">
      <c r="A201" s="64" t="s">
        <v>325</v>
      </c>
      <c r="B201" s="64" t="s">
        <v>326</v>
      </c>
      <c r="C201" s="37">
        <v>4301060338</v>
      </c>
      <c r="D201" s="440">
        <v>4680115880801</v>
      </c>
      <c r="E201" s="44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86</v>
      </c>
      <c r="L201" s="39" t="s">
        <v>82</v>
      </c>
      <c r="M201" s="39"/>
      <c r="N201" s="38">
        <v>40</v>
      </c>
      <c r="O201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442"/>
      <c r="Q201" s="442"/>
      <c r="R201" s="442"/>
      <c r="S201" s="443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x14ac:dyDescent="0.2">
      <c r="A202" s="448"/>
      <c r="B202" s="448"/>
      <c r="C202" s="448"/>
      <c r="D202" s="448"/>
      <c r="E202" s="448"/>
      <c r="F202" s="448"/>
      <c r="G202" s="448"/>
      <c r="H202" s="448"/>
      <c r="I202" s="448"/>
      <c r="J202" s="448"/>
      <c r="K202" s="448"/>
      <c r="L202" s="448"/>
      <c r="M202" s="448"/>
      <c r="N202" s="449"/>
      <c r="O202" s="445" t="s">
        <v>43</v>
      </c>
      <c r="P202" s="446"/>
      <c r="Q202" s="446"/>
      <c r="R202" s="446"/>
      <c r="S202" s="446"/>
      <c r="T202" s="446"/>
      <c r="U202" s="447"/>
      <c r="V202" s="43" t="s">
        <v>42</v>
      </c>
      <c r="W202" s="44">
        <f>IFERROR(W198/H198,"0")+IFERROR(W199/H199,"0")+IFERROR(W200/H200,"0")+IFERROR(W201/H201,"0")</f>
        <v>0</v>
      </c>
      <c r="X202" s="44">
        <f>IFERROR(X198/H198,"0")+IFERROR(X199/H199,"0")+IFERROR(X200/H200,"0")+IFERROR(X201/H201,"0")</f>
        <v>0</v>
      </c>
      <c r="Y202" s="44">
        <f>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448"/>
      <c r="B203" s="448"/>
      <c r="C203" s="448"/>
      <c r="D203" s="448"/>
      <c r="E203" s="448"/>
      <c r="F203" s="448"/>
      <c r="G203" s="448"/>
      <c r="H203" s="448"/>
      <c r="I203" s="448"/>
      <c r="J203" s="448"/>
      <c r="K203" s="448"/>
      <c r="L203" s="448"/>
      <c r="M203" s="448"/>
      <c r="N203" s="449"/>
      <c r="O203" s="445" t="s">
        <v>43</v>
      </c>
      <c r="P203" s="446"/>
      <c r="Q203" s="446"/>
      <c r="R203" s="446"/>
      <c r="S203" s="446"/>
      <c r="T203" s="446"/>
      <c r="U203" s="447"/>
      <c r="V203" s="43" t="s">
        <v>0</v>
      </c>
      <c r="W203" s="44">
        <f>IFERROR(SUM(W198:W201),"0")</f>
        <v>0</v>
      </c>
      <c r="X203" s="44">
        <f>IFERROR(SUM(X198:X201),"0")</f>
        <v>0</v>
      </c>
      <c r="Y203" s="43"/>
      <c r="Z203" s="68"/>
      <c r="AA203" s="68"/>
    </row>
    <row r="204" spans="1:67" ht="16.5" customHeight="1" x14ac:dyDescent="0.25">
      <c r="A204" s="438" t="s">
        <v>327</v>
      </c>
      <c r="B204" s="438"/>
      <c r="C204" s="438"/>
      <c r="D204" s="438"/>
      <c r="E204" s="438"/>
      <c r="F204" s="438"/>
      <c r="G204" s="438"/>
      <c r="H204" s="438"/>
      <c r="I204" s="438"/>
      <c r="J204" s="438"/>
      <c r="K204" s="438"/>
      <c r="L204" s="438"/>
      <c r="M204" s="438"/>
      <c r="N204" s="438"/>
      <c r="O204" s="438"/>
      <c r="P204" s="438"/>
      <c r="Q204" s="438"/>
      <c r="R204" s="438"/>
      <c r="S204" s="438"/>
      <c r="T204" s="438"/>
      <c r="U204" s="438"/>
      <c r="V204" s="438"/>
      <c r="W204" s="438"/>
      <c r="X204" s="438"/>
      <c r="Y204" s="438"/>
      <c r="Z204" s="66"/>
      <c r="AA204" s="66"/>
    </row>
    <row r="205" spans="1:67" ht="14.25" customHeight="1" x14ac:dyDescent="0.25">
      <c r="A205" s="439" t="s">
        <v>123</v>
      </c>
      <c r="B205" s="439"/>
      <c r="C205" s="439"/>
      <c r="D205" s="439"/>
      <c r="E205" s="439"/>
      <c r="F205" s="439"/>
      <c r="G205" s="439"/>
      <c r="H205" s="439"/>
      <c r="I205" s="439"/>
      <c r="J205" s="439"/>
      <c r="K205" s="439"/>
      <c r="L205" s="439"/>
      <c r="M205" s="439"/>
      <c r="N205" s="439"/>
      <c r="O205" s="439"/>
      <c r="P205" s="439"/>
      <c r="Q205" s="439"/>
      <c r="R205" s="439"/>
      <c r="S205" s="439"/>
      <c r="T205" s="439"/>
      <c r="U205" s="439"/>
      <c r="V205" s="439"/>
      <c r="W205" s="439"/>
      <c r="X205" s="439"/>
      <c r="Y205" s="439"/>
      <c r="Z205" s="67"/>
      <c r="AA205" s="67"/>
    </row>
    <row r="206" spans="1:67" ht="27" customHeight="1" x14ac:dyDescent="0.25">
      <c r="A206" s="64" t="s">
        <v>328</v>
      </c>
      <c r="B206" s="64" t="s">
        <v>329</v>
      </c>
      <c r="C206" s="37">
        <v>4301011717</v>
      </c>
      <c r="D206" s="440">
        <v>4680115884274</v>
      </c>
      <c r="E206" s="440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119</v>
      </c>
      <c r="L206" s="39" t="s">
        <v>118</v>
      </c>
      <c r="M206" s="39"/>
      <c r="N206" s="38">
        <v>55</v>
      </c>
      <c r="O206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442"/>
      <c r="Q206" s="442"/>
      <c r="R206" s="442"/>
      <c r="S206" s="443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ref="X206:X211" si="39">IFERROR(IF(W206="",0,CEILING((W206/$H206),1)*$H206),"")</f>
        <v>0</v>
      </c>
      <c r="Y206" s="42" t="str">
        <f>IFERROR(IF(X206=0,"",ROUNDUP(X206/H206,0)*0.02175),"")</f>
        <v/>
      </c>
      <c r="Z206" s="69" t="s">
        <v>48</v>
      </c>
      <c r="AA206" s="70" t="s">
        <v>48</v>
      </c>
      <c r="AE206" s="80"/>
      <c r="BB206" s="195" t="s">
        <v>67</v>
      </c>
      <c r="BL206" s="80">
        <f t="shared" ref="BL206:BL211" si="40">IFERROR(W206*I206/H206,"0")</f>
        <v>0</v>
      </c>
      <c r="BM206" s="80">
        <f t="shared" ref="BM206:BM211" si="41">IFERROR(X206*I206/H206,"0")</f>
        <v>0</v>
      </c>
      <c r="BN206" s="80">
        <f t="shared" ref="BN206:BN211" si="42">IFERROR(1/J206*(W206/H206),"0")</f>
        <v>0</v>
      </c>
      <c r="BO206" s="80">
        <f t="shared" ref="BO206:BO211" si="43">IFERROR(1/J206*(X206/H206),"0")</f>
        <v>0</v>
      </c>
    </row>
    <row r="207" spans="1:67" ht="27" customHeight="1" x14ac:dyDescent="0.25">
      <c r="A207" s="64" t="s">
        <v>330</v>
      </c>
      <c r="B207" s="64" t="s">
        <v>331</v>
      </c>
      <c r="C207" s="37">
        <v>4301011719</v>
      </c>
      <c r="D207" s="440">
        <v>4680115884298</v>
      </c>
      <c r="E207" s="440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119</v>
      </c>
      <c r="L207" s="39" t="s">
        <v>118</v>
      </c>
      <c r="M207" s="39"/>
      <c r="N207" s="38">
        <v>55</v>
      </c>
      <c r="O207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442"/>
      <c r="Q207" s="442"/>
      <c r="R207" s="442"/>
      <c r="S207" s="443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39"/>
        <v>0</v>
      </c>
      <c r="Y207" s="42" t="str">
        <f>IFERROR(IF(X207=0,"",ROUNDUP(X207/H207,0)*0.02175),"")</f>
        <v/>
      </c>
      <c r="Z207" s="69" t="s">
        <v>48</v>
      </c>
      <c r="AA207" s="70" t="s">
        <v>48</v>
      </c>
      <c r="AE207" s="80"/>
      <c r="BB207" s="196" t="s">
        <v>67</v>
      </c>
      <c r="BL207" s="80">
        <f t="shared" si="40"/>
        <v>0</v>
      </c>
      <c r="BM207" s="80">
        <f t="shared" si="41"/>
        <v>0</v>
      </c>
      <c r="BN207" s="80">
        <f t="shared" si="42"/>
        <v>0</v>
      </c>
      <c r="BO207" s="80">
        <f t="shared" si="43"/>
        <v>0</v>
      </c>
    </row>
    <row r="208" spans="1:67" ht="27" customHeight="1" x14ac:dyDescent="0.25">
      <c r="A208" s="64" t="s">
        <v>332</v>
      </c>
      <c r="B208" s="64" t="s">
        <v>333</v>
      </c>
      <c r="C208" s="37">
        <v>4301011733</v>
      </c>
      <c r="D208" s="440">
        <v>4680115884250</v>
      </c>
      <c r="E208" s="440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119</v>
      </c>
      <c r="L208" s="39" t="s">
        <v>137</v>
      </c>
      <c r="M208" s="39"/>
      <c r="N208" s="38">
        <v>55</v>
      </c>
      <c r="O208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442"/>
      <c r="Q208" s="442"/>
      <c r="R208" s="442"/>
      <c r="S208" s="443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39"/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80"/>
      <c r="BB208" s="197" t="s">
        <v>67</v>
      </c>
      <c r="BL208" s="80">
        <f t="shared" si="40"/>
        <v>0</v>
      </c>
      <c r="BM208" s="80">
        <f t="shared" si="41"/>
        <v>0</v>
      </c>
      <c r="BN208" s="80">
        <f t="shared" si="42"/>
        <v>0</v>
      </c>
      <c r="BO208" s="80">
        <f t="shared" si="43"/>
        <v>0</v>
      </c>
    </row>
    <row r="209" spans="1:67" ht="27" customHeight="1" x14ac:dyDescent="0.25">
      <c r="A209" s="64" t="s">
        <v>334</v>
      </c>
      <c r="B209" s="64" t="s">
        <v>335</v>
      </c>
      <c r="C209" s="37">
        <v>4301011718</v>
      </c>
      <c r="D209" s="440">
        <v>4680115884281</v>
      </c>
      <c r="E209" s="44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86</v>
      </c>
      <c r="L209" s="39" t="s">
        <v>118</v>
      </c>
      <c r="M209" s="39"/>
      <c r="N209" s="38">
        <v>55</v>
      </c>
      <c r="O209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442"/>
      <c r="Q209" s="442"/>
      <c r="R209" s="442"/>
      <c r="S209" s="443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39"/>
        <v>0</v>
      </c>
      <c r="Y209" s="42" t="str">
        <f>IFERROR(IF(X209=0,"",ROUNDUP(X209/H209,0)*0.00937),"")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si="40"/>
        <v>0</v>
      </c>
      <c r="BM209" s="80">
        <f t="shared" si="41"/>
        <v>0</v>
      </c>
      <c r="BN209" s="80">
        <f t="shared" si="42"/>
        <v>0</v>
      </c>
      <c r="BO209" s="80">
        <f t="shared" si="43"/>
        <v>0</v>
      </c>
    </row>
    <row r="210" spans="1:67" ht="27" customHeight="1" x14ac:dyDescent="0.25">
      <c r="A210" s="64" t="s">
        <v>336</v>
      </c>
      <c r="B210" s="64" t="s">
        <v>337</v>
      </c>
      <c r="C210" s="37">
        <v>4301011720</v>
      </c>
      <c r="D210" s="440">
        <v>4680115884199</v>
      </c>
      <c r="E210" s="440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86</v>
      </c>
      <c r="L210" s="39" t="s">
        <v>118</v>
      </c>
      <c r="M210" s="39"/>
      <c r="N210" s="38">
        <v>55</v>
      </c>
      <c r="O210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442"/>
      <c r="Q210" s="442"/>
      <c r="R210" s="442"/>
      <c r="S210" s="443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customHeight="1" x14ac:dyDescent="0.25">
      <c r="A211" s="64" t="s">
        <v>338</v>
      </c>
      <c r="B211" s="64" t="s">
        <v>339</v>
      </c>
      <c r="C211" s="37">
        <v>4301011716</v>
      </c>
      <c r="D211" s="440">
        <v>4680115884267</v>
      </c>
      <c r="E211" s="440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86</v>
      </c>
      <c r="L211" s="39" t="s">
        <v>118</v>
      </c>
      <c r="M211" s="39"/>
      <c r="N211" s="38">
        <v>55</v>
      </c>
      <c r="O211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442"/>
      <c r="Q211" s="442"/>
      <c r="R211" s="442"/>
      <c r="S211" s="443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x14ac:dyDescent="0.2">
      <c r="A212" s="448"/>
      <c r="B212" s="448"/>
      <c r="C212" s="448"/>
      <c r="D212" s="448"/>
      <c r="E212" s="448"/>
      <c r="F212" s="448"/>
      <c r="G212" s="448"/>
      <c r="H212" s="448"/>
      <c r="I212" s="448"/>
      <c r="J212" s="448"/>
      <c r="K212" s="448"/>
      <c r="L212" s="448"/>
      <c r="M212" s="448"/>
      <c r="N212" s="449"/>
      <c r="O212" s="445" t="s">
        <v>43</v>
      </c>
      <c r="P212" s="446"/>
      <c r="Q212" s="446"/>
      <c r="R212" s="446"/>
      <c r="S212" s="446"/>
      <c r="T212" s="446"/>
      <c r="U212" s="447"/>
      <c r="V212" s="43" t="s">
        <v>42</v>
      </c>
      <c r="W212" s="44">
        <f>IFERROR(W206/H206,"0")+IFERROR(W207/H207,"0")+IFERROR(W208/H208,"0")+IFERROR(W209/H209,"0")+IFERROR(W210/H210,"0")+IFERROR(W211/H211,"0")</f>
        <v>0</v>
      </c>
      <c r="X212" s="44">
        <f>IFERROR(X206/H206,"0")+IFERROR(X207/H207,"0")+IFERROR(X208/H208,"0")+IFERROR(X209/H209,"0")+IFERROR(X210/H210,"0")+IFERROR(X211/H211,"0")</f>
        <v>0</v>
      </c>
      <c r="Y212" s="44">
        <f>IFERROR(IF(Y206="",0,Y206),"0")+IFERROR(IF(Y207="",0,Y207),"0")+IFERROR(IF(Y208="",0,Y208),"0")+IFERROR(IF(Y209="",0,Y209),"0")+IFERROR(IF(Y210="",0,Y210),"0")+IFERROR(IF(Y211="",0,Y211),"0")</f>
        <v>0</v>
      </c>
      <c r="Z212" s="68"/>
      <c r="AA212" s="68"/>
    </row>
    <row r="213" spans="1:67" x14ac:dyDescent="0.2">
      <c r="A213" s="448"/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9"/>
      <c r="O213" s="445" t="s">
        <v>43</v>
      </c>
      <c r="P213" s="446"/>
      <c r="Q213" s="446"/>
      <c r="R213" s="446"/>
      <c r="S213" s="446"/>
      <c r="T213" s="446"/>
      <c r="U213" s="447"/>
      <c r="V213" s="43" t="s">
        <v>0</v>
      </c>
      <c r="W213" s="44">
        <f>IFERROR(SUM(W206:W211),"0")</f>
        <v>0</v>
      </c>
      <c r="X213" s="44">
        <f>IFERROR(SUM(X206:X211),"0")</f>
        <v>0</v>
      </c>
      <c r="Y213" s="43"/>
      <c r="Z213" s="68"/>
      <c r="AA213" s="68"/>
    </row>
    <row r="214" spans="1:67" ht="14.25" customHeight="1" x14ac:dyDescent="0.25">
      <c r="A214" s="439" t="s">
        <v>77</v>
      </c>
      <c r="B214" s="439"/>
      <c r="C214" s="439"/>
      <c r="D214" s="439"/>
      <c r="E214" s="439"/>
      <c r="F214" s="439"/>
      <c r="G214" s="439"/>
      <c r="H214" s="439"/>
      <c r="I214" s="439"/>
      <c r="J214" s="439"/>
      <c r="K214" s="439"/>
      <c r="L214" s="439"/>
      <c r="M214" s="439"/>
      <c r="N214" s="439"/>
      <c r="O214" s="439"/>
      <c r="P214" s="439"/>
      <c r="Q214" s="439"/>
      <c r="R214" s="439"/>
      <c r="S214" s="439"/>
      <c r="T214" s="439"/>
      <c r="U214" s="439"/>
      <c r="V214" s="439"/>
      <c r="W214" s="439"/>
      <c r="X214" s="439"/>
      <c r="Y214" s="439"/>
      <c r="Z214" s="67"/>
      <c r="AA214" s="67"/>
    </row>
    <row r="215" spans="1:67" ht="27" customHeight="1" x14ac:dyDescent="0.25">
      <c r="A215" s="64" t="s">
        <v>340</v>
      </c>
      <c r="B215" s="64" t="s">
        <v>341</v>
      </c>
      <c r="C215" s="37">
        <v>4301031151</v>
      </c>
      <c r="D215" s="440">
        <v>4607091389845</v>
      </c>
      <c r="E215" s="440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83</v>
      </c>
      <c r="L215" s="39" t="s">
        <v>82</v>
      </c>
      <c r="M215" s="39"/>
      <c r="N215" s="38">
        <v>40</v>
      </c>
      <c r="O215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442"/>
      <c r="Q215" s="442"/>
      <c r="R215" s="442"/>
      <c r="S215" s="443"/>
      <c r="T215" s="40" t="s">
        <v>48</v>
      </c>
      <c r="U215" s="40" t="s">
        <v>48</v>
      </c>
      <c r="V215" s="41" t="s">
        <v>0</v>
      </c>
      <c r="W215" s="59">
        <v>0</v>
      </c>
      <c r="X215" s="56">
        <f>IFERROR(IF(W215="",0,CEILING((W215/$H215),1)*$H215),"")</f>
        <v>0</v>
      </c>
      <c r="Y215" s="42" t="str">
        <f>IFERROR(IF(X215=0,"",ROUNDUP(X215/H215,0)*0.00502),"")</f>
        <v/>
      </c>
      <c r="Z215" s="69" t="s">
        <v>48</v>
      </c>
      <c r="AA215" s="70" t="s">
        <v>48</v>
      </c>
      <c r="AE215" s="80"/>
      <c r="BB215" s="201" t="s">
        <v>67</v>
      </c>
      <c r="BL215" s="80">
        <f>IFERROR(W215*I215/H215,"0")</f>
        <v>0</v>
      </c>
      <c r="BM215" s="80">
        <f>IFERROR(X215*I215/H215,"0")</f>
        <v>0</v>
      </c>
      <c r="BN215" s="80">
        <f>IFERROR(1/J215*(W215/H215),"0")</f>
        <v>0</v>
      </c>
      <c r="BO215" s="80">
        <f>IFERROR(1/J215*(X215/H215),"0")</f>
        <v>0</v>
      </c>
    </row>
    <row r="216" spans="1:67" ht="27" customHeight="1" x14ac:dyDescent="0.25">
      <c r="A216" s="64" t="s">
        <v>342</v>
      </c>
      <c r="B216" s="64" t="s">
        <v>343</v>
      </c>
      <c r="C216" s="37">
        <v>4301031259</v>
      </c>
      <c r="D216" s="440">
        <v>4680115882881</v>
      </c>
      <c r="E216" s="440"/>
      <c r="F216" s="63">
        <v>0.28000000000000003</v>
      </c>
      <c r="G216" s="38">
        <v>6</v>
      </c>
      <c r="H216" s="63">
        <v>1.68</v>
      </c>
      <c r="I216" s="63">
        <v>1.81</v>
      </c>
      <c r="J216" s="38">
        <v>234</v>
      </c>
      <c r="K216" s="38" t="s">
        <v>83</v>
      </c>
      <c r="L216" s="39" t="s">
        <v>82</v>
      </c>
      <c r="M216" s="39"/>
      <c r="N216" s="38">
        <v>40</v>
      </c>
      <c r="O216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442"/>
      <c r="Q216" s="442"/>
      <c r="R216" s="442"/>
      <c r="S216" s="443"/>
      <c r="T216" s="40" t="s">
        <v>48</v>
      </c>
      <c r="U216" s="40" t="s">
        <v>48</v>
      </c>
      <c r="V216" s="41" t="s">
        <v>0</v>
      </c>
      <c r="W216" s="59">
        <v>0</v>
      </c>
      <c r="X216" s="56">
        <f>IFERROR(IF(W216="",0,CEILING((W216/$H216),1)*$H216),"")</f>
        <v>0</v>
      </c>
      <c r="Y216" s="42" t="str">
        <f>IFERROR(IF(X216=0,"",ROUNDUP(X216/H216,0)*0.00502),"")</f>
        <v/>
      </c>
      <c r="Z216" s="69" t="s">
        <v>48</v>
      </c>
      <c r="AA216" s="70" t="s">
        <v>48</v>
      </c>
      <c r="AE216" s="80"/>
      <c r="BB216" s="202" t="s">
        <v>67</v>
      </c>
      <c r="BL216" s="80">
        <f>IFERROR(W216*I216/H216,"0")</f>
        <v>0</v>
      </c>
      <c r="BM216" s="80">
        <f>IFERROR(X216*I216/H216,"0")</f>
        <v>0</v>
      </c>
      <c r="BN216" s="80">
        <f>IFERROR(1/J216*(W216/H216),"0")</f>
        <v>0</v>
      </c>
      <c r="BO216" s="80">
        <f>IFERROR(1/J216*(X216/H216),"0")</f>
        <v>0</v>
      </c>
    </row>
    <row r="217" spans="1:67" x14ac:dyDescent="0.2">
      <c r="A217" s="448"/>
      <c r="B217" s="448"/>
      <c r="C217" s="448"/>
      <c r="D217" s="448"/>
      <c r="E217" s="448"/>
      <c r="F217" s="448"/>
      <c r="G217" s="448"/>
      <c r="H217" s="448"/>
      <c r="I217" s="448"/>
      <c r="J217" s="448"/>
      <c r="K217" s="448"/>
      <c r="L217" s="448"/>
      <c r="M217" s="448"/>
      <c r="N217" s="449"/>
      <c r="O217" s="445" t="s">
        <v>43</v>
      </c>
      <c r="P217" s="446"/>
      <c r="Q217" s="446"/>
      <c r="R217" s="446"/>
      <c r="S217" s="446"/>
      <c r="T217" s="446"/>
      <c r="U217" s="447"/>
      <c r="V217" s="43" t="s">
        <v>42</v>
      </c>
      <c r="W217" s="44">
        <f>IFERROR(W215/H215,"0")+IFERROR(W216/H216,"0")</f>
        <v>0</v>
      </c>
      <c r="X217" s="44">
        <f>IFERROR(X215/H215,"0")+IFERROR(X216/H216,"0")</f>
        <v>0</v>
      </c>
      <c r="Y217" s="44">
        <f>IFERROR(IF(Y215="",0,Y215),"0")+IFERROR(IF(Y216="",0,Y216),"0")</f>
        <v>0</v>
      </c>
      <c r="Z217" s="68"/>
      <c r="AA217" s="68"/>
    </row>
    <row r="218" spans="1:67" x14ac:dyDescent="0.2">
      <c r="A218" s="448"/>
      <c r="B218" s="448"/>
      <c r="C218" s="448"/>
      <c r="D218" s="448"/>
      <c r="E218" s="448"/>
      <c r="F218" s="448"/>
      <c r="G218" s="448"/>
      <c r="H218" s="448"/>
      <c r="I218" s="448"/>
      <c r="J218" s="448"/>
      <c r="K218" s="448"/>
      <c r="L218" s="448"/>
      <c r="M218" s="448"/>
      <c r="N218" s="449"/>
      <c r="O218" s="445" t="s">
        <v>43</v>
      </c>
      <c r="P218" s="446"/>
      <c r="Q218" s="446"/>
      <c r="R218" s="446"/>
      <c r="S218" s="446"/>
      <c r="T218" s="446"/>
      <c r="U218" s="447"/>
      <c r="V218" s="43" t="s">
        <v>0</v>
      </c>
      <c r="W218" s="44">
        <f>IFERROR(SUM(W215:W216),"0")</f>
        <v>0</v>
      </c>
      <c r="X218" s="44">
        <f>IFERROR(SUM(X215:X216),"0")</f>
        <v>0</v>
      </c>
      <c r="Y218" s="43"/>
      <c r="Z218" s="68"/>
      <c r="AA218" s="68"/>
    </row>
    <row r="219" spans="1:67" ht="16.5" customHeight="1" x14ac:dyDescent="0.25">
      <c r="A219" s="438" t="s">
        <v>344</v>
      </c>
      <c r="B219" s="438"/>
      <c r="C219" s="438"/>
      <c r="D219" s="438"/>
      <c r="E219" s="438"/>
      <c r="F219" s="438"/>
      <c r="G219" s="438"/>
      <c r="H219" s="438"/>
      <c r="I219" s="438"/>
      <c r="J219" s="438"/>
      <c r="K219" s="438"/>
      <c r="L219" s="438"/>
      <c r="M219" s="438"/>
      <c r="N219" s="438"/>
      <c r="O219" s="438"/>
      <c r="P219" s="438"/>
      <c r="Q219" s="438"/>
      <c r="R219" s="438"/>
      <c r="S219" s="438"/>
      <c r="T219" s="438"/>
      <c r="U219" s="438"/>
      <c r="V219" s="438"/>
      <c r="W219" s="438"/>
      <c r="X219" s="438"/>
      <c r="Y219" s="438"/>
      <c r="Z219" s="66"/>
      <c r="AA219" s="66"/>
    </row>
    <row r="220" spans="1:67" ht="14.25" customHeight="1" x14ac:dyDescent="0.25">
      <c r="A220" s="439" t="s">
        <v>123</v>
      </c>
      <c r="B220" s="439"/>
      <c r="C220" s="439"/>
      <c r="D220" s="439"/>
      <c r="E220" s="439"/>
      <c r="F220" s="439"/>
      <c r="G220" s="439"/>
      <c r="H220" s="439"/>
      <c r="I220" s="439"/>
      <c r="J220" s="439"/>
      <c r="K220" s="439"/>
      <c r="L220" s="439"/>
      <c r="M220" s="439"/>
      <c r="N220" s="439"/>
      <c r="O220" s="439"/>
      <c r="P220" s="439"/>
      <c r="Q220" s="439"/>
      <c r="R220" s="439"/>
      <c r="S220" s="439"/>
      <c r="T220" s="439"/>
      <c r="U220" s="439"/>
      <c r="V220" s="439"/>
      <c r="W220" s="439"/>
      <c r="X220" s="439"/>
      <c r="Y220" s="439"/>
      <c r="Z220" s="67"/>
      <c r="AA220" s="67"/>
    </row>
    <row r="221" spans="1:67" ht="27" customHeight="1" x14ac:dyDescent="0.25">
      <c r="A221" s="64" t="s">
        <v>345</v>
      </c>
      <c r="B221" s="64" t="s">
        <v>346</v>
      </c>
      <c r="C221" s="37">
        <v>4301011826</v>
      </c>
      <c r="D221" s="440">
        <v>4680115884137</v>
      </c>
      <c r="E221" s="440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119</v>
      </c>
      <c r="L221" s="39" t="s">
        <v>118</v>
      </c>
      <c r="M221" s="39"/>
      <c r="N221" s="38">
        <v>55</v>
      </c>
      <c r="O221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442"/>
      <c r="Q221" s="442"/>
      <c r="R221" s="442"/>
      <c r="S221" s="443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ref="X221:X226" si="44">IFERROR(IF(W221="",0,CEILING((W221/$H221),1)*$H221),"")</f>
        <v>0</v>
      </c>
      <c r="Y221" s="42" t="str">
        <f>IFERROR(IF(X221=0,"",ROUNDUP(X221/H221,0)*0.02175),"")</f>
        <v/>
      </c>
      <c r="Z221" s="69" t="s">
        <v>48</v>
      </c>
      <c r="AA221" s="70" t="s">
        <v>48</v>
      </c>
      <c r="AE221" s="80"/>
      <c r="BB221" s="203" t="s">
        <v>67</v>
      </c>
      <c r="BL221" s="80">
        <f t="shared" ref="BL221:BL226" si="45">IFERROR(W221*I221/H221,"0")</f>
        <v>0</v>
      </c>
      <c r="BM221" s="80">
        <f t="shared" ref="BM221:BM226" si="46">IFERROR(X221*I221/H221,"0")</f>
        <v>0</v>
      </c>
      <c r="BN221" s="80">
        <f t="shared" ref="BN221:BN226" si="47">IFERROR(1/J221*(W221/H221),"0")</f>
        <v>0</v>
      </c>
      <c r="BO221" s="80">
        <f t="shared" ref="BO221:BO226" si="48">IFERROR(1/J221*(X221/H221),"0")</f>
        <v>0</v>
      </c>
    </row>
    <row r="222" spans="1:67" ht="27" customHeight="1" x14ac:dyDescent="0.25">
      <c r="A222" s="64" t="s">
        <v>347</v>
      </c>
      <c r="B222" s="64" t="s">
        <v>348</v>
      </c>
      <c r="C222" s="37">
        <v>4301011724</v>
      </c>
      <c r="D222" s="440">
        <v>4680115884236</v>
      </c>
      <c r="E222" s="440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119</v>
      </c>
      <c r="L222" s="39" t="s">
        <v>118</v>
      </c>
      <c r="M222" s="39"/>
      <c r="N222" s="38">
        <v>55</v>
      </c>
      <c r="O222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442"/>
      <c r="Q222" s="442"/>
      <c r="R222" s="442"/>
      <c r="S222" s="443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44"/>
        <v>0</v>
      </c>
      <c r="Y222" s="42" t="str">
        <f>IFERROR(IF(X222=0,"",ROUNDUP(X222/H222,0)*0.02175),"")</f>
        <v/>
      </c>
      <c r="Z222" s="69" t="s">
        <v>48</v>
      </c>
      <c r="AA222" s="70" t="s">
        <v>48</v>
      </c>
      <c r="AE222" s="80"/>
      <c r="BB222" s="204" t="s">
        <v>67</v>
      </c>
      <c r="BL222" s="80">
        <f t="shared" si="45"/>
        <v>0</v>
      </c>
      <c r="BM222" s="80">
        <f t="shared" si="46"/>
        <v>0</v>
      </c>
      <c r="BN222" s="80">
        <f t="shared" si="47"/>
        <v>0</v>
      </c>
      <c r="BO222" s="80">
        <f t="shared" si="48"/>
        <v>0</v>
      </c>
    </row>
    <row r="223" spans="1:67" ht="27" customHeight="1" x14ac:dyDescent="0.25">
      <c r="A223" s="64" t="s">
        <v>349</v>
      </c>
      <c r="B223" s="64" t="s">
        <v>350</v>
      </c>
      <c r="C223" s="37">
        <v>4301011721</v>
      </c>
      <c r="D223" s="440">
        <v>4680115884175</v>
      </c>
      <c r="E223" s="440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119</v>
      </c>
      <c r="L223" s="39" t="s">
        <v>118</v>
      </c>
      <c r="M223" s="39"/>
      <c r="N223" s="38">
        <v>55</v>
      </c>
      <c r="O223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442"/>
      <c r="Q223" s="442"/>
      <c r="R223" s="442"/>
      <c r="S223" s="443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44"/>
        <v>0</v>
      </c>
      <c r="Y223" s="42" t="str">
        <f>IFERROR(IF(X223=0,"",ROUNDUP(X223/H223,0)*0.02175),"")</f>
        <v/>
      </c>
      <c r="Z223" s="69" t="s">
        <v>48</v>
      </c>
      <c r="AA223" s="70" t="s">
        <v>48</v>
      </c>
      <c r="AE223" s="80"/>
      <c r="BB223" s="205" t="s">
        <v>67</v>
      </c>
      <c r="BL223" s="80">
        <f t="shared" si="45"/>
        <v>0</v>
      </c>
      <c r="BM223" s="80">
        <f t="shared" si="46"/>
        <v>0</v>
      </c>
      <c r="BN223" s="80">
        <f t="shared" si="47"/>
        <v>0</v>
      </c>
      <c r="BO223" s="80">
        <f t="shared" si="48"/>
        <v>0</v>
      </c>
    </row>
    <row r="224" spans="1:67" ht="27" customHeight="1" x14ac:dyDescent="0.25">
      <c r="A224" s="64" t="s">
        <v>351</v>
      </c>
      <c r="B224" s="64" t="s">
        <v>352</v>
      </c>
      <c r="C224" s="37">
        <v>4301011824</v>
      </c>
      <c r="D224" s="440">
        <v>4680115884144</v>
      </c>
      <c r="E224" s="440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86</v>
      </c>
      <c r="L224" s="39" t="s">
        <v>118</v>
      </c>
      <c r="M224" s="39"/>
      <c r="N224" s="38">
        <v>55</v>
      </c>
      <c r="O224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442"/>
      <c r="Q224" s="442"/>
      <c r="R224" s="442"/>
      <c r="S224" s="443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44"/>
        <v>0</v>
      </c>
      <c r="Y224" s="42" t="str">
        <f>IFERROR(IF(X224=0,"",ROUNDUP(X224/H224,0)*0.00937),"")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si="45"/>
        <v>0</v>
      </c>
      <c r="BM224" s="80">
        <f t="shared" si="46"/>
        <v>0</v>
      </c>
      <c r="BN224" s="80">
        <f t="shared" si="47"/>
        <v>0</v>
      </c>
      <c r="BO224" s="80">
        <f t="shared" si="48"/>
        <v>0</v>
      </c>
    </row>
    <row r="225" spans="1:67" ht="27" customHeight="1" x14ac:dyDescent="0.25">
      <c r="A225" s="64" t="s">
        <v>353</v>
      </c>
      <c r="B225" s="64" t="s">
        <v>354</v>
      </c>
      <c r="C225" s="37">
        <v>4301011726</v>
      </c>
      <c r="D225" s="440">
        <v>4680115884182</v>
      </c>
      <c r="E225" s="440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86</v>
      </c>
      <c r="L225" s="39" t="s">
        <v>118</v>
      </c>
      <c r="M225" s="39"/>
      <c r="N225" s="38">
        <v>55</v>
      </c>
      <c r="O225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442"/>
      <c r="Q225" s="442"/>
      <c r="R225" s="442"/>
      <c r="S225" s="443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IFERROR(IF(X225=0,"",ROUNDUP(X225/H225,0)*0.00937),"")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customHeight="1" x14ac:dyDescent="0.25">
      <c r="A226" s="64" t="s">
        <v>355</v>
      </c>
      <c r="B226" s="64" t="s">
        <v>356</v>
      </c>
      <c r="C226" s="37">
        <v>4301011722</v>
      </c>
      <c r="D226" s="440">
        <v>4680115884205</v>
      </c>
      <c r="E226" s="440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86</v>
      </c>
      <c r="L226" s="39" t="s">
        <v>118</v>
      </c>
      <c r="M226" s="39"/>
      <c r="N226" s="38">
        <v>55</v>
      </c>
      <c r="O226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442"/>
      <c r="Q226" s="442"/>
      <c r="R226" s="442"/>
      <c r="S226" s="443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IFERROR(IF(X226=0,"",ROUNDUP(X226/H226,0)*0.00937),"")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x14ac:dyDescent="0.2">
      <c r="A227" s="448"/>
      <c r="B227" s="448"/>
      <c r="C227" s="448"/>
      <c r="D227" s="448"/>
      <c r="E227" s="448"/>
      <c r="F227" s="448"/>
      <c r="G227" s="448"/>
      <c r="H227" s="448"/>
      <c r="I227" s="448"/>
      <c r="J227" s="448"/>
      <c r="K227" s="448"/>
      <c r="L227" s="448"/>
      <c r="M227" s="448"/>
      <c r="N227" s="449"/>
      <c r="O227" s="445" t="s">
        <v>43</v>
      </c>
      <c r="P227" s="446"/>
      <c r="Q227" s="446"/>
      <c r="R227" s="446"/>
      <c r="S227" s="446"/>
      <c r="T227" s="446"/>
      <c r="U227" s="447"/>
      <c r="V227" s="43" t="s">
        <v>42</v>
      </c>
      <c r="W227" s="44">
        <f>IFERROR(W221/H221,"0")+IFERROR(W222/H222,"0")+IFERROR(W223/H223,"0")+IFERROR(W224/H224,"0")+IFERROR(W225/H225,"0")+IFERROR(W226/H226,"0")</f>
        <v>0</v>
      </c>
      <c r="X227" s="44">
        <f>IFERROR(X221/H221,"0")+IFERROR(X222/H222,"0")+IFERROR(X223/H223,"0")+IFERROR(X224/H224,"0")+IFERROR(X225/H225,"0")+IFERROR(X226/H226,"0")</f>
        <v>0</v>
      </c>
      <c r="Y227" s="44">
        <f>IFERROR(IF(Y221="",0,Y221),"0")+IFERROR(IF(Y222="",0,Y222),"0")+IFERROR(IF(Y223="",0,Y223),"0")+IFERROR(IF(Y224="",0,Y224),"0")+IFERROR(IF(Y225="",0,Y225),"0")+IFERROR(IF(Y226="",0,Y226),"0")</f>
        <v>0</v>
      </c>
      <c r="Z227" s="68"/>
      <c r="AA227" s="68"/>
    </row>
    <row r="228" spans="1:67" x14ac:dyDescent="0.2">
      <c r="A228" s="448"/>
      <c r="B228" s="448"/>
      <c r="C228" s="448"/>
      <c r="D228" s="448"/>
      <c r="E228" s="448"/>
      <c r="F228" s="448"/>
      <c r="G228" s="448"/>
      <c r="H228" s="448"/>
      <c r="I228" s="448"/>
      <c r="J228" s="448"/>
      <c r="K228" s="448"/>
      <c r="L228" s="448"/>
      <c r="M228" s="448"/>
      <c r="N228" s="449"/>
      <c r="O228" s="445" t="s">
        <v>43</v>
      </c>
      <c r="P228" s="446"/>
      <c r="Q228" s="446"/>
      <c r="R228" s="446"/>
      <c r="S228" s="446"/>
      <c r="T228" s="446"/>
      <c r="U228" s="447"/>
      <c r="V228" s="43" t="s">
        <v>0</v>
      </c>
      <c r="W228" s="44">
        <f>IFERROR(SUM(W221:W226),"0")</f>
        <v>0</v>
      </c>
      <c r="X228" s="44">
        <f>IFERROR(SUM(X221:X226),"0")</f>
        <v>0</v>
      </c>
      <c r="Y228" s="43"/>
      <c r="Z228" s="68"/>
      <c r="AA228" s="68"/>
    </row>
    <row r="229" spans="1:67" ht="16.5" customHeight="1" x14ac:dyDescent="0.25">
      <c r="A229" s="438" t="s">
        <v>357</v>
      </c>
      <c r="B229" s="438"/>
      <c r="C229" s="438"/>
      <c r="D229" s="438"/>
      <c r="E229" s="438"/>
      <c r="F229" s="438"/>
      <c r="G229" s="438"/>
      <c r="H229" s="438"/>
      <c r="I229" s="438"/>
      <c r="J229" s="438"/>
      <c r="K229" s="438"/>
      <c r="L229" s="438"/>
      <c r="M229" s="438"/>
      <c r="N229" s="438"/>
      <c r="O229" s="438"/>
      <c r="P229" s="438"/>
      <c r="Q229" s="438"/>
      <c r="R229" s="438"/>
      <c r="S229" s="438"/>
      <c r="T229" s="438"/>
      <c r="U229" s="438"/>
      <c r="V229" s="438"/>
      <c r="W229" s="438"/>
      <c r="X229" s="438"/>
      <c r="Y229" s="438"/>
      <c r="Z229" s="66"/>
      <c r="AA229" s="66"/>
    </row>
    <row r="230" spans="1:67" ht="14.25" customHeight="1" x14ac:dyDescent="0.25">
      <c r="A230" s="439" t="s">
        <v>123</v>
      </c>
      <c r="B230" s="439"/>
      <c r="C230" s="439"/>
      <c r="D230" s="439"/>
      <c r="E230" s="439"/>
      <c r="F230" s="439"/>
      <c r="G230" s="439"/>
      <c r="H230" s="439"/>
      <c r="I230" s="439"/>
      <c r="J230" s="439"/>
      <c r="K230" s="439"/>
      <c r="L230" s="439"/>
      <c r="M230" s="439"/>
      <c r="N230" s="439"/>
      <c r="O230" s="439"/>
      <c r="P230" s="439"/>
      <c r="Q230" s="439"/>
      <c r="R230" s="439"/>
      <c r="S230" s="439"/>
      <c r="T230" s="439"/>
      <c r="U230" s="439"/>
      <c r="V230" s="439"/>
      <c r="W230" s="439"/>
      <c r="X230" s="439"/>
      <c r="Y230" s="439"/>
      <c r="Z230" s="67"/>
      <c r="AA230" s="67"/>
    </row>
    <row r="231" spans="1:67" ht="27" customHeight="1" x14ac:dyDescent="0.25">
      <c r="A231" s="64" t="s">
        <v>358</v>
      </c>
      <c r="B231" s="64" t="s">
        <v>359</v>
      </c>
      <c r="C231" s="37">
        <v>4301011346</v>
      </c>
      <c r="D231" s="440">
        <v>4607091387445</v>
      </c>
      <c r="E231" s="440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119</v>
      </c>
      <c r="L231" s="39" t="s">
        <v>118</v>
      </c>
      <c r="M231" s="39"/>
      <c r="N231" s="38">
        <v>31</v>
      </c>
      <c r="O231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442"/>
      <c r="Q231" s="442"/>
      <c r="R231" s="442"/>
      <c r="S231" s="443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ref="X231:X244" si="49">IFERROR(IF(W231="",0,CEILING((W231/$H231),1)*$H231),"")</f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09" t="s">
        <v>67</v>
      </c>
      <c r="BL231" s="80">
        <f t="shared" ref="BL231:BL244" si="50">IFERROR(W231*I231/H231,"0")</f>
        <v>0</v>
      </c>
      <c r="BM231" s="80">
        <f t="shared" ref="BM231:BM244" si="51">IFERROR(X231*I231/H231,"0")</f>
        <v>0</v>
      </c>
      <c r="BN231" s="80">
        <f t="shared" ref="BN231:BN244" si="52">IFERROR(1/J231*(W231/H231),"0")</f>
        <v>0</v>
      </c>
      <c r="BO231" s="80">
        <f t="shared" ref="BO231:BO244" si="53">IFERROR(1/J231*(X231/H231),"0")</f>
        <v>0</v>
      </c>
    </row>
    <row r="232" spans="1:67" ht="27" customHeight="1" x14ac:dyDescent="0.25">
      <c r="A232" s="64" t="s">
        <v>360</v>
      </c>
      <c r="B232" s="64" t="s">
        <v>361</v>
      </c>
      <c r="C232" s="37">
        <v>4301011308</v>
      </c>
      <c r="D232" s="440">
        <v>4607091386004</v>
      </c>
      <c r="E232" s="44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119</v>
      </c>
      <c r="L232" s="39" t="s">
        <v>118</v>
      </c>
      <c r="M232" s="39"/>
      <c r="N232" s="38">
        <v>55</v>
      </c>
      <c r="O232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442"/>
      <c r="Q232" s="442"/>
      <c r="R232" s="442"/>
      <c r="S232" s="443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9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0" t="s">
        <v>67</v>
      </c>
      <c r="BL232" s="80">
        <f t="shared" si="50"/>
        <v>0</v>
      </c>
      <c r="BM232" s="80">
        <f t="shared" si="51"/>
        <v>0</v>
      </c>
      <c r="BN232" s="80">
        <f t="shared" si="52"/>
        <v>0</v>
      </c>
      <c r="BO232" s="80">
        <f t="shared" si="53"/>
        <v>0</v>
      </c>
    </row>
    <row r="233" spans="1:67" ht="27" customHeight="1" x14ac:dyDescent="0.25">
      <c r="A233" s="64" t="s">
        <v>360</v>
      </c>
      <c r="B233" s="64" t="s">
        <v>362</v>
      </c>
      <c r="C233" s="37">
        <v>4301011362</v>
      </c>
      <c r="D233" s="440">
        <v>4607091386004</v>
      </c>
      <c r="E233" s="440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119</v>
      </c>
      <c r="L233" s="39" t="s">
        <v>127</v>
      </c>
      <c r="M233" s="39"/>
      <c r="N233" s="38">
        <v>55</v>
      </c>
      <c r="O233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442"/>
      <c r="Q233" s="442"/>
      <c r="R233" s="442"/>
      <c r="S233" s="443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80"/>
      <c r="BB233" s="211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customHeight="1" x14ac:dyDescent="0.25">
      <c r="A234" s="64" t="s">
        <v>363</v>
      </c>
      <c r="B234" s="64" t="s">
        <v>364</v>
      </c>
      <c r="C234" s="37">
        <v>4301011347</v>
      </c>
      <c r="D234" s="440">
        <v>4607091386073</v>
      </c>
      <c r="E234" s="440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442"/>
      <c r="Q234" s="442"/>
      <c r="R234" s="442"/>
      <c r="S234" s="443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customHeight="1" x14ac:dyDescent="0.25">
      <c r="A235" s="64" t="s">
        <v>365</v>
      </c>
      <c r="B235" s="64" t="s">
        <v>366</v>
      </c>
      <c r="C235" s="37">
        <v>4301010928</v>
      </c>
      <c r="D235" s="440">
        <v>4607091387322</v>
      </c>
      <c r="E235" s="440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442"/>
      <c r="Q235" s="442"/>
      <c r="R235" s="442"/>
      <c r="S235" s="443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367</v>
      </c>
      <c r="B236" s="64" t="s">
        <v>368</v>
      </c>
      <c r="C236" s="37">
        <v>4301011311</v>
      </c>
      <c r="D236" s="440">
        <v>4607091387377</v>
      </c>
      <c r="E236" s="440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119</v>
      </c>
      <c r="L236" s="39" t="s">
        <v>118</v>
      </c>
      <c r="M236" s="39"/>
      <c r="N236" s="38">
        <v>55</v>
      </c>
      <c r="O236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442"/>
      <c r="Q236" s="442"/>
      <c r="R236" s="442"/>
      <c r="S236" s="443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369</v>
      </c>
      <c r="B237" s="64" t="s">
        <v>370</v>
      </c>
      <c r="C237" s="37">
        <v>4301010945</v>
      </c>
      <c r="D237" s="440">
        <v>4607091387353</v>
      </c>
      <c r="E237" s="440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119</v>
      </c>
      <c r="L237" s="39" t="s">
        <v>118</v>
      </c>
      <c r="M237" s="39"/>
      <c r="N237" s="38">
        <v>55</v>
      </c>
      <c r="O237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442"/>
      <c r="Q237" s="442"/>
      <c r="R237" s="442"/>
      <c r="S237" s="443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371</v>
      </c>
      <c r="B238" s="64" t="s">
        <v>372</v>
      </c>
      <c r="C238" s="37">
        <v>4301011328</v>
      </c>
      <c r="D238" s="440">
        <v>4607091386011</v>
      </c>
      <c r="E238" s="440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86</v>
      </c>
      <c r="L238" s="39" t="s">
        <v>82</v>
      </c>
      <c r="M238" s="39"/>
      <c r="N238" s="38">
        <v>55</v>
      </c>
      <c r="O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442"/>
      <c r="Q238" s="442"/>
      <c r="R238" s="442"/>
      <c r="S238" s="443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 t="shared" ref="Y238:Y244" si="54">IFERROR(IF(X238=0,"",ROUNDUP(X238/H238,0)*0.00937),"")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customHeight="1" x14ac:dyDescent="0.25">
      <c r="A239" s="64" t="s">
        <v>373</v>
      </c>
      <c r="B239" s="64" t="s">
        <v>374</v>
      </c>
      <c r="C239" s="37">
        <v>4301011329</v>
      </c>
      <c r="D239" s="440">
        <v>4607091387308</v>
      </c>
      <c r="E239" s="440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86</v>
      </c>
      <c r="L239" s="39" t="s">
        <v>82</v>
      </c>
      <c r="M239" s="39"/>
      <c r="N239" s="38">
        <v>55</v>
      </c>
      <c r="O239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442"/>
      <c r="Q239" s="442"/>
      <c r="R239" s="442"/>
      <c r="S239" s="443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 t="shared" si="54"/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customHeight="1" x14ac:dyDescent="0.25">
      <c r="A240" s="64" t="s">
        <v>375</v>
      </c>
      <c r="B240" s="64" t="s">
        <v>376</v>
      </c>
      <c r="C240" s="37">
        <v>4301011049</v>
      </c>
      <c r="D240" s="440">
        <v>4607091387339</v>
      </c>
      <c r="E240" s="440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86</v>
      </c>
      <c r="L240" s="39" t="s">
        <v>118</v>
      </c>
      <c r="M240" s="39"/>
      <c r="N240" s="38">
        <v>55</v>
      </c>
      <c r="O240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442"/>
      <c r="Q240" s="442"/>
      <c r="R240" s="442"/>
      <c r="S240" s="443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 t="shared" si="54"/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customHeight="1" x14ac:dyDescent="0.25">
      <c r="A241" s="64" t="s">
        <v>377</v>
      </c>
      <c r="B241" s="64" t="s">
        <v>378</v>
      </c>
      <c r="C241" s="37">
        <v>4301011433</v>
      </c>
      <c r="D241" s="440">
        <v>4680115882638</v>
      </c>
      <c r="E241" s="440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86</v>
      </c>
      <c r="L241" s="39" t="s">
        <v>118</v>
      </c>
      <c r="M241" s="39"/>
      <c r="N241" s="38">
        <v>90</v>
      </c>
      <c r="O241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442"/>
      <c r="Q241" s="442"/>
      <c r="R241" s="442"/>
      <c r="S241" s="443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si="54"/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customHeight="1" x14ac:dyDescent="0.25">
      <c r="A242" s="64" t="s">
        <v>379</v>
      </c>
      <c r="B242" s="64" t="s">
        <v>380</v>
      </c>
      <c r="C242" s="37">
        <v>4301011573</v>
      </c>
      <c r="D242" s="440">
        <v>4680115881938</v>
      </c>
      <c r="E242" s="440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86</v>
      </c>
      <c r="L242" s="39" t="s">
        <v>118</v>
      </c>
      <c r="M242" s="39"/>
      <c r="N242" s="38">
        <v>90</v>
      </c>
      <c r="O242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442"/>
      <c r="Q242" s="442"/>
      <c r="R242" s="442"/>
      <c r="S242" s="443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customHeight="1" x14ac:dyDescent="0.25">
      <c r="A243" s="64" t="s">
        <v>381</v>
      </c>
      <c r="B243" s="64" t="s">
        <v>382</v>
      </c>
      <c r="C243" s="37">
        <v>4301010944</v>
      </c>
      <c r="D243" s="440">
        <v>4607091387346</v>
      </c>
      <c r="E243" s="440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442"/>
      <c r="Q243" s="442"/>
      <c r="R243" s="442"/>
      <c r="S243" s="443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383</v>
      </c>
      <c r="B244" s="64" t="s">
        <v>384</v>
      </c>
      <c r="C244" s="37">
        <v>4301011353</v>
      </c>
      <c r="D244" s="440">
        <v>4607091389807</v>
      </c>
      <c r="E244" s="440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55</v>
      </c>
      <c r="O244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442"/>
      <c r="Q244" s="442"/>
      <c r="R244" s="442"/>
      <c r="S244" s="443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x14ac:dyDescent="0.2">
      <c r="A245" s="448"/>
      <c r="B245" s="448"/>
      <c r="C245" s="448"/>
      <c r="D245" s="448"/>
      <c r="E245" s="448"/>
      <c r="F245" s="448"/>
      <c r="G245" s="448"/>
      <c r="H245" s="448"/>
      <c r="I245" s="448"/>
      <c r="J245" s="448"/>
      <c r="K245" s="448"/>
      <c r="L245" s="448"/>
      <c r="M245" s="448"/>
      <c r="N245" s="449"/>
      <c r="O245" s="445" t="s">
        <v>43</v>
      </c>
      <c r="P245" s="446"/>
      <c r="Q245" s="446"/>
      <c r="R245" s="446"/>
      <c r="S245" s="446"/>
      <c r="T245" s="446"/>
      <c r="U245" s="447"/>
      <c r="V245" s="43" t="s">
        <v>42</v>
      </c>
      <c r="W245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44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68"/>
      <c r="AA245" s="68"/>
    </row>
    <row r="246" spans="1:67" x14ac:dyDescent="0.2">
      <c r="A246" s="448"/>
      <c r="B246" s="448"/>
      <c r="C246" s="448"/>
      <c r="D246" s="448"/>
      <c r="E246" s="448"/>
      <c r="F246" s="448"/>
      <c r="G246" s="448"/>
      <c r="H246" s="448"/>
      <c r="I246" s="448"/>
      <c r="J246" s="448"/>
      <c r="K246" s="448"/>
      <c r="L246" s="448"/>
      <c r="M246" s="448"/>
      <c r="N246" s="449"/>
      <c r="O246" s="445" t="s">
        <v>43</v>
      </c>
      <c r="P246" s="446"/>
      <c r="Q246" s="446"/>
      <c r="R246" s="446"/>
      <c r="S246" s="446"/>
      <c r="T246" s="446"/>
      <c r="U246" s="447"/>
      <c r="V246" s="43" t="s">
        <v>0</v>
      </c>
      <c r="W246" s="44">
        <f>IFERROR(SUM(W231:W244),"0")</f>
        <v>0</v>
      </c>
      <c r="X246" s="44">
        <f>IFERROR(SUM(X231:X244),"0")</f>
        <v>0</v>
      </c>
      <c r="Y246" s="43"/>
      <c r="Z246" s="68"/>
      <c r="AA246" s="68"/>
    </row>
    <row r="247" spans="1:67" ht="14.25" customHeight="1" x14ac:dyDescent="0.25">
      <c r="A247" s="439" t="s">
        <v>115</v>
      </c>
      <c r="B247" s="439"/>
      <c r="C247" s="439"/>
      <c r="D247" s="439"/>
      <c r="E247" s="439"/>
      <c r="F247" s="439"/>
      <c r="G247" s="439"/>
      <c r="H247" s="439"/>
      <c r="I247" s="439"/>
      <c r="J247" s="439"/>
      <c r="K247" s="439"/>
      <c r="L247" s="439"/>
      <c r="M247" s="439"/>
      <c r="N247" s="439"/>
      <c r="O247" s="439"/>
      <c r="P247" s="439"/>
      <c r="Q247" s="439"/>
      <c r="R247" s="439"/>
      <c r="S247" s="439"/>
      <c r="T247" s="439"/>
      <c r="U247" s="439"/>
      <c r="V247" s="439"/>
      <c r="W247" s="439"/>
      <c r="X247" s="439"/>
      <c r="Y247" s="439"/>
      <c r="Z247" s="67"/>
      <c r="AA247" s="67"/>
    </row>
    <row r="248" spans="1:67" ht="27" customHeight="1" x14ac:dyDescent="0.25">
      <c r="A248" s="64" t="s">
        <v>385</v>
      </c>
      <c r="B248" s="64" t="s">
        <v>386</v>
      </c>
      <c r="C248" s="37">
        <v>4301020254</v>
      </c>
      <c r="D248" s="440">
        <v>4680115881914</v>
      </c>
      <c r="E248" s="440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86</v>
      </c>
      <c r="L248" s="39" t="s">
        <v>118</v>
      </c>
      <c r="M248" s="39"/>
      <c r="N248" s="38">
        <v>90</v>
      </c>
      <c r="O248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442"/>
      <c r="Q248" s="442"/>
      <c r="R248" s="442"/>
      <c r="S248" s="443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80"/>
      <c r="BB248" s="223" t="s">
        <v>67</v>
      </c>
      <c r="BL248" s="80">
        <f>IFERROR(W248*I248/H248,"0")</f>
        <v>0</v>
      </c>
      <c r="BM248" s="80">
        <f>IFERROR(X248*I248/H248,"0")</f>
        <v>0</v>
      </c>
      <c r="BN248" s="80">
        <f>IFERROR(1/J248*(W248/H248),"0")</f>
        <v>0</v>
      </c>
      <c r="BO248" s="80">
        <f>IFERROR(1/J248*(X248/H248),"0")</f>
        <v>0</v>
      </c>
    </row>
    <row r="249" spans="1:67" x14ac:dyDescent="0.2">
      <c r="A249" s="448"/>
      <c r="B249" s="448"/>
      <c r="C249" s="448"/>
      <c r="D249" s="448"/>
      <c r="E249" s="448"/>
      <c r="F249" s="448"/>
      <c r="G249" s="448"/>
      <c r="H249" s="448"/>
      <c r="I249" s="448"/>
      <c r="J249" s="448"/>
      <c r="K249" s="448"/>
      <c r="L249" s="448"/>
      <c r="M249" s="448"/>
      <c r="N249" s="449"/>
      <c r="O249" s="445" t="s">
        <v>43</v>
      </c>
      <c r="P249" s="446"/>
      <c r="Q249" s="446"/>
      <c r="R249" s="446"/>
      <c r="S249" s="446"/>
      <c r="T249" s="446"/>
      <c r="U249" s="447"/>
      <c r="V249" s="43" t="s">
        <v>42</v>
      </c>
      <c r="W249" s="44">
        <f>IFERROR(W248/H248,"0")</f>
        <v>0</v>
      </c>
      <c r="X249" s="44">
        <f>IFERROR(X248/H248,"0")</f>
        <v>0</v>
      </c>
      <c r="Y249" s="44">
        <f>IFERROR(IF(Y248="",0,Y248),"0")</f>
        <v>0</v>
      </c>
      <c r="Z249" s="68"/>
      <c r="AA249" s="68"/>
    </row>
    <row r="250" spans="1:67" x14ac:dyDescent="0.2">
      <c r="A250" s="448"/>
      <c r="B250" s="448"/>
      <c r="C250" s="448"/>
      <c r="D250" s="448"/>
      <c r="E250" s="448"/>
      <c r="F250" s="448"/>
      <c r="G250" s="448"/>
      <c r="H250" s="448"/>
      <c r="I250" s="448"/>
      <c r="J250" s="448"/>
      <c r="K250" s="448"/>
      <c r="L250" s="448"/>
      <c r="M250" s="448"/>
      <c r="N250" s="449"/>
      <c r="O250" s="445" t="s">
        <v>43</v>
      </c>
      <c r="P250" s="446"/>
      <c r="Q250" s="446"/>
      <c r="R250" s="446"/>
      <c r="S250" s="446"/>
      <c r="T250" s="446"/>
      <c r="U250" s="447"/>
      <c r="V250" s="43" t="s">
        <v>0</v>
      </c>
      <c r="W250" s="44">
        <f>IFERROR(SUM(W248:W248),"0")</f>
        <v>0</v>
      </c>
      <c r="X250" s="44">
        <f>IFERROR(SUM(X248:X248),"0")</f>
        <v>0</v>
      </c>
      <c r="Y250" s="43"/>
      <c r="Z250" s="68"/>
      <c r="AA250" s="68"/>
    </row>
    <row r="251" spans="1:67" ht="14.25" customHeight="1" x14ac:dyDescent="0.25">
      <c r="A251" s="439" t="s">
        <v>77</v>
      </c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39"/>
      <c r="O251" s="439"/>
      <c r="P251" s="439"/>
      <c r="Q251" s="439"/>
      <c r="R251" s="439"/>
      <c r="S251" s="439"/>
      <c r="T251" s="439"/>
      <c r="U251" s="439"/>
      <c r="V251" s="439"/>
      <c r="W251" s="439"/>
      <c r="X251" s="439"/>
      <c r="Y251" s="439"/>
      <c r="Z251" s="67"/>
      <c r="AA251" s="67"/>
    </row>
    <row r="252" spans="1:67" ht="27" customHeight="1" x14ac:dyDescent="0.25">
      <c r="A252" s="64" t="s">
        <v>387</v>
      </c>
      <c r="B252" s="64" t="s">
        <v>388</v>
      </c>
      <c r="C252" s="37">
        <v>4301030878</v>
      </c>
      <c r="D252" s="440">
        <v>4607091387193</v>
      </c>
      <c r="E252" s="440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86</v>
      </c>
      <c r="L252" s="39" t="s">
        <v>82</v>
      </c>
      <c r="M252" s="39"/>
      <c r="N252" s="38">
        <v>35</v>
      </c>
      <c r="O252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42"/>
      <c r="Q252" s="442"/>
      <c r="R252" s="442"/>
      <c r="S252" s="443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24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389</v>
      </c>
      <c r="B253" s="64" t="s">
        <v>390</v>
      </c>
      <c r="C253" s="37">
        <v>4301031153</v>
      </c>
      <c r="D253" s="440">
        <v>4607091387230</v>
      </c>
      <c r="E253" s="440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86</v>
      </c>
      <c r="L253" s="39" t="s">
        <v>82</v>
      </c>
      <c r="M253" s="39"/>
      <c r="N253" s="38">
        <v>40</v>
      </c>
      <c r="O253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42"/>
      <c r="Q253" s="442"/>
      <c r="R253" s="442"/>
      <c r="S253" s="443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25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391</v>
      </c>
      <c r="B254" s="64" t="s">
        <v>392</v>
      </c>
      <c r="C254" s="37">
        <v>4301031152</v>
      </c>
      <c r="D254" s="440">
        <v>4607091387285</v>
      </c>
      <c r="E254" s="440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83</v>
      </c>
      <c r="L254" s="39" t="s">
        <v>82</v>
      </c>
      <c r="M254" s="39"/>
      <c r="N254" s="38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42"/>
      <c r="Q254" s="442"/>
      <c r="R254" s="442"/>
      <c r="S254" s="443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26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393</v>
      </c>
      <c r="B255" s="64" t="s">
        <v>394</v>
      </c>
      <c r="C255" s="37">
        <v>4301031164</v>
      </c>
      <c r="D255" s="440">
        <v>4680115880481</v>
      </c>
      <c r="E255" s="440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83</v>
      </c>
      <c r="L255" s="39" t="s">
        <v>82</v>
      </c>
      <c r="M255" s="39"/>
      <c r="N255" s="38">
        <v>40</v>
      </c>
      <c r="O255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442"/>
      <c r="Q255" s="442"/>
      <c r="R255" s="442"/>
      <c r="S255" s="443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x14ac:dyDescent="0.2">
      <c r="A256" s="448"/>
      <c r="B256" s="448"/>
      <c r="C256" s="448"/>
      <c r="D256" s="448"/>
      <c r="E256" s="448"/>
      <c r="F256" s="448"/>
      <c r="G256" s="448"/>
      <c r="H256" s="448"/>
      <c r="I256" s="448"/>
      <c r="J256" s="448"/>
      <c r="K256" s="448"/>
      <c r="L256" s="448"/>
      <c r="M256" s="448"/>
      <c r="N256" s="449"/>
      <c r="O256" s="445" t="s">
        <v>43</v>
      </c>
      <c r="P256" s="446"/>
      <c r="Q256" s="446"/>
      <c r="R256" s="446"/>
      <c r="S256" s="446"/>
      <c r="T256" s="446"/>
      <c r="U256" s="447"/>
      <c r="V256" s="43" t="s">
        <v>42</v>
      </c>
      <c r="W256" s="44">
        <f>IFERROR(W252/H252,"0")+IFERROR(W253/H253,"0")+IFERROR(W254/H254,"0")+IFERROR(W255/H255,"0")</f>
        <v>0</v>
      </c>
      <c r="X256" s="44">
        <f>IFERROR(X252/H252,"0")+IFERROR(X253/H253,"0")+IFERROR(X254/H254,"0")+IFERROR(X255/H255,"0")</f>
        <v>0</v>
      </c>
      <c r="Y256" s="44">
        <f>IFERROR(IF(Y252="",0,Y252),"0")+IFERROR(IF(Y253="",0,Y253),"0")+IFERROR(IF(Y254="",0,Y254),"0")+IFERROR(IF(Y255="",0,Y255),"0")</f>
        <v>0</v>
      </c>
      <c r="Z256" s="68"/>
      <c r="AA256" s="68"/>
    </row>
    <row r="257" spans="1:67" x14ac:dyDescent="0.2">
      <c r="A257" s="448"/>
      <c r="B257" s="448"/>
      <c r="C257" s="448"/>
      <c r="D257" s="448"/>
      <c r="E257" s="448"/>
      <c r="F257" s="448"/>
      <c r="G257" s="448"/>
      <c r="H257" s="448"/>
      <c r="I257" s="448"/>
      <c r="J257" s="448"/>
      <c r="K257" s="448"/>
      <c r="L257" s="448"/>
      <c r="M257" s="448"/>
      <c r="N257" s="449"/>
      <c r="O257" s="445" t="s">
        <v>43</v>
      </c>
      <c r="P257" s="446"/>
      <c r="Q257" s="446"/>
      <c r="R257" s="446"/>
      <c r="S257" s="446"/>
      <c r="T257" s="446"/>
      <c r="U257" s="447"/>
      <c r="V257" s="43" t="s">
        <v>0</v>
      </c>
      <c r="W257" s="44">
        <f>IFERROR(SUM(W252:W255),"0")</f>
        <v>0</v>
      </c>
      <c r="X257" s="44">
        <f>IFERROR(SUM(X252:X255),"0")</f>
        <v>0</v>
      </c>
      <c r="Y257" s="43"/>
      <c r="Z257" s="68"/>
      <c r="AA257" s="68"/>
    </row>
    <row r="258" spans="1:67" ht="14.25" customHeight="1" x14ac:dyDescent="0.25">
      <c r="A258" s="439" t="s">
        <v>87</v>
      </c>
      <c r="B258" s="439"/>
      <c r="C258" s="439"/>
      <c r="D258" s="439"/>
      <c r="E258" s="439"/>
      <c r="F258" s="439"/>
      <c r="G258" s="439"/>
      <c r="H258" s="439"/>
      <c r="I258" s="439"/>
      <c r="J258" s="439"/>
      <c r="K258" s="439"/>
      <c r="L258" s="439"/>
      <c r="M258" s="439"/>
      <c r="N258" s="439"/>
      <c r="O258" s="439"/>
      <c r="P258" s="439"/>
      <c r="Q258" s="439"/>
      <c r="R258" s="439"/>
      <c r="S258" s="439"/>
      <c r="T258" s="439"/>
      <c r="U258" s="439"/>
      <c r="V258" s="439"/>
      <c r="W258" s="439"/>
      <c r="X258" s="439"/>
      <c r="Y258" s="439"/>
      <c r="Z258" s="67"/>
      <c r="AA258" s="67"/>
    </row>
    <row r="259" spans="1:67" ht="16.5" customHeight="1" x14ac:dyDescent="0.25">
      <c r="A259" s="64" t="s">
        <v>395</v>
      </c>
      <c r="B259" s="64" t="s">
        <v>396</v>
      </c>
      <c r="C259" s="37">
        <v>4301051100</v>
      </c>
      <c r="D259" s="440">
        <v>4607091387766</v>
      </c>
      <c r="E259" s="440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119</v>
      </c>
      <c r="L259" s="39" t="s">
        <v>137</v>
      </c>
      <c r="M259" s="39"/>
      <c r="N259" s="38">
        <v>40</v>
      </c>
      <c r="O259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42"/>
      <c r="Q259" s="442"/>
      <c r="R259" s="442"/>
      <c r="S259" s="443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7" si="55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28" t="s">
        <v>67</v>
      </c>
      <c r="BL259" s="80">
        <f t="shared" ref="BL259:BL267" si="56">IFERROR(W259*I259/H259,"0")</f>
        <v>0</v>
      </c>
      <c r="BM259" s="80">
        <f t="shared" ref="BM259:BM267" si="57">IFERROR(X259*I259/H259,"0")</f>
        <v>0</v>
      </c>
      <c r="BN259" s="80">
        <f t="shared" ref="BN259:BN267" si="58">IFERROR(1/J259*(W259/H259),"0")</f>
        <v>0</v>
      </c>
      <c r="BO259" s="80">
        <f t="shared" ref="BO259:BO267" si="59">IFERROR(1/J259*(X259/H259),"0")</f>
        <v>0</v>
      </c>
    </row>
    <row r="260" spans="1:67" ht="27" customHeight="1" x14ac:dyDescent="0.25">
      <c r="A260" s="64" t="s">
        <v>397</v>
      </c>
      <c r="B260" s="64" t="s">
        <v>398</v>
      </c>
      <c r="C260" s="37">
        <v>4301051116</v>
      </c>
      <c r="D260" s="440">
        <v>4607091387957</v>
      </c>
      <c r="E260" s="440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119</v>
      </c>
      <c r="L260" s="39" t="s">
        <v>82</v>
      </c>
      <c r="M260" s="39"/>
      <c r="N260" s="38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42"/>
      <c r="Q260" s="442"/>
      <c r="R260" s="442"/>
      <c r="S260" s="443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55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29" t="s">
        <v>67</v>
      </c>
      <c r="BL260" s="80">
        <f t="shared" si="56"/>
        <v>0</v>
      </c>
      <c r="BM260" s="80">
        <f t="shared" si="57"/>
        <v>0</v>
      </c>
      <c r="BN260" s="80">
        <f t="shared" si="58"/>
        <v>0</v>
      </c>
      <c r="BO260" s="80">
        <f t="shared" si="59"/>
        <v>0</v>
      </c>
    </row>
    <row r="261" spans="1:67" ht="27" customHeight="1" x14ac:dyDescent="0.25">
      <c r="A261" s="64" t="s">
        <v>399</v>
      </c>
      <c r="B261" s="64" t="s">
        <v>400</v>
      </c>
      <c r="C261" s="37">
        <v>4301051115</v>
      </c>
      <c r="D261" s="440">
        <v>4607091387964</v>
      </c>
      <c r="E261" s="440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119</v>
      </c>
      <c r="L261" s="39" t="s">
        <v>82</v>
      </c>
      <c r="M261" s="39"/>
      <c r="N261" s="38">
        <v>40</v>
      </c>
      <c r="O261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42"/>
      <c r="Q261" s="442"/>
      <c r="R261" s="442"/>
      <c r="S261" s="443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5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0" t="s">
        <v>67</v>
      </c>
      <c r="BL261" s="80">
        <f t="shared" si="56"/>
        <v>0</v>
      </c>
      <c r="BM261" s="80">
        <f t="shared" si="57"/>
        <v>0</v>
      </c>
      <c r="BN261" s="80">
        <f t="shared" si="58"/>
        <v>0</v>
      </c>
      <c r="BO261" s="80">
        <f t="shared" si="59"/>
        <v>0</v>
      </c>
    </row>
    <row r="262" spans="1:67" ht="16.5" customHeight="1" x14ac:dyDescent="0.25">
      <c r="A262" s="64" t="s">
        <v>401</v>
      </c>
      <c r="B262" s="64" t="s">
        <v>402</v>
      </c>
      <c r="C262" s="37">
        <v>4301051731</v>
      </c>
      <c r="D262" s="440">
        <v>4680115884618</v>
      </c>
      <c r="E262" s="440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86</v>
      </c>
      <c r="L262" s="39" t="s">
        <v>82</v>
      </c>
      <c r="M262" s="39"/>
      <c r="N262" s="38">
        <v>45</v>
      </c>
      <c r="O262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42"/>
      <c r="Q262" s="442"/>
      <c r="R262" s="442"/>
      <c r="S262" s="443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55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si="56"/>
        <v>0</v>
      </c>
      <c r="BM262" s="80">
        <f t="shared" si="57"/>
        <v>0</v>
      </c>
      <c r="BN262" s="80">
        <f t="shared" si="58"/>
        <v>0</v>
      </c>
      <c r="BO262" s="80">
        <f t="shared" si="59"/>
        <v>0</v>
      </c>
    </row>
    <row r="263" spans="1:67" ht="27" customHeight="1" x14ac:dyDescent="0.25">
      <c r="A263" s="64" t="s">
        <v>403</v>
      </c>
      <c r="B263" s="64" t="s">
        <v>404</v>
      </c>
      <c r="C263" s="37">
        <v>4301051134</v>
      </c>
      <c r="D263" s="440">
        <v>4607091381672</v>
      </c>
      <c r="E263" s="440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86</v>
      </c>
      <c r="L263" s="39" t="s">
        <v>82</v>
      </c>
      <c r="M263" s="39"/>
      <c r="N263" s="38">
        <v>40</v>
      </c>
      <c r="O263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442"/>
      <c r="Q263" s="442"/>
      <c r="R263" s="442"/>
      <c r="S263" s="443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customHeight="1" x14ac:dyDescent="0.25">
      <c r="A264" s="64" t="s">
        <v>405</v>
      </c>
      <c r="B264" s="64" t="s">
        <v>406</v>
      </c>
      <c r="C264" s="37">
        <v>4301051130</v>
      </c>
      <c r="D264" s="440">
        <v>4607091387537</v>
      </c>
      <c r="E264" s="440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86</v>
      </c>
      <c r="L264" s="39" t="s">
        <v>82</v>
      </c>
      <c r="M264" s="39"/>
      <c r="N264" s="38">
        <v>40</v>
      </c>
      <c r="O264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42"/>
      <c r="Q264" s="442"/>
      <c r="R264" s="442"/>
      <c r="S264" s="443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27" customHeight="1" x14ac:dyDescent="0.25">
      <c r="A265" s="64" t="s">
        <v>407</v>
      </c>
      <c r="B265" s="64" t="s">
        <v>408</v>
      </c>
      <c r="C265" s="37">
        <v>4301051132</v>
      </c>
      <c r="D265" s="440">
        <v>4607091387513</v>
      </c>
      <c r="E265" s="440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86</v>
      </c>
      <c r="L265" s="39" t="s">
        <v>82</v>
      </c>
      <c r="M265" s="39"/>
      <c r="N265" s="38">
        <v>40</v>
      </c>
      <c r="O265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42"/>
      <c r="Q265" s="442"/>
      <c r="R265" s="442"/>
      <c r="S265" s="443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customHeight="1" x14ac:dyDescent="0.25">
      <c r="A266" s="64" t="s">
        <v>409</v>
      </c>
      <c r="B266" s="64" t="s">
        <v>410</v>
      </c>
      <c r="C266" s="37">
        <v>4301051277</v>
      </c>
      <c r="D266" s="440">
        <v>4680115880511</v>
      </c>
      <c r="E266" s="440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86</v>
      </c>
      <c r="L266" s="39" t="s">
        <v>137</v>
      </c>
      <c r="M266" s="39"/>
      <c r="N266" s="38">
        <v>40</v>
      </c>
      <c r="O266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442"/>
      <c r="Q266" s="442"/>
      <c r="R266" s="442"/>
      <c r="S266" s="443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customHeight="1" x14ac:dyDescent="0.25">
      <c r="A267" s="64" t="s">
        <v>411</v>
      </c>
      <c r="B267" s="64" t="s">
        <v>412</v>
      </c>
      <c r="C267" s="37">
        <v>4301051344</v>
      </c>
      <c r="D267" s="440">
        <v>4680115880412</v>
      </c>
      <c r="E267" s="440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86</v>
      </c>
      <c r="L267" s="39" t="s">
        <v>137</v>
      </c>
      <c r="M267" s="39"/>
      <c r="N267" s="38">
        <v>45</v>
      </c>
      <c r="O267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442"/>
      <c r="Q267" s="442"/>
      <c r="R267" s="442"/>
      <c r="S267" s="443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x14ac:dyDescent="0.2">
      <c r="A268" s="448"/>
      <c r="B268" s="448"/>
      <c r="C268" s="448"/>
      <c r="D268" s="448"/>
      <c r="E268" s="448"/>
      <c r="F268" s="448"/>
      <c r="G268" s="448"/>
      <c r="H268" s="448"/>
      <c r="I268" s="448"/>
      <c r="J268" s="448"/>
      <c r="K268" s="448"/>
      <c r="L268" s="448"/>
      <c r="M268" s="448"/>
      <c r="N268" s="449"/>
      <c r="O268" s="445" t="s">
        <v>43</v>
      </c>
      <c r="P268" s="446"/>
      <c r="Q268" s="446"/>
      <c r="R268" s="446"/>
      <c r="S268" s="446"/>
      <c r="T268" s="446"/>
      <c r="U268" s="447"/>
      <c r="V268" s="43" t="s">
        <v>42</v>
      </c>
      <c r="W268" s="44">
        <f>IFERROR(W259/H259,"0")+IFERROR(W260/H260,"0")+IFERROR(W261/H261,"0")+IFERROR(W262/H262,"0")+IFERROR(W263/H263,"0")+IFERROR(W264/H264,"0")+IFERROR(W265/H265,"0")+IFERROR(W266/H266,"0")+IFERROR(W267/H267,"0")</f>
        <v>0</v>
      </c>
      <c r="X268" s="44">
        <f>IFERROR(X259/H259,"0")+IFERROR(X260/H260,"0")+IFERROR(X261/H261,"0")+IFERROR(X262/H262,"0")+IFERROR(X263/H263,"0")+IFERROR(X264/H264,"0")+IFERROR(X265/H265,"0")+IFERROR(X266/H266,"0")+IFERROR(X267/H267,"0")</f>
        <v>0</v>
      </c>
      <c r="Y268" s="44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68"/>
      <c r="AA268" s="68"/>
    </row>
    <row r="269" spans="1:67" x14ac:dyDescent="0.2">
      <c r="A269" s="448"/>
      <c r="B269" s="448"/>
      <c r="C269" s="448"/>
      <c r="D269" s="448"/>
      <c r="E269" s="448"/>
      <c r="F269" s="448"/>
      <c r="G269" s="448"/>
      <c r="H269" s="448"/>
      <c r="I269" s="448"/>
      <c r="J269" s="448"/>
      <c r="K269" s="448"/>
      <c r="L269" s="448"/>
      <c r="M269" s="448"/>
      <c r="N269" s="449"/>
      <c r="O269" s="445" t="s">
        <v>43</v>
      </c>
      <c r="P269" s="446"/>
      <c r="Q269" s="446"/>
      <c r="R269" s="446"/>
      <c r="S269" s="446"/>
      <c r="T269" s="446"/>
      <c r="U269" s="447"/>
      <c r="V269" s="43" t="s">
        <v>0</v>
      </c>
      <c r="W269" s="44">
        <f>IFERROR(SUM(W259:W267),"0")</f>
        <v>0</v>
      </c>
      <c r="X269" s="44">
        <f>IFERROR(SUM(X259:X267),"0")</f>
        <v>0</v>
      </c>
      <c r="Y269" s="43"/>
      <c r="Z269" s="68"/>
      <c r="AA269" s="68"/>
    </row>
    <row r="270" spans="1:67" ht="14.25" customHeight="1" x14ac:dyDescent="0.25">
      <c r="A270" s="439" t="s">
        <v>218</v>
      </c>
      <c r="B270" s="439"/>
      <c r="C270" s="439"/>
      <c r="D270" s="439"/>
      <c r="E270" s="439"/>
      <c r="F270" s="439"/>
      <c r="G270" s="439"/>
      <c r="H270" s="439"/>
      <c r="I270" s="439"/>
      <c r="J270" s="439"/>
      <c r="K270" s="439"/>
      <c r="L270" s="439"/>
      <c r="M270" s="439"/>
      <c r="N270" s="439"/>
      <c r="O270" s="439"/>
      <c r="P270" s="439"/>
      <c r="Q270" s="439"/>
      <c r="R270" s="439"/>
      <c r="S270" s="439"/>
      <c r="T270" s="439"/>
      <c r="U270" s="439"/>
      <c r="V270" s="439"/>
      <c r="W270" s="439"/>
      <c r="X270" s="439"/>
      <c r="Y270" s="439"/>
      <c r="Z270" s="67"/>
      <c r="AA270" s="67"/>
    </row>
    <row r="271" spans="1:67" ht="16.5" customHeight="1" x14ac:dyDescent="0.25">
      <c r="A271" s="64" t="s">
        <v>413</v>
      </c>
      <c r="B271" s="64" t="s">
        <v>414</v>
      </c>
      <c r="C271" s="37">
        <v>4301060326</v>
      </c>
      <c r="D271" s="440">
        <v>4607091380880</v>
      </c>
      <c r="E271" s="440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119</v>
      </c>
      <c r="L271" s="39" t="s">
        <v>82</v>
      </c>
      <c r="M271" s="39"/>
      <c r="N271" s="38">
        <v>30</v>
      </c>
      <c r="O271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442"/>
      <c r="Q271" s="442"/>
      <c r="R271" s="442"/>
      <c r="S271" s="443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37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27" customHeight="1" x14ac:dyDescent="0.25">
      <c r="A272" s="64" t="s">
        <v>415</v>
      </c>
      <c r="B272" s="64" t="s">
        <v>416</v>
      </c>
      <c r="C272" s="37">
        <v>4301060308</v>
      </c>
      <c r="D272" s="440">
        <v>4607091384482</v>
      </c>
      <c r="E272" s="440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119</v>
      </c>
      <c r="L272" s="39" t="s">
        <v>82</v>
      </c>
      <c r="M272" s="39"/>
      <c r="N272" s="38">
        <v>30</v>
      </c>
      <c r="O272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442"/>
      <c r="Q272" s="442"/>
      <c r="R272" s="442"/>
      <c r="S272" s="443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38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customHeight="1" x14ac:dyDescent="0.25">
      <c r="A273" s="64" t="s">
        <v>417</v>
      </c>
      <c r="B273" s="64" t="s">
        <v>418</v>
      </c>
      <c r="C273" s="37">
        <v>4301060325</v>
      </c>
      <c r="D273" s="440">
        <v>4607091380897</v>
      </c>
      <c r="E273" s="440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119</v>
      </c>
      <c r="L273" s="39" t="s">
        <v>82</v>
      </c>
      <c r="M273" s="39"/>
      <c r="N273" s="38">
        <v>30</v>
      </c>
      <c r="O273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442"/>
      <c r="Q273" s="442"/>
      <c r="R273" s="442"/>
      <c r="S273" s="443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39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x14ac:dyDescent="0.2">
      <c r="A274" s="448"/>
      <c r="B274" s="448"/>
      <c r="C274" s="448"/>
      <c r="D274" s="448"/>
      <c r="E274" s="448"/>
      <c r="F274" s="448"/>
      <c r="G274" s="448"/>
      <c r="H274" s="448"/>
      <c r="I274" s="448"/>
      <c r="J274" s="448"/>
      <c r="K274" s="448"/>
      <c r="L274" s="448"/>
      <c r="M274" s="448"/>
      <c r="N274" s="449"/>
      <c r="O274" s="445" t="s">
        <v>43</v>
      </c>
      <c r="P274" s="446"/>
      <c r="Q274" s="446"/>
      <c r="R274" s="446"/>
      <c r="S274" s="446"/>
      <c r="T274" s="446"/>
      <c r="U274" s="447"/>
      <c r="V274" s="43" t="s">
        <v>42</v>
      </c>
      <c r="W274" s="44">
        <f>IFERROR(W271/H271,"0")+IFERROR(W272/H272,"0")+IFERROR(W273/H273,"0")</f>
        <v>0</v>
      </c>
      <c r="X274" s="44">
        <f>IFERROR(X271/H271,"0")+IFERROR(X272/H272,"0")+IFERROR(X273/H273,"0")</f>
        <v>0</v>
      </c>
      <c r="Y274" s="44">
        <f>IFERROR(IF(Y271="",0,Y271),"0")+IFERROR(IF(Y272="",0,Y272),"0")+IFERROR(IF(Y273="",0,Y273),"0")</f>
        <v>0</v>
      </c>
      <c r="Z274" s="68"/>
      <c r="AA274" s="68"/>
    </row>
    <row r="275" spans="1:67" x14ac:dyDescent="0.2">
      <c r="A275" s="448"/>
      <c r="B275" s="448"/>
      <c r="C275" s="448"/>
      <c r="D275" s="448"/>
      <c r="E275" s="448"/>
      <c r="F275" s="448"/>
      <c r="G275" s="448"/>
      <c r="H275" s="448"/>
      <c r="I275" s="448"/>
      <c r="J275" s="448"/>
      <c r="K275" s="448"/>
      <c r="L275" s="448"/>
      <c r="M275" s="448"/>
      <c r="N275" s="449"/>
      <c r="O275" s="445" t="s">
        <v>43</v>
      </c>
      <c r="P275" s="446"/>
      <c r="Q275" s="446"/>
      <c r="R275" s="446"/>
      <c r="S275" s="446"/>
      <c r="T275" s="446"/>
      <c r="U275" s="447"/>
      <c r="V275" s="43" t="s">
        <v>0</v>
      </c>
      <c r="W275" s="44">
        <f>IFERROR(SUM(W271:W273),"0")</f>
        <v>0</v>
      </c>
      <c r="X275" s="44">
        <f>IFERROR(SUM(X271:X273),"0")</f>
        <v>0</v>
      </c>
      <c r="Y275" s="43"/>
      <c r="Z275" s="68"/>
      <c r="AA275" s="68"/>
    </row>
    <row r="276" spans="1:67" ht="14.25" customHeight="1" x14ac:dyDescent="0.25">
      <c r="A276" s="439" t="s">
        <v>101</v>
      </c>
      <c r="B276" s="439"/>
      <c r="C276" s="439"/>
      <c r="D276" s="439"/>
      <c r="E276" s="439"/>
      <c r="F276" s="439"/>
      <c r="G276" s="439"/>
      <c r="H276" s="439"/>
      <c r="I276" s="439"/>
      <c r="J276" s="439"/>
      <c r="K276" s="439"/>
      <c r="L276" s="439"/>
      <c r="M276" s="439"/>
      <c r="N276" s="439"/>
      <c r="O276" s="439"/>
      <c r="P276" s="439"/>
      <c r="Q276" s="439"/>
      <c r="R276" s="439"/>
      <c r="S276" s="439"/>
      <c r="T276" s="439"/>
      <c r="U276" s="439"/>
      <c r="V276" s="439"/>
      <c r="W276" s="439"/>
      <c r="X276" s="439"/>
      <c r="Y276" s="439"/>
      <c r="Z276" s="67"/>
      <c r="AA276" s="67"/>
    </row>
    <row r="277" spans="1:67" ht="16.5" customHeight="1" x14ac:dyDescent="0.25">
      <c r="A277" s="64" t="s">
        <v>419</v>
      </c>
      <c r="B277" s="64" t="s">
        <v>420</v>
      </c>
      <c r="C277" s="37">
        <v>4301030232</v>
      </c>
      <c r="D277" s="440">
        <v>4607091388374</v>
      </c>
      <c r="E277" s="440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86</v>
      </c>
      <c r="L277" s="39" t="s">
        <v>105</v>
      </c>
      <c r="M277" s="39"/>
      <c r="N277" s="38">
        <v>180</v>
      </c>
      <c r="O277" s="607" t="s">
        <v>421</v>
      </c>
      <c r="P277" s="442"/>
      <c r="Q277" s="442"/>
      <c r="R277" s="442"/>
      <c r="S277" s="443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0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customHeight="1" x14ac:dyDescent="0.25">
      <c r="A278" s="64" t="s">
        <v>422</v>
      </c>
      <c r="B278" s="64" t="s">
        <v>423</v>
      </c>
      <c r="C278" s="37">
        <v>4301030235</v>
      </c>
      <c r="D278" s="440">
        <v>4607091388381</v>
      </c>
      <c r="E278" s="440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86</v>
      </c>
      <c r="L278" s="39" t="s">
        <v>105</v>
      </c>
      <c r="M278" s="39"/>
      <c r="N278" s="38">
        <v>180</v>
      </c>
      <c r="O278" s="608" t="s">
        <v>424</v>
      </c>
      <c r="P278" s="442"/>
      <c r="Q278" s="442"/>
      <c r="R278" s="442"/>
      <c r="S278" s="443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1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27" customHeight="1" x14ac:dyDescent="0.25">
      <c r="A279" s="64" t="s">
        <v>425</v>
      </c>
      <c r="B279" s="64" t="s">
        <v>426</v>
      </c>
      <c r="C279" s="37">
        <v>4301030233</v>
      </c>
      <c r="D279" s="440">
        <v>4607091388404</v>
      </c>
      <c r="E279" s="440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86</v>
      </c>
      <c r="L279" s="39" t="s">
        <v>105</v>
      </c>
      <c r="M279" s="39"/>
      <c r="N279" s="38">
        <v>180</v>
      </c>
      <c r="O279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442"/>
      <c r="Q279" s="442"/>
      <c r="R279" s="442"/>
      <c r="S279" s="443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2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x14ac:dyDescent="0.2">
      <c r="A280" s="448"/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9"/>
      <c r="O280" s="445" t="s">
        <v>43</v>
      </c>
      <c r="P280" s="446"/>
      <c r="Q280" s="446"/>
      <c r="R280" s="446"/>
      <c r="S280" s="446"/>
      <c r="T280" s="446"/>
      <c r="U280" s="447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x14ac:dyDescent="0.2">
      <c r="A281" s="448"/>
      <c r="B281" s="448"/>
      <c r="C281" s="448"/>
      <c r="D281" s="448"/>
      <c r="E281" s="448"/>
      <c r="F281" s="448"/>
      <c r="G281" s="448"/>
      <c r="H281" s="448"/>
      <c r="I281" s="448"/>
      <c r="J281" s="448"/>
      <c r="K281" s="448"/>
      <c r="L281" s="448"/>
      <c r="M281" s="448"/>
      <c r="N281" s="449"/>
      <c r="O281" s="445" t="s">
        <v>43</v>
      </c>
      <c r="P281" s="446"/>
      <c r="Q281" s="446"/>
      <c r="R281" s="446"/>
      <c r="S281" s="446"/>
      <c r="T281" s="446"/>
      <c r="U281" s="447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customHeight="1" x14ac:dyDescent="0.25">
      <c r="A282" s="439" t="s">
        <v>427</v>
      </c>
      <c r="B282" s="439"/>
      <c r="C282" s="439"/>
      <c r="D282" s="439"/>
      <c r="E282" s="439"/>
      <c r="F282" s="439"/>
      <c r="G282" s="439"/>
      <c r="H282" s="439"/>
      <c r="I282" s="439"/>
      <c r="J282" s="439"/>
      <c r="K282" s="439"/>
      <c r="L282" s="439"/>
      <c r="M282" s="439"/>
      <c r="N282" s="439"/>
      <c r="O282" s="439"/>
      <c r="P282" s="439"/>
      <c r="Q282" s="439"/>
      <c r="R282" s="439"/>
      <c r="S282" s="439"/>
      <c r="T282" s="439"/>
      <c r="U282" s="439"/>
      <c r="V282" s="439"/>
      <c r="W282" s="439"/>
      <c r="X282" s="439"/>
      <c r="Y282" s="439"/>
      <c r="Z282" s="67"/>
      <c r="AA282" s="67"/>
    </row>
    <row r="283" spans="1:67" ht="16.5" customHeight="1" x14ac:dyDescent="0.25">
      <c r="A283" s="64" t="s">
        <v>428</v>
      </c>
      <c r="B283" s="64" t="s">
        <v>429</v>
      </c>
      <c r="C283" s="37">
        <v>4301180007</v>
      </c>
      <c r="D283" s="440">
        <v>4680115881808</v>
      </c>
      <c r="E283" s="440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431</v>
      </c>
      <c r="L283" s="39" t="s">
        <v>430</v>
      </c>
      <c r="M283" s="39"/>
      <c r="N283" s="38">
        <v>730</v>
      </c>
      <c r="O283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442"/>
      <c r="Q283" s="442"/>
      <c r="R283" s="442"/>
      <c r="S283" s="443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3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432</v>
      </c>
      <c r="B284" s="64" t="s">
        <v>433</v>
      </c>
      <c r="C284" s="37">
        <v>4301180006</v>
      </c>
      <c r="D284" s="440">
        <v>4680115881822</v>
      </c>
      <c r="E284" s="440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431</v>
      </c>
      <c r="L284" s="39" t="s">
        <v>430</v>
      </c>
      <c r="M284" s="39"/>
      <c r="N284" s="38">
        <v>730</v>
      </c>
      <c r="O284" s="6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442"/>
      <c r="Q284" s="442"/>
      <c r="R284" s="442"/>
      <c r="S284" s="443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80"/>
      <c r="BB284" s="244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customHeight="1" x14ac:dyDescent="0.25">
      <c r="A285" s="64" t="s">
        <v>434</v>
      </c>
      <c r="B285" s="64" t="s">
        <v>435</v>
      </c>
      <c r="C285" s="37">
        <v>4301180001</v>
      </c>
      <c r="D285" s="440">
        <v>4680115880016</v>
      </c>
      <c r="E285" s="440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431</v>
      </c>
      <c r="L285" s="39" t="s">
        <v>430</v>
      </c>
      <c r="M285" s="39"/>
      <c r="N285" s="38">
        <v>730</v>
      </c>
      <c r="O285" s="6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442"/>
      <c r="Q285" s="442"/>
      <c r="R285" s="442"/>
      <c r="S285" s="443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45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x14ac:dyDescent="0.2">
      <c r="A286" s="448"/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9"/>
      <c r="O286" s="445" t="s">
        <v>43</v>
      </c>
      <c r="P286" s="446"/>
      <c r="Q286" s="446"/>
      <c r="R286" s="446"/>
      <c r="S286" s="446"/>
      <c r="T286" s="446"/>
      <c r="U286" s="447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x14ac:dyDescent="0.2">
      <c r="A287" s="448"/>
      <c r="B287" s="448"/>
      <c r="C287" s="448"/>
      <c r="D287" s="448"/>
      <c r="E287" s="448"/>
      <c r="F287" s="448"/>
      <c r="G287" s="448"/>
      <c r="H287" s="448"/>
      <c r="I287" s="448"/>
      <c r="J287" s="448"/>
      <c r="K287" s="448"/>
      <c r="L287" s="448"/>
      <c r="M287" s="448"/>
      <c r="N287" s="449"/>
      <c r="O287" s="445" t="s">
        <v>43</v>
      </c>
      <c r="P287" s="446"/>
      <c r="Q287" s="446"/>
      <c r="R287" s="446"/>
      <c r="S287" s="446"/>
      <c r="T287" s="446"/>
      <c r="U287" s="447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6.5" customHeight="1" x14ac:dyDescent="0.25">
      <c r="A288" s="438" t="s">
        <v>436</v>
      </c>
      <c r="B288" s="438"/>
      <c r="C288" s="438"/>
      <c r="D288" s="438"/>
      <c r="E288" s="438"/>
      <c r="F288" s="438"/>
      <c r="G288" s="438"/>
      <c r="H288" s="438"/>
      <c r="I288" s="438"/>
      <c r="J288" s="438"/>
      <c r="K288" s="438"/>
      <c r="L288" s="438"/>
      <c r="M288" s="438"/>
      <c r="N288" s="438"/>
      <c r="O288" s="438"/>
      <c r="P288" s="438"/>
      <c r="Q288" s="438"/>
      <c r="R288" s="438"/>
      <c r="S288" s="438"/>
      <c r="T288" s="438"/>
      <c r="U288" s="438"/>
      <c r="V288" s="438"/>
      <c r="W288" s="438"/>
      <c r="X288" s="438"/>
      <c r="Y288" s="438"/>
      <c r="Z288" s="66"/>
      <c r="AA288" s="66"/>
    </row>
    <row r="289" spans="1:67" ht="14.25" customHeight="1" x14ac:dyDescent="0.25">
      <c r="A289" s="439" t="s">
        <v>123</v>
      </c>
      <c r="B289" s="439"/>
      <c r="C289" s="439"/>
      <c r="D289" s="439"/>
      <c r="E289" s="439"/>
      <c r="F289" s="439"/>
      <c r="G289" s="439"/>
      <c r="H289" s="439"/>
      <c r="I289" s="439"/>
      <c r="J289" s="439"/>
      <c r="K289" s="439"/>
      <c r="L289" s="439"/>
      <c r="M289" s="439"/>
      <c r="N289" s="439"/>
      <c r="O289" s="439"/>
      <c r="P289" s="439"/>
      <c r="Q289" s="439"/>
      <c r="R289" s="439"/>
      <c r="S289" s="439"/>
      <c r="T289" s="439"/>
      <c r="U289" s="439"/>
      <c r="V289" s="439"/>
      <c r="W289" s="439"/>
      <c r="X289" s="439"/>
      <c r="Y289" s="439"/>
      <c r="Z289" s="67"/>
      <c r="AA289" s="67"/>
    </row>
    <row r="290" spans="1:67" ht="27" customHeight="1" x14ac:dyDescent="0.25">
      <c r="A290" s="64" t="s">
        <v>437</v>
      </c>
      <c r="B290" s="64" t="s">
        <v>438</v>
      </c>
      <c r="C290" s="37">
        <v>4301011315</v>
      </c>
      <c r="D290" s="440">
        <v>4607091387421</v>
      </c>
      <c r="E290" s="440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119</v>
      </c>
      <c r="L290" s="39" t="s">
        <v>118</v>
      </c>
      <c r="M290" s="39"/>
      <c r="N290" s="38">
        <v>55</v>
      </c>
      <c r="O290" s="6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42"/>
      <c r="Q290" s="442"/>
      <c r="R290" s="442"/>
      <c r="S290" s="443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ref="X290:X296" si="60">IFERROR(IF(W290="",0,CEILING((W290/$H290),1)*$H290),"")</f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46" t="s">
        <v>67</v>
      </c>
      <c r="BL290" s="80">
        <f t="shared" ref="BL290:BL296" si="61">IFERROR(W290*I290/H290,"0")</f>
        <v>0</v>
      </c>
      <c r="BM290" s="80">
        <f t="shared" ref="BM290:BM296" si="62">IFERROR(X290*I290/H290,"0")</f>
        <v>0</v>
      </c>
      <c r="BN290" s="80">
        <f t="shared" ref="BN290:BN296" si="63">IFERROR(1/J290*(W290/H290),"0")</f>
        <v>0</v>
      </c>
      <c r="BO290" s="80">
        <f t="shared" ref="BO290:BO296" si="64">IFERROR(1/J290*(X290/H290),"0")</f>
        <v>0</v>
      </c>
    </row>
    <row r="291" spans="1:67" ht="27" customHeight="1" x14ac:dyDescent="0.25">
      <c r="A291" s="64" t="s">
        <v>437</v>
      </c>
      <c r="B291" s="64" t="s">
        <v>439</v>
      </c>
      <c r="C291" s="37">
        <v>4301011121</v>
      </c>
      <c r="D291" s="440">
        <v>4607091387421</v>
      </c>
      <c r="E291" s="440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119</v>
      </c>
      <c r="L291" s="39" t="s">
        <v>127</v>
      </c>
      <c r="M291" s="39"/>
      <c r="N291" s="38">
        <v>55</v>
      </c>
      <c r="O291" s="6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442"/>
      <c r="Q291" s="442"/>
      <c r="R291" s="442"/>
      <c r="S291" s="443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0"/>
        <v>0</v>
      </c>
      <c r="Y291" s="42" t="str">
        <f>IFERROR(IF(X291=0,"",ROUNDUP(X291/H291,0)*0.02039),"")</f>
        <v/>
      </c>
      <c r="Z291" s="69" t="s">
        <v>48</v>
      </c>
      <c r="AA291" s="70" t="s">
        <v>48</v>
      </c>
      <c r="AE291" s="80"/>
      <c r="BB291" s="247" t="s">
        <v>67</v>
      </c>
      <c r="BL291" s="80">
        <f t="shared" si="61"/>
        <v>0</v>
      </c>
      <c r="BM291" s="80">
        <f t="shared" si="62"/>
        <v>0</v>
      </c>
      <c r="BN291" s="80">
        <f t="shared" si="63"/>
        <v>0</v>
      </c>
      <c r="BO291" s="80">
        <f t="shared" si="64"/>
        <v>0</v>
      </c>
    </row>
    <row r="292" spans="1:67" ht="27" customHeight="1" x14ac:dyDescent="0.25">
      <c r="A292" s="64" t="s">
        <v>440</v>
      </c>
      <c r="B292" s="64" t="s">
        <v>441</v>
      </c>
      <c r="C292" s="37">
        <v>4301011322</v>
      </c>
      <c r="D292" s="440">
        <v>4607091387452</v>
      </c>
      <c r="E292" s="440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119</v>
      </c>
      <c r="L292" s="39" t="s">
        <v>137</v>
      </c>
      <c r="M292" s="39"/>
      <c r="N292" s="38">
        <v>55</v>
      </c>
      <c r="O292" s="6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42"/>
      <c r="Q292" s="442"/>
      <c r="R292" s="442"/>
      <c r="S292" s="443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0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48" t="s">
        <v>67</v>
      </c>
      <c r="BL292" s="80">
        <f t="shared" si="61"/>
        <v>0</v>
      </c>
      <c r="BM292" s="80">
        <f t="shared" si="62"/>
        <v>0</v>
      </c>
      <c r="BN292" s="80">
        <f t="shared" si="63"/>
        <v>0</v>
      </c>
      <c r="BO292" s="80">
        <f t="shared" si="64"/>
        <v>0</v>
      </c>
    </row>
    <row r="293" spans="1:67" ht="27" customHeight="1" x14ac:dyDescent="0.25">
      <c r="A293" s="64" t="s">
        <v>440</v>
      </c>
      <c r="B293" s="64" t="s">
        <v>442</v>
      </c>
      <c r="C293" s="37">
        <v>4301011619</v>
      </c>
      <c r="D293" s="440">
        <v>4607091387452</v>
      </c>
      <c r="E293" s="440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6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442"/>
      <c r="Q293" s="442"/>
      <c r="R293" s="442"/>
      <c r="S293" s="443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0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si="61"/>
        <v>0</v>
      </c>
      <c r="BM293" s="80">
        <f t="shared" si="62"/>
        <v>0</v>
      </c>
      <c r="BN293" s="80">
        <f t="shared" si="63"/>
        <v>0</v>
      </c>
      <c r="BO293" s="80">
        <f t="shared" si="64"/>
        <v>0</v>
      </c>
    </row>
    <row r="294" spans="1:67" ht="27" customHeight="1" x14ac:dyDescent="0.25">
      <c r="A294" s="64" t="s">
        <v>443</v>
      </c>
      <c r="B294" s="64" t="s">
        <v>444</v>
      </c>
      <c r="C294" s="37">
        <v>4301011313</v>
      </c>
      <c r="D294" s="440">
        <v>4607091385984</v>
      </c>
      <c r="E294" s="440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119</v>
      </c>
      <c r="L294" s="39" t="s">
        <v>118</v>
      </c>
      <c r="M294" s="39"/>
      <c r="N294" s="38">
        <v>55</v>
      </c>
      <c r="O294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442"/>
      <c r="Q294" s="442"/>
      <c r="R294" s="442"/>
      <c r="S294" s="443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customHeight="1" x14ac:dyDescent="0.25">
      <c r="A295" s="64" t="s">
        <v>445</v>
      </c>
      <c r="B295" s="64" t="s">
        <v>446</v>
      </c>
      <c r="C295" s="37">
        <v>4301011316</v>
      </c>
      <c r="D295" s="440">
        <v>4607091387438</v>
      </c>
      <c r="E295" s="440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86</v>
      </c>
      <c r="L295" s="39" t="s">
        <v>118</v>
      </c>
      <c r="M295" s="39"/>
      <c r="N295" s="38">
        <v>55</v>
      </c>
      <c r="O295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442"/>
      <c r="Q295" s="442"/>
      <c r="R295" s="442"/>
      <c r="S295" s="443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customHeight="1" x14ac:dyDescent="0.25">
      <c r="A296" s="64" t="s">
        <v>447</v>
      </c>
      <c r="B296" s="64" t="s">
        <v>448</v>
      </c>
      <c r="C296" s="37">
        <v>4301011318</v>
      </c>
      <c r="D296" s="440">
        <v>4607091387469</v>
      </c>
      <c r="E296" s="440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86</v>
      </c>
      <c r="L296" s="39" t="s">
        <v>82</v>
      </c>
      <c r="M296" s="39"/>
      <c r="N296" s="38">
        <v>55</v>
      </c>
      <c r="O296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442"/>
      <c r="Q296" s="442"/>
      <c r="R296" s="442"/>
      <c r="S296" s="443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IFERROR(IF(X296=0,"",ROUNDUP(X296/H296,0)*0.00937),"")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x14ac:dyDescent="0.2">
      <c r="A297" s="448"/>
      <c r="B297" s="448"/>
      <c r="C297" s="448"/>
      <c r="D297" s="448"/>
      <c r="E297" s="448"/>
      <c r="F297" s="448"/>
      <c r="G297" s="448"/>
      <c r="H297" s="448"/>
      <c r="I297" s="448"/>
      <c r="J297" s="448"/>
      <c r="K297" s="448"/>
      <c r="L297" s="448"/>
      <c r="M297" s="448"/>
      <c r="N297" s="449"/>
      <c r="O297" s="445" t="s">
        <v>43</v>
      </c>
      <c r="P297" s="446"/>
      <c r="Q297" s="446"/>
      <c r="R297" s="446"/>
      <c r="S297" s="446"/>
      <c r="T297" s="446"/>
      <c r="U297" s="447"/>
      <c r="V297" s="43" t="s">
        <v>42</v>
      </c>
      <c r="W297" s="44">
        <f>IFERROR(W290/H290,"0")+IFERROR(W291/H291,"0")+IFERROR(W292/H292,"0")+IFERROR(W293/H293,"0")+IFERROR(W294/H294,"0")+IFERROR(W295/H295,"0")+IFERROR(W296/H296,"0")</f>
        <v>0</v>
      </c>
      <c r="X297" s="44">
        <f>IFERROR(X290/H290,"0")+IFERROR(X291/H291,"0")+IFERROR(X292/H292,"0")+IFERROR(X293/H293,"0")+IFERROR(X294/H294,"0")+IFERROR(X295/H295,"0")+IFERROR(X296/H296,"0")</f>
        <v>0</v>
      </c>
      <c r="Y297" s="44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68"/>
      <c r="AA297" s="68"/>
    </row>
    <row r="298" spans="1:67" x14ac:dyDescent="0.2">
      <c r="A298" s="448"/>
      <c r="B298" s="448"/>
      <c r="C298" s="448"/>
      <c r="D298" s="448"/>
      <c r="E298" s="448"/>
      <c r="F298" s="448"/>
      <c r="G298" s="448"/>
      <c r="H298" s="448"/>
      <c r="I298" s="448"/>
      <c r="J298" s="448"/>
      <c r="K298" s="448"/>
      <c r="L298" s="448"/>
      <c r="M298" s="448"/>
      <c r="N298" s="449"/>
      <c r="O298" s="445" t="s">
        <v>43</v>
      </c>
      <c r="P298" s="446"/>
      <c r="Q298" s="446"/>
      <c r="R298" s="446"/>
      <c r="S298" s="446"/>
      <c r="T298" s="446"/>
      <c r="U298" s="447"/>
      <c r="V298" s="43" t="s">
        <v>0</v>
      </c>
      <c r="W298" s="44">
        <f>IFERROR(SUM(W290:W296),"0")</f>
        <v>0</v>
      </c>
      <c r="X298" s="44">
        <f>IFERROR(SUM(X290:X296),"0")</f>
        <v>0</v>
      </c>
      <c r="Y298" s="43"/>
      <c r="Z298" s="68"/>
      <c r="AA298" s="68"/>
    </row>
    <row r="299" spans="1:67" ht="14.25" customHeight="1" x14ac:dyDescent="0.25">
      <c r="A299" s="439" t="s">
        <v>77</v>
      </c>
      <c r="B299" s="439"/>
      <c r="C299" s="439"/>
      <c r="D299" s="439"/>
      <c r="E299" s="439"/>
      <c r="F299" s="439"/>
      <c r="G299" s="439"/>
      <c r="H299" s="439"/>
      <c r="I299" s="439"/>
      <c r="J299" s="439"/>
      <c r="K299" s="439"/>
      <c r="L299" s="439"/>
      <c r="M299" s="439"/>
      <c r="N299" s="439"/>
      <c r="O299" s="439"/>
      <c r="P299" s="439"/>
      <c r="Q299" s="439"/>
      <c r="R299" s="439"/>
      <c r="S299" s="439"/>
      <c r="T299" s="439"/>
      <c r="U299" s="439"/>
      <c r="V299" s="439"/>
      <c r="W299" s="439"/>
      <c r="X299" s="439"/>
      <c r="Y299" s="439"/>
      <c r="Z299" s="67"/>
      <c r="AA299" s="67"/>
    </row>
    <row r="300" spans="1:67" ht="27" customHeight="1" x14ac:dyDescent="0.25">
      <c r="A300" s="64" t="s">
        <v>449</v>
      </c>
      <c r="B300" s="64" t="s">
        <v>450</v>
      </c>
      <c r="C300" s="37">
        <v>4301031154</v>
      </c>
      <c r="D300" s="440">
        <v>4607091387292</v>
      </c>
      <c r="E300" s="440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86</v>
      </c>
      <c r="L300" s="39" t="s">
        <v>82</v>
      </c>
      <c r="M300" s="39"/>
      <c r="N300" s="38">
        <v>45</v>
      </c>
      <c r="O300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442"/>
      <c r="Q300" s="442"/>
      <c r="R300" s="442"/>
      <c r="S300" s="443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3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customHeight="1" x14ac:dyDescent="0.25">
      <c r="A301" s="64" t="s">
        <v>451</v>
      </c>
      <c r="B301" s="64" t="s">
        <v>452</v>
      </c>
      <c r="C301" s="37">
        <v>4301031155</v>
      </c>
      <c r="D301" s="440">
        <v>4607091387315</v>
      </c>
      <c r="E301" s="440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86</v>
      </c>
      <c r="L301" s="39" t="s">
        <v>82</v>
      </c>
      <c r="M301" s="39"/>
      <c r="N301" s="38">
        <v>45</v>
      </c>
      <c r="O301" s="6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442"/>
      <c r="Q301" s="442"/>
      <c r="R301" s="442"/>
      <c r="S301" s="443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IFERROR(IF(X301=0,"",ROUNDUP(X301/H301,0)*0.00753),"")</f>
        <v/>
      </c>
      <c r="Z301" s="69" t="s">
        <v>48</v>
      </c>
      <c r="AA301" s="70" t="s">
        <v>48</v>
      </c>
      <c r="AE301" s="80"/>
      <c r="BB301" s="254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x14ac:dyDescent="0.2">
      <c r="A302" s="448"/>
      <c r="B302" s="448"/>
      <c r="C302" s="448"/>
      <c r="D302" s="448"/>
      <c r="E302" s="448"/>
      <c r="F302" s="448"/>
      <c r="G302" s="448"/>
      <c r="H302" s="448"/>
      <c r="I302" s="448"/>
      <c r="J302" s="448"/>
      <c r="K302" s="448"/>
      <c r="L302" s="448"/>
      <c r="M302" s="448"/>
      <c r="N302" s="449"/>
      <c r="O302" s="445" t="s">
        <v>43</v>
      </c>
      <c r="P302" s="446"/>
      <c r="Q302" s="446"/>
      <c r="R302" s="446"/>
      <c r="S302" s="446"/>
      <c r="T302" s="446"/>
      <c r="U302" s="447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x14ac:dyDescent="0.2">
      <c r="A303" s="448"/>
      <c r="B303" s="448"/>
      <c r="C303" s="448"/>
      <c r="D303" s="448"/>
      <c r="E303" s="448"/>
      <c r="F303" s="448"/>
      <c r="G303" s="448"/>
      <c r="H303" s="448"/>
      <c r="I303" s="448"/>
      <c r="J303" s="448"/>
      <c r="K303" s="448"/>
      <c r="L303" s="448"/>
      <c r="M303" s="448"/>
      <c r="N303" s="449"/>
      <c r="O303" s="445" t="s">
        <v>43</v>
      </c>
      <c r="P303" s="446"/>
      <c r="Q303" s="446"/>
      <c r="R303" s="446"/>
      <c r="S303" s="446"/>
      <c r="T303" s="446"/>
      <c r="U303" s="447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6.5" customHeight="1" x14ac:dyDescent="0.25">
      <c r="A304" s="438" t="s">
        <v>453</v>
      </c>
      <c r="B304" s="438"/>
      <c r="C304" s="438"/>
      <c r="D304" s="438"/>
      <c r="E304" s="438"/>
      <c r="F304" s="438"/>
      <c r="G304" s="438"/>
      <c r="H304" s="438"/>
      <c r="I304" s="438"/>
      <c r="J304" s="438"/>
      <c r="K304" s="438"/>
      <c r="L304" s="438"/>
      <c r="M304" s="438"/>
      <c r="N304" s="438"/>
      <c r="O304" s="438"/>
      <c r="P304" s="438"/>
      <c r="Q304" s="438"/>
      <c r="R304" s="438"/>
      <c r="S304" s="438"/>
      <c r="T304" s="438"/>
      <c r="U304" s="438"/>
      <c r="V304" s="438"/>
      <c r="W304" s="438"/>
      <c r="X304" s="438"/>
      <c r="Y304" s="438"/>
      <c r="Z304" s="66"/>
      <c r="AA304" s="66"/>
    </row>
    <row r="305" spans="1:67" ht="14.25" customHeight="1" x14ac:dyDescent="0.25">
      <c r="A305" s="439" t="s">
        <v>77</v>
      </c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39"/>
      <c r="O305" s="439"/>
      <c r="P305" s="439"/>
      <c r="Q305" s="439"/>
      <c r="R305" s="439"/>
      <c r="S305" s="439"/>
      <c r="T305" s="439"/>
      <c r="U305" s="439"/>
      <c r="V305" s="439"/>
      <c r="W305" s="439"/>
      <c r="X305" s="439"/>
      <c r="Y305" s="439"/>
      <c r="Z305" s="67"/>
      <c r="AA305" s="67"/>
    </row>
    <row r="306" spans="1:67" ht="27" customHeight="1" x14ac:dyDescent="0.25">
      <c r="A306" s="64" t="s">
        <v>454</v>
      </c>
      <c r="B306" s="64" t="s">
        <v>455</v>
      </c>
      <c r="C306" s="37">
        <v>4301031066</v>
      </c>
      <c r="D306" s="440">
        <v>4607091383836</v>
      </c>
      <c r="E306" s="440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86</v>
      </c>
      <c r="L306" s="39" t="s">
        <v>82</v>
      </c>
      <c r="M306" s="39"/>
      <c r="N306" s="38">
        <v>40</v>
      </c>
      <c r="O306" s="6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442"/>
      <c r="Q306" s="442"/>
      <c r="R306" s="442"/>
      <c r="S306" s="443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55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x14ac:dyDescent="0.2">
      <c r="A307" s="448"/>
      <c r="B307" s="448"/>
      <c r="C307" s="448"/>
      <c r="D307" s="448"/>
      <c r="E307" s="448"/>
      <c r="F307" s="448"/>
      <c r="G307" s="448"/>
      <c r="H307" s="448"/>
      <c r="I307" s="448"/>
      <c r="J307" s="448"/>
      <c r="K307" s="448"/>
      <c r="L307" s="448"/>
      <c r="M307" s="448"/>
      <c r="N307" s="449"/>
      <c r="O307" s="445" t="s">
        <v>43</v>
      </c>
      <c r="P307" s="446"/>
      <c r="Q307" s="446"/>
      <c r="R307" s="446"/>
      <c r="S307" s="446"/>
      <c r="T307" s="446"/>
      <c r="U307" s="447"/>
      <c r="V307" s="43" t="s">
        <v>42</v>
      </c>
      <c r="W307" s="44">
        <f>IFERROR(W306/H306,"0")</f>
        <v>0</v>
      </c>
      <c r="X307" s="44">
        <f>IFERROR(X306/H306,"0")</f>
        <v>0</v>
      </c>
      <c r="Y307" s="44">
        <f>IFERROR(IF(Y306="",0,Y306),"0")</f>
        <v>0</v>
      </c>
      <c r="Z307" s="68"/>
      <c r="AA307" s="68"/>
    </row>
    <row r="308" spans="1:67" x14ac:dyDescent="0.2">
      <c r="A308" s="448"/>
      <c r="B308" s="448"/>
      <c r="C308" s="448"/>
      <c r="D308" s="448"/>
      <c r="E308" s="448"/>
      <c r="F308" s="448"/>
      <c r="G308" s="448"/>
      <c r="H308" s="448"/>
      <c r="I308" s="448"/>
      <c r="J308" s="448"/>
      <c r="K308" s="448"/>
      <c r="L308" s="448"/>
      <c r="M308" s="448"/>
      <c r="N308" s="449"/>
      <c r="O308" s="445" t="s">
        <v>43</v>
      </c>
      <c r="P308" s="446"/>
      <c r="Q308" s="446"/>
      <c r="R308" s="446"/>
      <c r="S308" s="446"/>
      <c r="T308" s="446"/>
      <c r="U308" s="447"/>
      <c r="V308" s="43" t="s">
        <v>0</v>
      </c>
      <c r="W308" s="44">
        <f>IFERROR(SUM(W306:W306),"0")</f>
        <v>0</v>
      </c>
      <c r="X308" s="44">
        <f>IFERROR(SUM(X306:X306),"0")</f>
        <v>0</v>
      </c>
      <c r="Y308" s="43"/>
      <c r="Z308" s="68"/>
      <c r="AA308" s="68"/>
    </row>
    <row r="309" spans="1:67" ht="14.25" customHeight="1" x14ac:dyDescent="0.25">
      <c r="A309" s="439" t="s">
        <v>87</v>
      </c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39"/>
      <c r="O309" s="439"/>
      <c r="P309" s="439"/>
      <c r="Q309" s="439"/>
      <c r="R309" s="439"/>
      <c r="S309" s="439"/>
      <c r="T309" s="439"/>
      <c r="U309" s="439"/>
      <c r="V309" s="439"/>
      <c r="W309" s="439"/>
      <c r="X309" s="439"/>
      <c r="Y309" s="439"/>
      <c r="Z309" s="67"/>
      <c r="AA309" s="67"/>
    </row>
    <row r="310" spans="1:67" ht="27" customHeight="1" x14ac:dyDescent="0.25">
      <c r="A310" s="64" t="s">
        <v>456</v>
      </c>
      <c r="B310" s="64" t="s">
        <v>457</v>
      </c>
      <c r="C310" s="37">
        <v>4301051142</v>
      </c>
      <c r="D310" s="440">
        <v>4607091387919</v>
      </c>
      <c r="E310" s="440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119</v>
      </c>
      <c r="L310" s="39" t="s">
        <v>82</v>
      </c>
      <c r="M310" s="39"/>
      <c r="N310" s="38">
        <v>45</v>
      </c>
      <c r="O310" s="6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442"/>
      <c r="Q310" s="442"/>
      <c r="R310" s="442"/>
      <c r="S310" s="443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IFERROR(IF(X310=0,"",ROUNDUP(X310/H310,0)*0.02175),"")</f>
        <v/>
      </c>
      <c r="Z310" s="69" t="s">
        <v>48</v>
      </c>
      <c r="AA310" s="70" t="s">
        <v>48</v>
      </c>
      <c r="AE310" s="80"/>
      <c r="BB310" s="256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t="27" customHeight="1" x14ac:dyDescent="0.25">
      <c r="A311" s="64" t="s">
        <v>458</v>
      </c>
      <c r="B311" s="64" t="s">
        <v>459</v>
      </c>
      <c r="C311" s="37">
        <v>4301051461</v>
      </c>
      <c r="D311" s="440">
        <v>4680115883604</v>
      </c>
      <c r="E311" s="440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86</v>
      </c>
      <c r="L311" s="39" t="s">
        <v>137</v>
      </c>
      <c r="M311" s="39"/>
      <c r="N311" s="38">
        <v>45</v>
      </c>
      <c r="O311" s="6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442"/>
      <c r="Q311" s="442"/>
      <c r="R311" s="442"/>
      <c r="S311" s="443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57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ht="27" customHeight="1" x14ac:dyDescent="0.25">
      <c r="A312" s="64" t="s">
        <v>460</v>
      </c>
      <c r="B312" s="64" t="s">
        <v>461</v>
      </c>
      <c r="C312" s="37">
        <v>4301051485</v>
      </c>
      <c r="D312" s="440">
        <v>4680115883567</v>
      </c>
      <c r="E312" s="440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86</v>
      </c>
      <c r="L312" s="39" t="s">
        <v>82</v>
      </c>
      <c r="M312" s="39"/>
      <c r="N312" s="38">
        <v>40</v>
      </c>
      <c r="O312" s="6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442"/>
      <c r="Q312" s="442"/>
      <c r="R312" s="442"/>
      <c r="S312" s="443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58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x14ac:dyDescent="0.2">
      <c r="A313" s="448"/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9"/>
      <c r="O313" s="445" t="s">
        <v>43</v>
      </c>
      <c r="P313" s="446"/>
      <c r="Q313" s="446"/>
      <c r="R313" s="446"/>
      <c r="S313" s="446"/>
      <c r="T313" s="446"/>
      <c r="U313" s="447"/>
      <c r="V313" s="43" t="s">
        <v>42</v>
      </c>
      <c r="W313" s="44">
        <f>IFERROR(W310/H310,"0")+IFERROR(W311/H311,"0")+IFERROR(W312/H312,"0")</f>
        <v>0</v>
      </c>
      <c r="X313" s="44">
        <f>IFERROR(X310/H310,"0")+IFERROR(X311/H311,"0")+IFERROR(X312/H312,"0")</f>
        <v>0</v>
      </c>
      <c r="Y313" s="44">
        <f>IFERROR(IF(Y310="",0,Y310),"0")+IFERROR(IF(Y311="",0,Y311),"0")+IFERROR(IF(Y312="",0,Y312),"0")</f>
        <v>0</v>
      </c>
      <c r="Z313" s="68"/>
      <c r="AA313" s="68"/>
    </row>
    <row r="314" spans="1:67" x14ac:dyDescent="0.2">
      <c r="A314" s="448"/>
      <c r="B314" s="448"/>
      <c r="C314" s="448"/>
      <c r="D314" s="448"/>
      <c r="E314" s="448"/>
      <c r="F314" s="448"/>
      <c r="G314" s="448"/>
      <c r="H314" s="448"/>
      <c r="I314" s="448"/>
      <c r="J314" s="448"/>
      <c r="K314" s="448"/>
      <c r="L314" s="448"/>
      <c r="M314" s="448"/>
      <c r="N314" s="449"/>
      <c r="O314" s="445" t="s">
        <v>43</v>
      </c>
      <c r="P314" s="446"/>
      <c r="Q314" s="446"/>
      <c r="R314" s="446"/>
      <c r="S314" s="446"/>
      <c r="T314" s="446"/>
      <c r="U314" s="447"/>
      <c r="V314" s="43" t="s">
        <v>0</v>
      </c>
      <c r="W314" s="44">
        <f>IFERROR(SUM(W310:W312),"0")</f>
        <v>0</v>
      </c>
      <c r="X314" s="44">
        <f>IFERROR(SUM(X310:X312),"0")</f>
        <v>0</v>
      </c>
      <c r="Y314" s="43"/>
      <c r="Z314" s="68"/>
      <c r="AA314" s="68"/>
    </row>
    <row r="315" spans="1:67" ht="14.25" customHeight="1" x14ac:dyDescent="0.25">
      <c r="A315" s="439" t="s">
        <v>218</v>
      </c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39"/>
      <c r="O315" s="439"/>
      <c r="P315" s="439"/>
      <c r="Q315" s="439"/>
      <c r="R315" s="439"/>
      <c r="S315" s="439"/>
      <c r="T315" s="439"/>
      <c r="U315" s="439"/>
      <c r="V315" s="439"/>
      <c r="W315" s="439"/>
      <c r="X315" s="439"/>
      <c r="Y315" s="439"/>
      <c r="Z315" s="67"/>
      <c r="AA315" s="67"/>
    </row>
    <row r="316" spans="1:67" ht="27" customHeight="1" x14ac:dyDescent="0.25">
      <c r="A316" s="64" t="s">
        <v>462</v>
      </c>
      <c r="B316" s="64" t="s">
        <v>463</v>
      </c>
      <c r="C316" s="37">
        <v>4301060324</v>
      </c>
      <c r="D316" s="440">
        <v>4607091388831</v>
      </c>
      <c r="E316" s="440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86</v>
      </c>
      <c r="L316" s="39" t="s">
        <v>82</v>
      </c>
      <c r="M316" s="39"/>
      <c r="N316" s="38">
        <v>40</v>
      </c>
      <c r="O316" s="6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442"/>
      <c r="Q316" s="442"/>
      <c r="R316" s="442"/>
      <c r="S316" s="443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59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48"/>
      <c r="B317" s="448"/>
      <c r="C317" s="448"/>
      <c r="D317" s="448"/>
      <c r="E317" s="448"/>
      <c r="F317" s="448"/>
      <c r="G317" s="448"/>
      <c r="H317" s="448"/>
      <c r="I317" s="448"/>
      <c r="J317" s="448"/>
      <c r="K317" s="448"/>
      <c r="L317" s="448"/>
      <c r="M317" s="448"/>
      <c r="N317" s="449"/>
      <c r="O317" s="445" t="s">
        <v>43</v>
      </c>
      <c r="P317" s="446"/>
      <c r="Q317" s="446"/>
      <c r="R317" s="446"/>
      <c r="S317" s="446"/>
      <c r="T317" s="446"/>
      <c r="U317" s="447"/>
      <c r="V317" s="43" t="s">
        <v>42</v>
      </c>
      <c r="W317" s="44">
        <f>IFERROR(W316/H316,"0")</f>
        <v>0</v>
      </c>
      <c r="X317" s="44">
        <f>IFERROR(X316/H316,"0")</f>
        <v>0</v>
      </c>
      <c r="Y317" s="44">
        <f>IFERROR(IF(Y316="",0,Y316),"0")</f>
        <v>0</v>
      </c>
      <c r="Z317" s="68"/>
      <c r="AA317" s="68"/>
    </row>
    <row r="318" spans="1:67" x14ac:dyDescent="0.2">
      <c r="A318" s="448"/>
      <c r="B318" s="448"/>
      <c r="C318" s="448"/>
      <c r="D318" s="448"/>
      <c r="E318" s="448"/>
      <c r="F318" s="448"/>
      <c r="G318" s="448"/>
      <c r="H318" s="448"/>
      <c r="I318" s="448"/>
      <c r="J318" s="448"/>
      <c r="K318" s="448"/>
      <c r="L318" s="448"/>
      <c r="M318" s="448"/>
      <c r="N318" s="449"/>
      <c r="O318" s="445" t="s">
        <v>43</v>
      </c>
      <c r="P318" s="446"/>
      <c r="Q318" s="446"/>
      <c r="R318" s="446"/>
      <c r="S318" s="446"/>
      <c r="T318" s="446"/>
      <c r="U318" s="447"/>
      <c r="V318" s="43" t="s">
        <v>0</v>
      </c>
      <c r="W318" s="44">
        <f>IFERROR(SUM(W316:W316),"0")</f>
        <v>0</v>
      </c>
      <c r="X318" s="44">
        <f>IFERROR(SUM(X316:X316),"0")</f>
        <v>0</v>
      </c>
      <c r="Y318" s="43"/>
      <c r="Z318" s="68"/>
      <c r="AA318" s="68"/>
    </row>
    <row r="319" spans="1:67" ht="14.25" customHeight="1" x14ac:dyDescent="0.25">
      <c r="A319" s="439" t="s">
        <v>101</v>
      </c>
      <c r="B319" s="439"/>
      <c r="C319" s="439"/>
      <c r="D319" s="439"/>
      <c r="E319" s="439"/>
      <c r="F319" s="439"/>
      <c r="G319" s="439"/>
      <c r="H319" s="439"/>
      <c r="I319" s="439"/>
      <c r="J319" s="439"/>
      <c r="K319" s="439"/>
      <c r="L319" s="439"/>
      <c r="M319" s="439"/>
      <c r="N319" s="439"/>
      <c r="O319" s="439"/>
      <c r="P319" s="439"/>
      <c r="Q319" s="439"/>
      <c r="R319" s="439"/>
      <c r="S319" s="439"/>
      <c r="T319" s="439"/>
      <c r="U319" s="439"/>
      <c r="V319" s="439"/>
      <c r="W319" s="439"/>
      <c r="X319" s="439"/>
      <c r="Y319" s="439"/>
      <c r="Z319" s="67"/>
      <c r="AA319" s="67"/>
    </row>
    <row r="320" spans="1:67" ht="27" customHeight="1" x14ac:dyDescent="0.25">
      <c r="A320" s="64" t="s">
        <v>464</v>
      </c>
      <c r="B320" s="64" t="s">
        <v>465</v>
      </c>
      <c r="C320" s="37">
        <v>4301032015</v>
      </c>
      <c r="D320" s="440">
        <v>4607091383102</v>
      </c>
      <c r="E320" s="440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86</v>
      </c>
      <c r="L320" s="39" t="s">
        <v>105</v>
      </c>
      <c r="M320" s="39"/>
      <c r="N320" s="38">
        <v>180</v>
      </c>
      <c r="O320" s="6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42"/>
      <c r="Q320" s="442"/>
      <c r="R320" s="442"/>
      <c r="S320" s="443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0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48"/>
      <c r="B321" s="448"/>
      <c r="C321" s="448"/>
      <c r="D321" s="448"/>
      <c r="E321" s="448"/>
      <c r="F321" s="448"/>
      <c r="G321" s="448"/>
      <c r="H321" s="448"/>
      <c r="I321" s="448"/>
      <c r="J321" s="448"/>
      <c r="K321" s="448"/>
      <c r="L321" s="448"/>
      <c r="M321" s="448"/>
      <c r="N321" s="449"/>
      <c r="O321" s="445" t="s">
        <v>43</v>
      </c>
      <c r="P321" s="446"/>
      <c r="Q321" s="446"/>
      <c r="R321" s="446"/>
      <c r="S321" s="446"/>
      <c r="T321" s="446"/>
      <c r="U321" s="447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48"/>
      <c r="B322" s="448"/>
      <c r="C322" s="448"/>
      <c r="D322" s="448"/>
      <c r="E322" s="448"/>
      <c r="F322" s="448"/>
      <c r="G322" s="448"/>
      <c r="H322" s="448"/>
      <c r="I322" s="448"/>
      <c r="J322" s="448"/>
      <c r="K322" s="448"/>
      <c r="L322" s="448"/>
      <c r="M322" s="448"/>
      <c r="N322" s="449"/>
      <c r="O322" s="445" t="s">
        <v>43</v>
      </c>
      <c r="P322" s="446"/>
      <c r="Q322" s="446"/>
      <c r="R322" s="446"/>
      <c r="S322" s="446"/>
      <c r="T322" s="446"/>
      <c r="U322" s="447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customHeight="1" x14ac:dyDescent="0.2">
      <c r="A323" s="437" t="s">
        <v>466</v>
      </c>
      <c r="B323" s="437"/>
      <c r="C323" s="437"/>
      <c r="D323" s="437"/>
      <c r="E323" s="437"/>
      <c r="F323" s="437"/>
      <c r="G323" s="437"/>
      <c r="H323" s="437"/>
      <c r="I323" s="437"/>
      <c r="J323" s="437"/>
      <c r="K323" s="437"/>
      <c r="L323" s="437"/>
      <c r="M323" s="437"/>
      <c r="N323" s="437"/>
      <c r="O323" s="437"/>
      <c r="P323" s="437"/>
      <c r="Q323" s="437"/>
      <c r="R323" s="437"/>
      <c r="S323" s="437"/>
      <c r="T323" s="437"/>
      <c r="U323" s="437"/>
      <c r="V323" s="437"/>
      <c r="W323" s="437"/>
      <c r="X323" s="437"/>
      <c r="Y323" s="437"/>
      <c r="Z323" s="55"/>
      <c r="AA323" s="55"/>
    </row>
    <row r="324" spans="1:67" ht="16.5" customHeight="1" x14ac:dyDescent="0.25">
      <c r="A324" s="438" t="s">
        <v>467</v>
      </c>
      <c r="B324" s="438"/>
      <c r="C324" s="438"/>
      <c r="D324" s="438"/>
      <c r="E324" s="438"/>
      <c r="F324" s="438"/>
      <c r="G324" s="438"/>
      <c r="H324" s="438"/>
      <c r="I324" s="438"/>
      <c r="J324" s="438"/>
      <c r="K324" s="438"/>
      <c r="L324" s="438"/>
      <c r="M324" s="438"/>
      <c r="N324" s="438"/>
      <c r="O324" s="438"/>
      <c r="P324" s="438"/>
      <c r="Q324" s="438"/>
      <c r="R324" s="438"/>
      <c r="S324" s="438"/>
      <c r="T324" s="438"/>
      <c r="U324" s="438"/>
      <c r="V324" s="438"/>
      <c r="W324" s="438"/>
      <c r="X324" s="438"/>
      <c r="Y324" s="438"/>
      <c r="Z324" s="66"/>
      <c r="AA324" s="66"/>
    </row>
    <row r="325" spans="1:67" ht="14.25" customHeight="1" x14ac:dyDescent="0.25">
      <c r="A325" s="439" t="s">
        <v>123</v>
      </c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39"/>
      <c r="O325" s="439"/>
      <c r="P325" s="439"/>
      <c r="Q325" s="439"/>
      <c r="R325" s="439"/>
      <c r="S325" s="439"/>
      <c r="T325" s="439"/>
      <c r="U325" s="439"/>
      <c r="V325" s="439"/>
      <c r="W325" s="439"/>
      <c r="X325" s="439"/>
      <c r="Y325" s="439"/>
      <c r="Z325" s="67"/>
      <c r="AA325" s="67"/>
    </row>
    <row r="326" spans="1:67" ht="27" customHeight="1" x14ac:dyDescent="0.25">
      <c r="A326" s="64" t="s">
        <v>468</v>
      </c>
      <c r="B326" s="64" t="s">
        <v>469</v>
      </c>
      <c r="C326" s="37">
        <v>4301011865</v>
      </c>
      <c r="D326" s="440">
        <v>4680115884076</v>
      </c>
      <c r="E326" s="440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119</v>
      </c>
      <c r="L326" s="39" t="s">
        <v>82</v>
      </c>
      <c r="M326" s="39"/>
      <c r="N326" s="38">
        <v>60</v>
      </c>
      <c r="O326" s="628" t="s">
        <v>470</v>
      </c>
      <c r="P326" s="442"/>
      <c r="Q326" s="442"/>
      <c r="R326" s="442"/>
      <c r="S326" s="443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ref="X326:X335" si="65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1" t="s">
        <v>67</v>
      </c>
      <c r="BL326" s="80">
        <f t="shared" ref="BL326:BL335" si="66">IFERROR(W326*I326/H326,"0")</f>
        <v>0</v>
      </c>
      <c r="BM326" s="80">
        <f t="shared" ref="BM326:BM335" si="67">IFERROR(X326*I326/H326,"0")</f>
        <v>0</v>
      </c>
      <c r="BN326" s="80">
        <f t="shared" ref="BN326:BN335" si="68">IFERROR(1/J326*(W326/H326),"0")</f>
        <v>0</v>
      </c>
      <c r="BO326" s="80">
        <f t="shared" ref="BO326:BO335" si="69">IFERROR(1/J326*(X326/H326),"0")</f>
        <v>0</v>
      </c>
    </row>
    <row r="327" spans="1:67" ht="27" customHeight="1" x14ac:dyDescent="0.25">
      <c r="A327" s="64" t="s">
        <v>471</v>
      </c>
      <c r="B327" s="64" t="s">
        <v>472</v>
      </c>
      <c r="C327" s="37">
        <v>4301011239</v>
      </c>
      <c r="D327" s="440">
        <v>4607091383997</v>
      </c>
      <c r="E327" s="440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119</v>
      </c>
      <c r="L327" s="39" t="s">
        <v>127</v>
      </c>
      <c r="M327" s="39"/>
      <c r="N327" s="38">
        <v>60</v>
      </c>
      <c r="O327" s="6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442"/>
      <c r="Q327" s="442"/>
      <c r="R327" s="442"/>
      <c r="S327" s="443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65"/>
        <v>0</v>
      </c>
      <c r="Y327" s="42" t="str">
        <f>IFERROR(IF(X327=0,"",ROUNDUP(X327/H327,0)*0.02039),"")</f>
        <v/>
      </c>
      <c r="Z327" s="69" t="s">
        <v>48</v>
      </c>
      <c r="AA327" s="70" t="s">
        <v>48</v>
      </c>
      <c r="AE327" s="80"/>
      <c r="BB327" s="262" t="s">
        <v>67</v>
      </c>
      <c r="BL327" s="80">
        <f t="shared" si="66"/>
        <v>0</v>
      </c>
      <c r="BM327" s="80">
        <f t="shared" si="67"/>
        <v>0</v>
      </c>
      <c r="BN327" s="80">
        <f t="shared" si="68"/>
        <v>0</v>
      </c>
      <c r="BO327" s="80">
        <f t="shared" si="69"/>
        <v>0</v>
      </c>
    </row>
    <row r="328" spans="1:67" ht="27" customHeight="1" x14ac:dyDescent="0.25">
      <c r="A328" s="64" t="s">
        <v>471</v>
      </c>
      <c r="B328" s="64" t="s">
        <v>473</v>
      </c>
      <c r="C328" s="37">
        <v>4301011339</v>
      </c>
      <c r="D328" s="440">
        <v>4607091383997</v>
      </c>
      <c r="E328" s="440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119</v>
      </c>
      <c r="L328" s="39" t="s">
        <v>82</v>
      </c>
      <c r="M328" s="39"/>
      <c r="N328" s="38">
        <v>60</v>
      </c>
      <c r="O328" s="6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42"/>
      <c r="Q328" s="442"/>
      <c r="R328" s="442"/>
      <c r="S328" s="443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65"/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3" t="s">
        <v>67</v>
      </c>
      <c r="BL328" s="80">
        <f t="shared" si="66"/>
        <v>0</v>
      </c>
      <c r="BM328" s="80">
        <f t="shared" si="67"/>
        <v>0</v>
      </c>
      <c r="BN328" s="80">
        <f t="shared" si="68"/>
        <v>0</v>
      </c>
      <c r="BO328" s="80">
        <f t="shared" si="69"/>
        <v>0</v>
      </c>
    </row>
    <row r="329" spans="1:67" ht="27" customHeight="1" x14ac:dyDescent="0.25">
      <c r="A329" s="64" t="s">
        <v>474</v>
      </c>
      <c r="B329" s="64" t="s">
        <v>475</v>
      </c>
      <c r="C329" s="37">
        <v>4301011326</v>
      </c>
      <c r="D329" s="440">
        <v>4607091384130</v>
      </c>
      <c r="E329" s="44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82</v>
      </c>
      <c r="M329" s="39"/>
      <c r="N329" s="38">
        <v>60</v>
      </c>
      <c r="O329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442"/>
      <c r="Q329" s="442"/>
      <c r="R329" s="442"/>
      <c r="S329" s="443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65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si="66"/>
        <v>0</v>
      </c>
      <c r="BM329" s="80">
        <f t="shared" si="67"/>
        <v>0</v>
      </c>
      <c r="BN329" s="80">
        <f t="shared" si="68"/>
        <v>0</v>
      </c>
      <c r="BO329" s="80">
        <f t="shared" si="69"/>
        <v>0</v>
      </c>
    </row>
    <row r="330" spans="1:67" ht="27" customHeight="1" x14ac:dyDescent="0.25">
      <c r="A330" s="64" t="s">
        <v>474</v>
      </c>
      <c r="B330" s="64" t="s">
        <v>476</v>
      </c>
      <c r="C330" s="37">
        <v>4301011240</v>
      </c>
      <c r="D330" s="440">
        <v>4607091384130</v>
      </c>
      <c r="E330" s="44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127</v>
      </c>
      <c r="M330" s="39"/>
      <c r="N330" s="38">
        <v>60</v>
      </c>
      <c r="O330" s="63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42"/>
      <c r="Q330" s="442"/>
      <c r="R330" s="442"/>
      <c r="S330" s="443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customHeight="1" x14ac:dyDescent="0.25">
      <c r="A331" s="64" t="s">
        <v>477</v>
      </c>
      <c r="B331" s="64" t="s">
        <v>478</v>
      </c>
      <c r="C331" s="37">
        <v>4301011947</v>
      </c>
      <c r="D331" s="440">
        <v>4680115884854</v>
      </c>
      <c r="E331" s="440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127</v>
      </c>
      <c r="M331" s="39"/>
      <c r="N331" s="38">
        <v>60</v>
      </c>
      <c r="O331" s="633" t="s">
        <v>479</v>
      </c>
      <c r="P331" s="442"/>
      <c r="Q331" s="442"/>
      <c r="R331" s="442"/>
      <c r="S331" s="443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customHeight="1" x14ac:dyDescent="0.25">
      <c r="A332" s="64" t="s">
        <v>480</v>
      </c>
      <c r="B332" s="64" t="s">
        <v>481</v>
      </c>
      <c r="C332" s="37">
        <v>4301011330</v>
      </c>
      <c r="D332" s="440">
        <v>4607091384147</v>
      </c>
      <c r="E332" s="44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82</v>
      </c>
      <c r="M332" s="39"/>
      <c r="N332" s="38">
        <v>60</v>
      </c>
      <c r="O332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442"/>
      <c r="Q332" s="442"/>
      <c r="R332" s="442"/>
      <c r="S332" s="443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0</v>
      </c>
      <c r="BM332" s="80">
        <f t="shared" si="67"/>
        <v>0</v>
      </c>
      <c r="BN332" s="80">
        <f t="shared" si="68"/>
        <v>0</v>
      </c>
      <c r="BO332" s="80">
        <f t="shared" si="69"/>
        <v>0</v>
      </c>
    </row>
    <row r="333" spans="1:67" ht="27" customHeight="1" x14ac:dyDescent="0.25">
      <c r="A333" s="64" t="s">
        <v>480</v>
      </c>
      <c r="B333" s="64" t="s">
        <v>482</v>
      </c>
      <c r="C333" s="37">
        <v>4301011238</v>
      </c>
      <c r="D333" s="440">
        <v>4607091384147</v>
      </c>
      <c r="E333" s="44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127</v>
      </c>
      <c r="M333" s="39"/>
      <c r="N333" s="38">
        <v>60</v>
      </c>
      <c r="O333" s="6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442"/>
      <c r="Q333" s="442"/>
      <c r="R333" s="442"/>
      <c r="S333" s="443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483</v>
      </c>
      <c r="B334" s="64" t="s">
        <v>484</v>
      </c>
      <c r="C334" s="37">
        <v>4301011327</v>
      </c>
      <c r="D334" s="440">
        <v>4607091384154</v>
      </c>
      <c r="E334" s="440"/>
      <c r="F334" s="63">
        <v>0.5</v>
      </c>
      <c r="G334" s="38">
        <v>10</v>
      </c>
      <c r="H334" s="63">
        <v>5</v>
      </c>
      <c r="I334" s="63">
        <v>5.21</v>
      </c>
      <c r="J334" s="38">
        <v>120</v>
      </c>
      <c r="K334" s="38" t="s">
        <v>86</v>
      </c>
      <c r="L334" s="39" t="s">
        <v>82</v>
      </c>
      <c r="M334" s="39"/>
      <c r="N334" s="38">
        <v>60</v>
      </c>
      <c r="O334" s="6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42"/>
      <c r="Q334" s="442"/>
      <c r="R334" s="442"/>
      <c r="S334" s="443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65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0</v>
      </c>
      <c r="BM334" s="80">
        <f t="shared" si="67"/>
        <v>0</v>
      </c>
      <c r="BN334" s="80">
        <f t="shared" si="68"/>
        <v>0</v>
      </c>
      <c r="BO334" s="80">
        <f t="shared" si="69"/>
        <v>0</v>
      </c>
    </row>
    <row r="335" spans="1:67" ht="27" customHeight="1" x14ac:dyDescent="0.25">
      <c r="A335" s="64" t="s">
        <v>485</v>
      </c>
      <c r="B335" s="64" t="s">
        <v>486</v>
      </c>
      <c r="C335" s="37">
        <v>4301011332</v>
      </c>
      <c r="D335" s="440">
        <v>4607091384161</v>
      </c>
      <c r="E335" s="440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86</v>
      </c>
      <c r="L335" s="39" t="s">
        <v>82</v>
      </c>
      <c r="M335" s="39"/>
      <c r="N335" s="38">
        <v>60</v>
      </c>
      <c r="O335" s="6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42"/>
      <c r="Q335" s="442"/>
      <c r="R335" s="442"/>
      <c r="S335" s="443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x14ac:dyDescent="0.2">
      <c r="A336" s="448"/>
      <c r="B336" s="448"/>
      <c r="C336" s="448"/>
      <c r="D336" s="448"/>
      <c r="E336" s="448"/>
      <c r="F336" s="448"/>
      <c r="G336" s="448"/>
      <c r="H336" s="448"/>
      <c r="I336" s="448"/>
      <c r="J336" s="448"/>
      <c r="K336" s="448"/>
      <c r="L336" s="448"/>
      <c r="M336" s="448"/>
      <c r="N336" s="449"/>
      <c r="O336" s="445" t="s">
        <v>43</v>
      </c>
      <c r="P336" s="446"/>
      <c r="Q336" s="446"/>
      <c r="R336" s="446"/>
      <c r="S336" s="446"/>
      <c r="T336" s="446"/>
      <c r="U336" s="447"/>
      <c r="V336" s="43" t="s">
        <v>42</v>
      </c>
      <c r="W336" s="44">
        <f>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44">
        <f>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68"/>
      <c r="AA336" s="68"/>
    </row>
    <row r="337" spans="1:67" x14ac:dyDescent="0.2">
      <c r="A337" s="448"/>
      <c r="B337" s="448"/>
      <c r="C337" s="448"/>
      <c r="D337" s="448"/>
      <c r="E337" s="448"/>
      <c r="F337" s="448"/>
      <c r="G337" s="448"/>
      <c r="H337" s="448"/>
      <c r="I337" s="448"/>
      <c r="J337" s="448"/>
      <c r="K337" s="448"/>
      <c r="L337" s="448"/>
      <c r="M337" s="448"/>
      <c r="N337" s="449"/>
      <c r="O337" s="445" t="s">
        <v>43</v>
      </c>
      <c r="P337" s="446"/>
      <c r="Q337" s="446"/>
      <c r="R337" s="446"/>
      <c r="S337" s="446"/>
      <c r="T337" s="446"/>
      <c r="U337" s="447"/>
      <c r="V337" s="43" t="s">
        <v>0</v>
      </c>
      <c r="W337" s="44">
        <f>IFERROR(SUM(W326:W335),"0")</f>
        <v>0</v>
      </c>
      <c r="X337" s="44">
        <f>IFERROR(SUM(X326:X335),"0")</f>
        <v>0</v>
      </c>
      <c r="Y337" s="43"/>
      <c r="Z337" s="68"/>
      <c r="AA337" s="68"/>
    </row>
    <row r="338" spans="1:67" ht="14.25" customHeight="1" x14ac:dyDescent="0.25">
      <c r="A338" s="439" t="s">
        <v>115</v>
      </c>
      <c r="B338" s="439"/>
      <c r="C338" s="439"/>
      <c r="D338" s="439"/>
      <c r="E338" s="439"/>
      <c r="F338" s="439"/>
      <c r="G338" s="439"/>
      <c r="H338" s="439"/>
      <c r="I338" s="439"/>
      <c r="J338" s="439"/>
      <c r="K338" s="439"/>
      <c r="L338" s="439"/>
      <c r="M338" s="439"/>
      <c r="N338" s="439"/>
      <c r="O338" s="439"/>
      <c r="P338" s="439"/>
      <c r="Q338" s="439"/>
      <c r="R338" s="439"/>
      <c r="S338" s="439"/>
      <c r="T338" s="439"/>
      <c r="U338" s="439"/>
      <c r="V338" s="439"/>
      <c r="W338" s="439"/>
      <c r="X338" s="439"/>
      <c r="Y338" s="439"/>
      <c r="Z338" s="67"/>
      <c r="AA338" s="67"/>
    </row>
    <row r="339" spans="1:67" ht="27" customHeight="1" x14ac:dyDescent="0.25">
      <c r="A339" s="64" t="s">
        <v>487</v>
      </c>
      <c r="B339" s="64" t="s">
        <v>488</v>
      </c>
      <c r="C339" s="37">
        <v>4301020178</v>
      </c>
      <c r="D339" s="440">
        <v>4607091383980</v>
      </c>
      <c r="E339" s="440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119</v>
      </c>
      <c r="L339" s="39" t="s">
        <v>118</v>
      </c>
      <c r="M339" s="39"/>
      <c r="N339" s="38">
        <v>50</v>
      </c>
      <c r="O339" s="6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42"/>
      <c r="Q339" s="442"/>
      <c r="R339" s="442"/>
      <c r="S339" s="443"/>
      <c r="T339" s="40" t="s">
        <v>48</v>
      </c>
      <c r="U339" s="40" t="s">
        <v>48</v>
      </c>
      <c r="V339" s="41" t="s">
        <v>0</v>
      </c>
      <c r="W339" s="59">
        <v>0</v>
      </c>
      <c r="X339" s="56">
        <f>IFERROR(IF(W339="",0,CEILING((W339/$H339),1)*$H339),"")</f>
        <v>0</v>
      </c>
      <c r="Y339" s="42" t="str">
        <f>IFERROR(IF(X339=0,"",ROUNDUP(X339/H339,0)*0.02175),"")</f>
        <v/>
      </c>
      <c r="Z339" s="69" t="s">
        <v>48</v>
      </c>
      <c r="AA339" s="70" t="s">
        <v>48</v>
      </c>
      <c r="AE339" s="80"/>
      <c r="BB339" s="271" t="s">
        <v>67</v>
      </c>
      <c r="BL339" s="80">
        <f>IFERROR(W339*I339/H339,"0")</f>
        <v>0</v>
      </c>
      <c r="BM339" s="80">
        <f>IFERROR(X339*I339/H339,"0")</f>
        <v>0</v>
      </c>
      <c r="BN339" s="80">
        <f>IFERROR(1/J339*(W339/H339),"0")</f>
        <v>0</v>
      </c>
      <c r="BO339" s="80">
        <f>IFERROR(1/J339*(X339/H339),"0")</f>
        <v>0</v>
      </c>
    </row>
    <row r="340" spans="1:67" ht="16.5" customHeight="1" x14ac:dyDescent="0.25">
      <c r="A340" s="64" t="s">
        <v>489</v>
      </c>
      <c r="B340" s="64" t="s">
        <v>490</v>
      </c>
      <c r="C340" s="37">
        <v>4301020270</v>
      </c>
      <c r="D340" s="440">
        <v>4680115883314</v>
      </c>
      <c r="E340" s="440"/>
      <c r="F340" s="63">
        <v>1.35</v>
      </c>
      <c r="G340" s="38">
        <v>8</v>
      </c>
      <c r="H340" s="63">
        <v>10.8</v>
      </c>
      <c r="I340" s="63">
        <v>11.28</v>
      </c>
      <c r="J340" s="38">
        <v>56</v>
      </c>
      <c r="K340" s="38" t="s">
        <v>119</v>
      </c>
      <c r="L340" s="39" t="s">
        <v>137</v>
      </c>
      <c r="M340" s="39"/>
      <c r="N340" s="38">
        <v>50</v>
      </c>
      <c r="O340" s="63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42"/>
      <c r="Q340" s="442"/>
      <c r="R340" s="442"/>
      <c r="S340" s="443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2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27" customHeight="1" x14ac:dyDescent="0.25">
      <c r="A341" s="64" t="s">
        <v>491</v>
      </c>
      <c r="B341" s="64" t="s">
        <v>492</v>
      </c>
      <c r="C341" s="37">
        <v>4301020179</v>
      </c>
      <c r="D341" s="440">
        <v>4607091384178</v>
      </c>
      <c r="E341" s="440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86</v>
      </c>
      <c r="L341" s="39" t="s">
        <v>118</v>
      </c>
      <c r="M341" s="39"/>
      <c r="N341" s="38">
        <v>50</v>
      </c>
      <c r="O341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42"/>
      <c r="Q341" s="442"/>
      <c r="R341" s="442"/>
      <c r="S341" s="443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3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x14ac:dyDescent="0.2">
      <c r="A342" s="448"/>
      <c r="B342" s="448"/>
      <c r="C342" s="448"/>
      <c r="D342" s="448"/>
      <c r="E342" s="448"/>
      <c r="F342" s="448"/>
      <c r="G342" s="448"/>
      <c r="H342" s="448"/>
      <c r="I342" s="448"/>
      <c r="J342" s="448"/>
      <c r="K342" s="448"/>
      <c r="L342" s="448"/>
      <c r="M342" s="448"/>
      <c r="N342" s="449"/>
      <c r="O342" s="445" t="s">
        <v>43</v>
      </c>
      <c r="P342" s="446"/>
      <c r="Q342" s="446"/>
      <c r="R342" s="446"/>
      <c r="S342" s="446"/>
      <c r="T342" s="446"/>
      <c r="U342" s="447"/>
      <c r="V342" s="43" t="s">
        <v>42</v>
      </c>
      <c r="W342" s="44">
        <f>IFERROR(W339/H339,"0")+IFERROR(W340/H340,"0")+IFERROR(W341/H341,"0")</f>
        <v>0</v>
      </c>
      <c r="X342" s="44">
        <f>IFERROR(X339/H339,"0")+IFERROR(X340/H340,"0")+IFERROR(X341/H341,"0")</f>
        <v>0</v>
      </c>
      <c r="Y342" s="44">
        <f>IFERROR(IF(Y339="",0,Y339),"0")+IFERROR(IF(Y340="",0,Y340),"0")+IFERROR(IF(Y341="",0,Y341),"0")</f>
        <v>0</v>
      </c>
      <c r="Z342" s="68"/>
      <c r="AA342" s="68"/>
    </row>
    <row r="343" spans="1:67" x14ac:dyDescent="0.2">
      <c r="A343" s="448"/>
      <c r="B343" s="448"/>
      <c r="C343" s="448"/>
      <c r="D343" s="448"/>
      <c r="E343" s="448"/>
      <c r="F343" s="448"/>
      <c r="G343" s="448"/>
      <c r="H343" s="448"/>
      <c r="I343" s="448"/>
      <c r="J343" s="448"/>
      <c r="K343" s="448"/>
      <c r="L343" s="448"/>
      <c r="M343" s="448"/>
      <c r="N343" s="449"/>
      <c r="O343" s="445" t="s">
        <v>43</v>
      </c>
      <c r="P343" s="446"/>
      <c r="Q343" s="446"/>
      <c r="R343" s="446"/>
      <c r="S343" s="446"/>
      <c r="T343" s="446"/>
      <c r="U343" s="447"/>
      <c r="V343" s="43" t="s">
        <v>0</v>
      </c>
      <c r="W343" s="44">
        <f>IFERROR(SUM(W339:W341),"0")</f>
        <v>0</v>
      </c>
      <c r="X343" s="44">
        <f>IFERROR(SUM(X339:X341),"0")</f>
        <v>0</v>
      </c>
      <c r="Y343" s="43"/>
      <c r="Z343" s="68"/>
      <c r="AA343" s="68"/>
    </row>
    <row r="344" spans="1:67" ht="14.25" customHeight="1" x14ac:dyDescent="0.25">
      <c r="A344" s="439" t="s">
        <v>87</v>
      </c>
      <c r="B344" s="439"/>
      <c r="C344" s="439"/>
      <c r="D344" s="439"/>
      <c r="E344" s="439"/>
      <c r="F344" s="439"/>
      <c r="G344" s="439"/>
      <c r="H344" s="439"/>
      <c r="I344" s="439"/>
      <c r="J344" s="439"/>
      <c r="K344" s="439"/>
      <c r="L344" s="439"/>
      <c r="M344" s="439"/>
      <c r="N344" s="439"/>
      <c r="O344" s="439"/>
      <c r="P344" s="439"/>
      <c r="Q344" s="439"/>
      <c r="R344" s="439"/>
      <c r="S344" s="439"/>
      <c r="T344" s="439"/>
      <c r="U344" s="439"/>
      <c r="V344" s="439"/>
      <c r="W344" s="439"/>
      <c r="X344" s="439"/>
      <c r="Y344" s="439"/>
      <c r="Z344" s="67"/>
      <c r="AA344" s="67"/>
    </row>
    <row r="345" spans="1:67" ht="27" customHeight="1" x14ac:dyDescent="0.25">
      <c r="A345" s="64" t="s">
        <v>493</v>
      </c>
      <c r="B345" s="64" t="s">
        <v>494</v>
      </c>
      <c r="C345" s="37">
        <v>4301051560</v>
      </c>
      <c r="D345" s="440">
        <v>4607091383928</v>
      </c>
      <c r="E345" s="440"/>
      <c r="F345" s="63">
        <v>1.3</v>
      </c>
      <c r="G345" s="38">
        <v>6</v>
      </c>
      <c r="H345" s="63">
        <v>7.8</v>
      </c>
      <c r="I345" s="63">
        <v>8.3699999999999992</v>
      </c>
      <c r="J345" s="38">
        <v>56</v>
      </c>
      <c r="K345" s="38" t="s">
        <v>119</v>
      </c>
      <c r="L345" s="39" t="s">
        <v>137</v>
      </c>
      <c r="M345" s="39"/>
      <c r="N345" s="38">
        <v>40</v>
      </c>
      <c r="O345" s="6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42"/>
      <c r="Q345" s="442"/>
      <c r="R345" s="442"/>
      <c r="S345" s="443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74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27" customHeight="1" x14ac:dyDescent="0.25">
      <c r="A346" s="64" t="s">
        <v>495</v>
      </c>
      <c r="B346" s="64" t="s">
        <v>496</v>
      </c>
      <c r="C346" s="37">
        <v>4301051298</v>
      </c>
      <c r="D346" s="440">
        <v>4607091384260</v>
      </c>
      <c r="E346" s="440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119</v>
      </c>
      <c r="L346" s="39" t="s">
        <v>82</v>
      </c>
      <c r="M346" s="39"/>
      <c r="N346" s="38">
        <v>35</v>
      </c>
      <c r="O346" s="6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42"/>
      <c r="Q346" s="442"/>
      <c r="R346" s="442"/>
      <c r="S346" s="443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5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x14ac:dyDescent="0.2">
      <c r="A347" s="448"/>
      <c r="B347" s="448"/>
      <c r="C347" s="448"/>
      <c r="D347" s="448"/>
      <c r="E347" s="448"/>
      <c r="F347" s="448"/>
      <c r="G347" s="448"/>
      <c r="H347" s="448"/>
      <c r="I347" s="448"/>
      <c r="J347" s="448"/>
      <c r="K347" s="448"/>
      <c r="L347" s="448"/>
      <c r="M347" s="448"/>
      <c r="N347" s="449"/>
      <c r="O347" s="445" t="s">
        <v>43</v>
      </c>
      <c r="P347" s="446"/>
      <c r="Q347" s="446"/>
      <c r="R347" s="446"/>
      <c r="S347" s="446"/>
      <c r="T347" s="446"/>
      <c r="U347" s="447"/>
      <c r="V347" s="43" t="s">
        <v>42</v>
      </c>
      <c r="W347" s="44">
        <f>IFERROR(W345/H345,"0")+IFERROR(W346/H346,"0")</f>
        <v>0</v>
      </c>
      <c r="X347" s="44">
        <f>IFERROR(X345/H345,"0")+IFERROR(X346/H346,"0")</f>
        <v>0</v>
      </c>
      <c r="Y347" s="44">
        <f>IFERROR(IF(Y345="",0,Y345),"0")+IFERROR(IF(Y346="",0,Y346),"0")</f>
        <v>0</v>
      </c>
      <c r="Z347" s="68"/>
      <c r="AA347" s="68"/>
    </row>
    <row r="348" spans="1:67" x14ac:dyDescent="0.2">
      <c r="A348" s="448"/>
      <c r="B348" s="448"/>
      <c r="C348" s="448"/>
      <c r="D348" s="448"/>
      <c r="E348" s="448"/>
      <c r="F348" s="448"/>
      <c r="G348" s="448"/>
      <c r="H348" s="448"/>
      <c r="I348" s="448"/>
      <c r="J348" s="448"/>
      <c r="K348" s="448"/>
      <c r="L348" s="448"/>
      <c r="M348" s="448"/>
      <c r="N348" s="449"/>
      <c r="O348" s="445" t="s">
        <v>43</v>
      </c>
      <c r="P348" s="446"/>
      <c r="Q348" s="446"/>
      <c r="R348" s="446"/>
      <c r="S348" s="446"/>
      <c r="T348" s="446"/>
      <c r="U348" s="447"/>
      <c r="V348" s="43" t="s">
        <v>0</v>
      </c>
      <c r="W348" s="44">
        <f>IFERROR(SUM(W345:W346),"0")</f>
        <v>0</v>
      </c>
      <c r="X348" s="44">
        <f>IFERROR(SUM(X345:X346),"0")</f>
        <v>0</v>
      </c>
      <c r="Y348" s="43"/>
      <c r="Z348" s="68"/>
      <c r="AA348" s="68"/>
    </row>
    <row r="349" spans="1:67" ht="14.25" customHeight="1" x14ac:dyDescent="0.25">
      <c r="A349" s="439" t="s">
        <v>218</v>
      </c>
      <c r="B349" s="439"/>
      <c r="C349" s="439"/>
      <c r="D349" s="439"/>
      <c r="E349" s="439"/>
      <c r="F349" s="439"/>
      <c r="G349" s="439"/>
      <c r="H349" s="439"/>
      <c r="I349" s="439"/>
      <c r="J349" s="439"/>
      <c r="K349" s="439"/>
      <c r="L349" s="439"/>
      <c r="M349" s="439"/>
      <c r="N349" s="439"/>
      <c r="O349" s="439"/>
      <c r="P349" s="439"/>
      <c r="Q349" s="439"/>
      <c r="R349" s="439"/>
      <c r="S349" s="439"/>
      <c r="T349" s="439"/>
      <c r="U349" s="439"/>
      <c r="V349" s="439"/>
      <c r="W349" s="439"/>
      <c r="X349" s="439"/>
      <c r="Y349" s="439"/>
      <c r="Z349" s="67"/>
      <c r="AA349" s="67"/>
    </row>
    <row r="350" spans="1:67" ht="16.5" customHeight="1" x14ac:dyDescent="0.25">
      <c r="A350" s="64" t="s">
        <v>497</v>
      </c>
      <c r="B350" s="64" t="s">
        <v>498</v>
      </c>
      <c r="C350" s="37">
        <v>4301060314</v>
      </c>
      <c r="D350" s="440">
        <v>4607091384673</v>
      </c>
      <c r="E350" s="440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119</v>
      </c>
      <c r="L350" s="39" t="s">
        <v>82</v>
      </c>
      <c r="M350" s="39"/>
      <c r="N350" s="38">
        <v>30</v>
      </c>
      <c r="O350" s="6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42"/>
      <c r="Q350" s="442"/>
      <c r="R350" s="442"/>
      <c r="S350" s="443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76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x14ac:dyDescent="0.2">
      <c r="A351" s="448"/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9"/>
      <c r="O351" s="445" t="s">
        <v>43</v>
      </c>
      <c r="P351" s="446"/>
      <c r="Q351" s="446"/>
      <c r="R351" s="446"/>
      <c r="S351" s="446"/>
      <c r="T351" s="446"/>
      <c r="U351" s="447"/>
      <c r="V351" s="43" t="s">
        <v>42</v>
      </c>
      <c r="W351" s="44">
        <f>IFERROR(W350/H350,"0")</f>
        <v>0</v>
      </c>
      <c r="X351" s="44">
        <f>IFERROR(X350/H350,"0")</f>
        <v>0</v>
      </c>
      <c r="Y351" s="44">
        <f>IFERROR(IF(Y350="",0,Y350),"0")</f>
        <v>0</v>
      </c>
      <c r="Z351" s="68"/>
      <c r="AA351" s="68"/>
    </row>
    <row r="352" spans="1:67" x14ac:dyDescent="0.2">
      <c r="A352" s="448"/>
      <c r="B352" s="448"/>
      <c r="C352" s="448"/>
      <c r="D352" s="448"/>
      <c r="E352" s="448"/>
      <c r="F352" s="448"/>
      <c r="G352" s="448"/>
      <c r="H352" s="448"/>
      <c r="I352" s="448"/>
      <c r="J352" s="448"/>
      <c r="K352" s="448"/>
      <c r="L352" s="448"/>
      <c r="M352" s="448"/>
      <c r="N352" s="449"/>
      <c r="O352" s="445" t="s">
        <v>43</v>
      </c>
      <c r="P352" s="446"/>
      <c r="Q352" s="446"/>
      <c r="R352" s="446"/>
      <c r="S352" s="446"/>
      <c r="T352" s="446"/>
      <c r="U352" s="447"/>
      <c r="V352" s="43" t="s">
        <v>0</v>
      </c>
      <c r="W352" s="44">
        <f>IFERROR(SUM(W350:W350),"0")</f>
        <v>0</v>
      </c>
      <c r="X352" s="44">
        <f>IFERROR(SUM(X350:X350),"0")</f>
        <v>0</v>
      </c>
      <c r="Y352" s="43"/>
      <c r="Z352" s="68"/>
      <c r="AA352" s="68"/>
    </row>
    <row r="353" spans="1:67" ht="16.5" customHeight="1" x14ac:dyDescent="0.25">
      <c r="A353" s="438" t="s">
        <v>499</v>
      </c>
      <c r="B353" s="438"/>
      <c r="C353" s="438"/>
      <c r="D353" s="438"/>
      <c r="E353" s="438"/>
      <c r="F353" s="438"/>
      <c r="G353" s="438"/>
      <c r="H353" s="438"/>
      <c r="I353" s="438"/>
      <c r="J353" s="438"/>
      <c r="K353" s="438"/>
      <c r="L353" s="438"/>
      <c r="M353" s="438"/>
      <c r="N353" s="438"/>
      <c r="O353" s="438"/>
      <c r="P353" s="438"/>
      <c r="Q353" s="438"/>
      <c r="R353" s="438"/>
      <c r="S353" s="438"/>
      <c r="T353" s="438"/>
      <c r="U353" s="438"/>
      <c r="V353" s="438"/>
      <c r="W353" s="438"/>
      <c r="X353" s="438"/>
      <c r="Y353" s="438"/>
      <c r="Z353" s="66"/>
      <c r="AA353" s="66"/>
    </row>
    <row r="354" spans="1:67" ht="14.25" customHeight="1" x14ac:dyDescent="0.25">
      <c r="A354" s="439" t="s">
        <v>123</v>
      </c>
      <c r="B354" s="439"/>
      <c r="C354" s="439"/>
      <c r="D354" s="439"/>
      <c r="E354" s="439"/>
      <c r="F354" s="439"/>
      <c r="G354" s="439"/>
      <c r="H354" s="439"/>
      <c r="I354" s="439"/>
      <c r="J354" s="439"/>
      <c r="K354" s="439"/>
      <c r="L354" s="439"/>
      <c r="M354" s="439"/>
      <c r="N354" s="439"/>
      <c r="O354" s="439"/>
      <c r="P354" s="439"/>
      <c r="Q354" s="439"/>
      <c r="R354" s="439"/>
      <c r="S354" s="439"/>
      <c r="T354" s="439"/>
      <c r="U354" s="439"/>
      <c r="V354" s="439"/>
      <c r="W354" s="439"/>
      <c r="X354" s="439"/>
      <c r="Y354" s="439"/>
      <c r="Z354" s="67"/>
      <c r="AA354" s="67"/>
    </row>
    <row r="355" spans="1:67" ht="37.5" customHeight="1" x14ac:dyDescent="0.25">
      <c r="A355" s="64" t="s">
        <v>500</v>
      </c>
      <c r="B355" s="64" t="s">
        <v>501</v>
      </c>
      <c r="C355" s="37">
        <v>4301011324</v>
      </c>
      <c r="D355" s="440">
        <v>4607091384185</v>
      </c>
      <c r="E355" s="440"/>
      <c r="F355" s="63">
        <v>0.8</v>
      </c>
      <c r="G355" s="38">
        <v>15</v>
      </c>
      <c r="H355" s="63">
        <v>12</v>
      </c>
      <c r="I355" s="63">
        <v>12.48</v>
      </c>
      <c r="J355" s="38">
        <v>56</v>
      </c>
      <c r="K355" s="38" t="s">
        <v>119</v>
      </c>
      <c r="L355" s="39" t="s">
        <v>82</v>
      </c>
      <c r="M355" s="39"/>
      <c r="N355" s="38">
        <v>60</v>
      </c>
      <c r="O355" s="6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42"/>
      <c r="Q355" s="442"/>
      <c r="R355" s="442"/>
      <c r="S355" s="443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7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t="37.5" customHeight="1" x14ac:dyDescent="0.25">
      <c r="A356" s="64" t="s">
        <v>502</v>
      </c>
      <c r="B356" s="64" t="s">
        <v>503</v>
      </c>
      <c r="C356" s="37">
        <v>4301011312</v>
      </c>
      <c r="D356" s="440">
        <v>4607091384192</v>
      </c>
      <c r="E356" s="440"/>
      <c r="F356" s="63">
        <v>1.8</v>
      </c>
      <c r="G356" s="38">
        <v>6</v>
      </c>
      <c r="H356" s="63">
        <v>10.8</v>
      </c>
      <c r="I356" s="63">
        <v>11.28</v>
      </c>
      <c r="J356" s="38">
        <v>56</v>
      </c>
      <c r="K356" s="38" t="s">
        <v>119</v>
      </c>
      <c r="L356" s="39" t="s">
        <v>118</v>
      </c>
      <c r="M356" s="39"/>
      <c r="N356" s="38">
        <v>60</v>
      </c>
      <c r="O356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42"/>
      <c r="Q356" s="442"/>
      <c r="R356" s="442"/>
      <c r="S356" s="443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7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27" customHeight="1" x14ac:dyDescent="0.25">
      <c r="A357" s="64" t="s">
        <v>504</v>
      </c>
      <c r="B357" s="64" t="s">
        <v>505</v>
      </c>
      <c r="C357" s="37">
        <v>4301011483</v>
      </c>
      <c r="D357" s="440">
        <v>4680115881907</v>
      </c>
      <c r="E357" s="440"/>
      <c r="F357" s="63">
        <v>1.8</v>
      </c>
      <c r="G357" s="38">
        <v>6</v>
      </c>
      <c r="H357" s="63">
        <v>10.8</v>
      </c>
      <c r="I357" s="63">
        <v>11.28</v>
      </c>
      <c r="J357" s="38">
        <v>56</v>
      </c>
      <c r="K357" s="38" t="s">
        <v>119</v>
      </c>
      <c r="L357" s="39" t="s">
        <v>82</v>
      </c>
      <c r="M357" s="39"/>
      <c r="N357" s="38">
        <v>60</v>
      </c>
      <c r="O357" s="6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42"/>
      <c r="Q357" s="442"/>
      <c r="R357" s="442"/>
      <c r="S357" s="443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7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ht="27" customHeight="1" x14ac:dyDescent="0.25">
      <c r="A358" s="64" t="s">
        <v>506</v>
      </c>
      <c r="B358" s="64" t="s">
        <v>507</v>
      </c>
      <c r="C358" s="37">
        <v>4301011655</v>
      </c>
      <c r="D358" s="440">
        <v>4680115883925</v>
      </c>
      <c r="E358" s="440"/>
      <c r="F358" s="63">
        <v>2.5</v>
      </c>
      <c r="G358" s="38">
        <v>6</v>
      </c>
      <c r="H358" s="63">
        <v>15</v>
      </c>
      <c r="I358" s="63">
        <v>15.48</v>
      </c>
      <c r="J358" s="38">
        <v>48</v>
      </c>
      <c r="K358" s="38" t="s">
        <v>119</v>
      </c>
      <c r="L358" s="39" t="s">
        <v>82</v>
      </c>
      <c r="M358" s="39"/>
      <c r="N358" s="38">
        <v>60</v>
      </c>
      <c r="O358" s="6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42"/>
      <c r="Q358" s="442"/>
      <c r="R358" s="442"/>
      <c r="S358" s="443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customHeight="1" x14ac:dyDescent="0.25">
      <c r="A359" s="64" t="s">
        <v>508</v>
      </c>
      <c r="B359" s="64" t="s">
        <v>509</v>
      </c>
      <c r="C359" s="37">
        <v>4301011303</v>
      </c>
      <c r="D359" s="440">
        <v>4607091384680</v>
      </c>
      <c r="E359" s="440"/>
      <c r="F359" s="63">
        <v>0.4</v>
      </c>
      <c r="G359" s="38">
        <v>10</v>
      </c>
      <c r="H359" s="63">
        <v>4</v>
      </c>
      <c r="I359" s="63">
        <v>4.21</v>
      </c>
      <c r="J359" s="38">
        <v>120</v>
      </c>
      <c r="K359" s="38" t="s">
        <v>86</v>
      </c>
      <c r="L359" s="39" t="s">
        <v>82</v>
      </c>
      <c r="M359" s="39"/>
      <c r="N359" s="38">
        <v>60</v>
      </c>
      <c r="O359" s="64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42"/>
      <c r="Q359" s="442"/>
      <c r="R359" s="442"/>
      <c r="S359" s="443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IFERROR(IF(X359=0,"",ROUNDUP(X359/H359,0)*0.00937),"")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48"/>
      <c r="B360" s="448"/>
      <c r="C360" s="448"/>
      <c r="D360" s="448"/>
      <c r="E360" s="448"/>
      <c r="F360" s="448"/>
      <c r="G360" s="448"/>
      <c r="H360" s="448"/>
      <c r="I360" s="448"/>
      <c r="J360" s="448"/>
      <c r="K360" s="448"/>
      <c r="L360" s="448"/>
      <c r="M360" s="448"/>
      <c r="N360" s="449"/>
      <c r="O360" s="445" t="s">
        <v>43</v>
      </c>
      <c r="P360" s="446"/>
      <c r="Q360" s="446"/>
      <c r="R360" s="446"/>
      <c r="S360" s="446"/>
      <c r="T360" s="446"/>
      <c r="U360" s="447"/>
      <c r="V360" s="43" t="s">
        <v>42</v>
      </c>
      <c r="W360" s="44">
        <f>IFERROR(W355/H355,"0")+IFERROR(W356/H356,"0")+IFERROR(W357/H357,"0")+IFERROR(W358/H358,"0")+IFERROR(W359/H359,"0")</f>
        <v>0</v>
      </c>
      <c r="X360" s="44">
        <f>IFERROR(X355/H355,"0")+IFERROR(X356/H356,"0")+IFERROR(X357/H357,"0")+IFERROR(X358/H358,"0")+IFERROR(X359/H359,"0")</f>
        <v>0</v>
      </c>
      <c r="Y360" s="44">
        <f>IFERROR(IF(Y355="",0,Y355),"0")+IFERROR(IF(Y356="",0,Y356),"0")+IFERROR(IF(Y357="",0,Y357),"0")+IFERROR(IF(Y358="",0,Y358),"0")+IFERROR(IF(Y359="",0,Y359),"0")</f>
        <v>0</v>
      </c>
      <c r="Z360" s="68"/>
      <c r="AA360" s="68"/>
    </row>
    <row r="361" spans="1:67" x14ac:dyDescent="0.2">
      <c r="A361" s="448"/>
      <c r="B361" s="448"/>
      <c r="C361" s="448"/>
      <c r="D361" s="448"/>
      <c r="E361" s="448"/>
      <c r="F361" s="448"/>
      <c r="G361" s="448"/>
      <c r="H361" s="448"/>
      <c r="I361" s="448"/>
      <c r="J361" s="448"/>
      <c r="K361" s="448"/>
      <c r="L361" s="448"/>
      <c r="M361" s="448"/>
      <c r="N361" s="449"/>
      <c r="O361" s="445" t="s">
        <v>43</v>
      </c>
      <c r="P361" s="446"/>
      <c r="Q361" s="446"/>
      <c r="R361" s="446"/>
      <c r="S361" s="446"/>
      <c r="T361" s="446"/>
      <c r="U361" s="447"/>
      <c r="V361" s="43" t="s">
        <v>0</v>
      </c>
      <c r="W361" s="44">
        <f>IFERROR(SUM(W355:W359),"0")</f>
        <v>0</v>
      </c>
      <c r="X361" s="44">
        <f>IFERROR(SUM(X355:X359),"0")</f>
        <v>0</v>
      </c>
      <c r="Y361" s="43"/>
      <c r="Z361" s="68"/>
      <c r="AA361" s="68"/>
    </row>
    <row r="362" spans="1:67" ht="14.25" customHeight="1" x14ac:dyDescent="0.25">
      <c r="A362" s="439" t="s">
        <v>77</v>
      </c>
      <c r="B362" s="439"/>
      <c r="C362" s="439"/>
      <c r="D362" s="439"/>
      <c r="E362" s="439"/>
      <c r="F362" s="439"/>
      <c r="G362" s="439"/>
      <c r="H362" s="439"/>
      <c r="I362" s="439"/>
      <c r="J362" s="439"/>
      <c r="K362" s="439"/>
      <c r="L362" s="439"/>
      <c r="M362" s="439"/>
      <c r="N362" s="439"/>
      <c r="O362" s="439"/>
      <c r="P362" s="439"/>
      <c r="Q362" s="439"/>
      <c r="R362" s="439"/>
      <c r="S362" s="439"/>
      <c r="T362" s="439"/>
      <c r="U362" s="439"/>
      <c r="V362" s="439"/>
      <c r="W362" s="439"/>
      <c r="X362" s="439"/>
      <c r="Y362" s="439"/>
      <c r="Z362" s="67"/>
      <c r="AA362" s="67"/>
    </row>
    <row r="363" spans="1:67" ht="27" customHeight="1" x14ac:dyDescent="0.25">
      <c r="A363" s="64" t="s">
        <v>510</v>
      </c>
      <c r="B363" s="64" t="s">
        <v>511</v>
      </c>
      <c r="C363" s="37">
        <v>4301031139</v>
      </c>
      <c r="D363" s="440">
        <v>4607091384802</v>
      </c>
      <c r="E363" s="440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86</v>
      </c>
      <c r="L363" s="39" t="s">
        <v>82</v>
      </c>
      <c r="M363" s="39"/>
      <c r="N363" s="38">
        <v>35</v>
      </c>
      <c r="O363" s="6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42"/>
      <c r="Q363" s="442"/>
      <c r="R363" s="442"/>
      <c r="S363" s="443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IFERROR(IF(X363=0,"",ROUNDUP(X363/H363,0)*0.00753),"")</f>
        <v/>
      </c>
      <c r="Z363" s="69" t="s">
        <v>48</v>
      </c>
      <c r="AA363" s="70" t="s">
        <v>48</v>
      </c>
      <c r="AE363" s="80"/>
      <c r="BB363" s="282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512</v>
      </c>
      <c r="B364" s="64" t="s">
        <v>513</v>
      </c>
      <c r="C364" s="37">
        <v>4301031140</v>
      </c>
      <c r="D364" s="440">
        <v>4607091384826</v>
      </c>
      <c r="E364" s="440"/>
      <c r="F364" s="63">
        <v>0.35</v>
      </c>
      <c r="G364" s="38">
        <v>8</v>
      </c>
      <c r="H364" s="63">
        <v>2.8</v>
      </c>
      <c r="I364" s="63">
        <v>2.9</v>
      </c>
      <c r="J364" s="38">
        <v>234</v>
      </c>
      <c r="K364" s="38" t="s">
        <v>83</v>
      </c>
      <c r="L364" s="39" t="s">
        <v>82</v>
      </c>
      <c r="M364" s="39"/>
      <c r="N364" s="38">
        <v>35</v>
      </c>
      <c r="O364" s="6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42"/>
      <c r="Q364" s="442"/>
      <c r="R364" s="442"/>
      <c r="S364" s="443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IFERROR(IF(X364=0,"",ROUNDUP(X364/H364,0)*0.00502),"")</f>
        <v/>
      </c>
      <c r="Z364" s="69" t="s">
        <v>48</v>
      </c>
      <c r="AA364" s="70" t="s">
        <v>48</v>
      </c>
      <c r="AE364" s="80"/>
      <c r="BB364" s="283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448"/>
      <c r="B365" s="448"/>
      <c r="C365" s="448"/>
      <c r="D365" s="448"/>
      <c r="E365" s="448"/>
      <c r="F365" s="448"/>
      <c r="G365" s="448"/>
      <c r="H365" s="448"/>
      <c r="I365" s="448"/>
      <c r="J365" s="448"/>
      <c r="K365" s="448"/>
      <c r="L365" s="448"/>
      <c r="M365" s="448"/>
      <c r="N365" s="449"/>
      <c r="O365" s="445" t="s">
        <v>43</v>
      </c>
      <c r="P365" s="446"/>
      <c r="Q365" s="446"/>
      <c r="R365" s="446"/>
      <c r="S365" s="446"/>
      <c r="T365" s="446"/>
      <c r="U365" s="447"/>
      <c r="V365" s="43" t="s">
        <v>42</v>
      </c>
      <c r="W365" s="44">
        <f>IFERROR(W363/H363,"0")+IFERROR(W364/H364,"0")</f>
        <v>0</v>
      </c>
      <c r="X365" s="44">
        <f>IFERROR(X363/H363,"0")+IFERROR(X364/H364,"0")</f>
        <v>0</v>
      </c>
      <c r="Y365" s="44">
        <f>IFERROR(IF(Y363="",0,Y363),"0")+IFERROR(IF(Y364="",0,Y364),"0")</f>
        <v>0</v>
      </c>
      <c r="Z365" s="68"/>
      <c r="AA365" s="68"/>
    </row>
    <row r="366" spans="1:67" x14ac:dyDescent="0.2">
      <c r="A366" s="448"/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9"/>
      <c r="O366" s="445" t="s">
        <v>43</v>
      </c>
      <c r="P366" s="446"/>
      <c r="Q366" s="446"/>
      <c r="R366" s="446"/>
      <c r="S366" s="446"/>
      <c r="T366" s="446"/>
      <c r="U366" s="447"/>
      <c r="V366" s="43" t="s">
        <v>0</v>
      </c>
      <c r="W366" s="44">
        <f>IFERROR(SUM(W363:W364),"0")</f>
        <v>0</v>
      </c>
      <c r="X366" s="44">
        <f>IFERROR(SUM(X363:X364),"0")</f>
        <v>0</v>
      </c>
      <c r="Y366" s="43"/>
      <c r="Z366" s="68"/>
      <c r="AA366" s="68"/>
    </row>
    <row r="367" spans="1:67" ht="14.25" customHeight="1" x14ac:dyDescent="0.25">
      <c r="A367" s="439" t="s">
        <v>87</v>
      </c>
      <c r="B367" s="439"/>
      <c r="C367" s="439"/>
      <c r="D367" s="439"/>
      <c r="E367" s="439"/>
      <c r="F367" s="439"/>
      <c r="G367" s="439"/>
      <c r="H367" s="439"/>
      <c r="I367" s="439"/>
      <c r="J367" s="439"/>
      <c r="K367" s="439"/>
      <c r="L367" s="439"/>
      <c r="M367" s="439"/>
      <c r="N367" s="439"/>
      <c r="O367" s="439"/>
      <c r="P367" s="439"/>
      <c r="Q367" s="439"/>
      <c r="R367" s="439"/>
      <c r="S367" s="439"/>
      <c r="T367" s="439"/>
      <c r="U367" s="439"/>
      <c r="V367" s="439"/>
      <c r="W367" s="439"/>
      <c r="X367" s="439"/>
      <c r="Y367" s="439"/>
      <c r="Z367" s="67"/>
      <c r="AA367" s="67"/>
    </row>
    <row r="368" spans="1:67" ht="27" customHeight="1" x14ac:dyDescent="0.25">
      <c r="A368" s="64" t="s">
        <v>514</v>
      </c>
      <c r="B368" s="64" t="s">
        <v>515</v>
      </c>
      <c r="C368" s="37">
        <v>4301051303</v>
      </c>
      <c r="D368" s="440">
        <v>4607091384246</v>
      </c>
      <c r="E368" s="440"/>
      <c r="F368" s="63">
        <v>1.3</v>
      </c>
      <c r="G368" s="38">
        <v>6</v>
      </c>
      <c r="H368" s="63">
        <v>7.8</v>
      </c>
      <c r="I368" s="63">
        <v>8.3640000000000008</v>
      </c>
      <c r="J368" s="38">
        <v>56</v>
      </c>
      <c r="K368" s="38" t="s">
        <v>119</v>
      </c>
      <c r="L368" s="39" t="s">
        <v>82</v>
      </c>
      <c r="M368" s="39"/>
      <c r="N368" s="38">
        <v>40</v>
      </c>
      <c r="O368" s="6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42"/>
      <c r="Q368" s="442"/>
      <c r="R368" s="442"/>
      <c r="S368" s="443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IFERROR(IF(X368=0,"",ROUNDUP(X368/H368,0)*0.02175),"")</f>
        <v/>
      </c>
      <c r="Z368" s="69" t="s">
        <v>48</v>
      </c>
      <c r="AA368" s="70" t="s">
        <v>48</v>
      </c>
      <c r="AE368" s="80"/>
      <c r="BB368" s="284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516</v>
      </c>
      <c r="B369" s="64" t="s">
        <v>517</v>
      </c>
      <c r="C369" s="37">
        <v>4301051445</v>
      </c>
      <c r="D369" s="440">
        <v>4680115881976</v>
      </c>
      <c r="E369" s="440"/>
      <c r="F369" s="63">
        <v>1.3</v>
      </c>
      <c r="G369" s="38">
        <v>6</v>
      </c>
      <c r="H369" s="63">
        <v>7.8</v>
      </c>
      <c r="I369" s="63">
        <v>8.2799999999999994</v>
      </c>
      <c r="J369" s="38">
        <v>56</v>
      </c>
      <c r="K369" s="38" t="s">
        <v>119</v>
      </c>
      <c r="L369" s="39" t="s">
        <v>82</v>
      </c>
      <c r="M369" s="39"/>
      <c r="N369" s="38">
        <v>40</v>
      </c>
      <c r="O369" s="6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42"/>
      <c r="Q369" s="442"/>
      <c r="R369" s="442"/>
      <c r="S369" s="443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85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518</v>
      </c>
      <c r="B370" s="64" t="s">
        <v>519</v>
      </c>
      <c r="C370" s="37">
        <v>4301051297</v>
      </c>
      <c r="D370" s="440">
        <v>4607091384253</v>
      </c>
      <c r="E370" s="440"/>
      <c r="F370" s="63">
        <v>0.4</v>
      </c>
      <c r="G370" s="38">
        <v>6</v>
      </c>
      <c r="H370" s="63">
        <v>2.4</v>
      </c>
      <c r="I370" s="63">
        <v>2.6840000000000002</v>
      </c>
      <c r="J370" s="38">
        <v>156</v>
      </c>
      <c r="K370" s="38" t="s">
        <v>86</v>
      </c>
      <c r="L370" s="39" t="s">
        <v>82</v>
      </c>
      <c r="M370" s="39"/>
      <c r="N370" s="38">
        <v>40</v>
      </c>
      <c r="O370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42"/>
      <c r="Q370" s="442"/>
      <c r="R370" s="442"/>
      <c r="S370" s="443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86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520</v>
      </c>
      <c r="B371" s="64" t="s">
        <v>521</v>
      </c>
      <c r="C371" s="37">
        <v>4301051444</v>
      </c>
      <c r="D371" s="440">
        <v>4680115881969</v>
      </c>
      <c r="E371" s="440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8" t="s">
        <v>86</v>
      </c>
      <c r="L371" s="39" t="s">
        <v>82</v>
      </c>
      <c r="M371" s="39"/>
      <c r="N371" s="38">
        <v>40</v>
      </c>
      <c r="O371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42"/>
      <c r="Q371" s="442"/>
      <c r="R371" s="442"/>
      <c r="S371" s="443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x14ac:dyDescent="0.2">
      <c r="A372" s="448"/>
      <c r="B372" s="448"/>
      <c r="C372" s="448"/>
      <c r="D372" s="448"/>
      <c r="E372" s="448"/>
      <c r="F372" s="448"/>
      <c r="G372" s="448"/>
      <c r="H372" s="448"/>
      <c r="I372" s="448"/>
      <c r="J372" s="448"/>
      <c r="K372" s="448"/>
      <c r="L372" s="448"/>
      <c r="M372" s="448"/>
      <c r="N372" s="449"/>
      <c r="O372" s="445" t="s">
        <v>43</v>
      </c>
      <c r="P372" s="446"/>
      <c r="Q372" s="446"/>
      <c r="R372" s="446"/>
      <c r="S372" s="446"/>
      <c r="T372" s="446"/>
      <c r="U372" s="447"/>
      <c r="V372" s="43" t="s">
        <v>42</v>
      </c>
      <c r="W372" s="44">
        <f>IFERROR(W368/H368,"0")+IFERROR(W369/H369,"0")+IFERROR(W370/H370,"0")+IFERROR(W371/H371,"0")</f>
        <v>0</v>
      </c>
      <c r="X372" s="44">
        <f>IFERROR(X368/H368,"0")+IFERROR(X369/H369,"0")+IFERROR(X370/H370,"0")+IFERROR(X371/H371,"0")</f>
        <v>0</v>
      </c>
      <c r="Y372" s="44">
        <f>IFERROR(IF(Y368="",0,Y368),"0")+IFERROR(IF(Y369="",0,Y369),"0")+IFERROR(IF(Y370="",0,Y370),"0")+IFERROR(IF(Y371="",0,Y371),"0")</f>
        <v>0</v>
      </c>
      <c r="Z372" s="68"/>
      <c r="AA372" s="68"/>
    </row>
    <row r="373" spans="1:67" x14ac:dyDescent="0.2">
      <c r="A373" s="448"/>
      <c r="B373" s="448"/>
      <c r="C373" s="448"/>
      <c r="D373" s="448"/>
      <c r="E373" s="448"/>
      <c r="F373" s="448"/>
      <c r="G373" s="448"/>
      <c r="H373" s="448"/>
      <c r="I373" s="448"/>
      <c r="J373" s="448"/>
      <c r="K373" s="448"/>
      <c r="L373" s="448"/>
      <c r="M373" s="448"/>
      <c r="N373" s="449"/>
      <c r="O373" s="445" t="s">
        <v>43</v>
      </c>
      <c r="P373" s="446"/>
      <c r="Q373" s="446"/>
      <c r="R373" s="446"/>
      <c r="S373" s="446"/>
      <c r="T373" s="446"/>
      <c r="U373" s="447"/>
      <c r="V373" s="43" t="s">
        <v>0</v>
      </c>
      <c r="W373" s="44">
        <f>IFERROR(SUM(W368:W371),"0")</f>
        <v>0</v>
      </c>
      <c r="X373" s="44">
        <f>IFERROR(SUM(X368:X371),"0")</f>
        <v>0</v>
      </c>
      <c r="Y373" s="43"/>
      <c r="Z373" s="68"/>
      <c r="AA373" s="68"/>
    </row>
    <row r="374" spans="1:67" ht="14.25" customHeight="1" x14ac:dyDescent="0.25">
      <c r="A374" s="439" t="s">
        <v>218</v>
      </c>
      <c r="B374" s="439"/>
      <c r="C374" s="439"/>
      <c r="D374" s="439"/>
      <c r="E374" s="439"/>
      <c r="F374" s="439"/>
      <c r="G374" s="439"/>
      <c r="H374" s="439"/>
      <c r="I374" s="439"/>
      <c r="J374" s="439"/>
      <c r="K374" s="439"/>
      <c r="L374" s="439"/>
      <c r="M374" s="439"/>
      <c r="N374" s="439"/>
      <c r="O374" s="439"/>
      <c r="P374" s="439"/>
      <c r="Q374" s="439"/>
      <c r="R374" s="439"/>
      <c r="S374" s="439"/>
      <c r="T374" s="439"/>
      <c r="U374" s="439"/>
      <c r="V374" s="439"/>
      <c r="W374" s="439"/>
      <c r="X374" s="439"/>
      <c r="Y374" s="439"/>
      <c r="Z374" s="67"/>
      <c r="AA374" s="67"/>
    </row>
    <row r="375" spans="1:67" ht="27" customHeight="1" x14ac:dyDescent="0.25">
      <c r="A375" s="64" t="s">
        <v>522</v>
      </c>
      <c r="B375" s="64" t="s">
        <v>523</v>
      </c>
      <c r="C375" s="37">
        <v>4301060322</v>
      </c>
      <c r="D375" s="440">
        <v>4607091389357</v>
      </c>
      <c r="E375" s="440"/>
      <c r="F375" s="63">
        <v>1.3</v>
      </c>
      <c r="G375" s="38">
        <v>6</v>
      </c>
      <c r="H375" s="63">
        <v>7.8</v>
      </c>
      <c r="I375" s="63">
        <v>8.2799999999999994</v>
      </c>
      <c r="J375" s="38">
        <v>56</v>
      </c>
      <c r="K375" s="38" t="s">
        <v>119</v>
      </c>
      <c r="L375" s="39" t="s">
        <v>82</v>
      </c>
      <c r="M375" s="39"/>
      <c r="N375" s="38">
        <v>40</v>
      </c>
      <c r="O375" s="65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42"/>
      <c r="Q375" s="442"/>
      <c r="R375" s="442"/>
      <c r="S375" s="443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80"/>
      <c r="BB375" s="288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448"/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9"/>
      <c r="O376" s="445" t="s">
        <v>43</v>
      </c>
      <c r="P376" s="446"/>
      <c r="Q376" s="446"/>
      <c r="R376" s="446"/>
      <c r="S376" s="446"/>
      <c r="T376" s="446"/>
      <c r="U376" s="447"/>
      <c r="V376" s="43" t="s">
        <v>42</v>
      </c>
      <c r="W376" s="44">
        <f>IFERROR(W375/H375,"0")</f>
        <v>0</v>
      </c>
      <c r="X376" s="44">
        <f>IFERROR(X375/H375,"0")</f>
        <v>0</v>
      </c>
      <c r="Y376" s="44">
        <f>IFERROR(IF(Y375="",0,Y375),"0")</f>
        <v>0</v>
      </c>
      <c r="Z376" s="68"/>
      <c r="AA376" s="68"/>
    </row>
    <row r="377" spans="1:67" x14ac:dyDescent="0.2">
      <c r="A377" s="448"/>
      <c r="B377" s="448"/>
      <c r="C377" s="448"/>
      <c r="D377" s="448"/>
      <c r="E377" s="448"/>
      <c r="F377" s="448"/>
      <c r="G377" s="448"/>
      <c r="H377" s="448"/>
      <c r="I377" s="448"/>
      <c r="J377" s="448"/>
      <c r="K377" s="448"/>
      <c r="L377" s="448"/>
      <c r="M377" s="448"/>
      <c r="N377" s="449"/>
      <c r="O377" s="445" t="s">
        <v>43</v>
      </c>
      <c r="P377" s="446"/>
      <c r="Q377" s="446"/>
      <c r="R377" s="446"/>
      <c r="S377" s="446"/>
      <c r="T377" s="446"/>
      <c r="U377" s="447"/>
      <c r="V377" s="43" t="s">
        <v>0</v>
      </c>
      <c r="W377" s="44">
        <f>IFERROR(SUM(W375:W375),"0")</f>
        <v>0</v>
      </c>
      <c r="X377" s="44">
        <f>IFERROR(SUM(X375:X375),"0")</f>
        <v>0</v>
      </c>
      <c r="Y377" s="43"/>
      <c r="Z377" s="68"/>
      <c r="AA377" s="68"/>
    </row>
    <row r="378" spans="1:67" ht="27.75" customHeight="1" x14ac:dyDescent="0.2">
      <c r="A378" s="437" t="s">
        <v>524</v>
      </c>
      <c r="B378" s="437"/>
      <c r="C378" s="437"/>
      <c r="D378" s="437"/>
      <c r="E378" s="437"/>
      <c r="F378" s="437"/>
      <c r="G378" s="437"/>
      <c r="H378" s="437"/>
      <c r="I378" s="437"/>
      <c r="J378" s="437"/>
      <c r="K378" s="437"/>
      <c r="L378" s="437"/>
      <c r="M378" s="437"/>
      <c r="N378" s="437"/>
      <c r="O378" s="437"/>
      <c r="P378" s="437"/>
      <c r="Q378" s="437"/>
      <c r="R378" s="437"/>
      <c r="S378" s="437"/>
      <c r="T378" s="437"/>
      <c r="U378" s="437"/>
      <c r="V378" s="437"/>
      <c r="W378" s="437"/>
      <c r="X378" s="437"/>
      <c r="Y378" s="437"/>
      <c r="Z378" s="55"/>
      <c r="AA378" s="55"/>
    </row>
    <row r="379" spans="1:67" ht="16.5" customHeight="1" x14ac:dyDescent="0.25">
      <c r="A379" s="438" t="s">
        <v>525</v>
      </c>
      <c r="B379" s="438"/>
      <c r="C379" s="438"/>
      <c r="D379" s="438"/>
      <c r="E379" s="438"/>
      <c r="F379" s="438"/>
      <c r="G379" s="438"/>
      <c r="H379" s="438"/>
      <c r="I379" s="438"/>
      <c r="J379" s="438"/>
      <c r="K379" s="438"/>
      <c r="L379" s="438"/>
      <c r="M379" s="438"/>
      <c r="N379" s="438"/>
      <c r="O379" s="438"/>
      <c r="P379" s="438"/>
      <c r="Q379" s="438"/>
      <c r="R379" s="438"/>
      <c r="S379" s="438"/>
      <c r="T379" s="438"/>
      <c r="U379" s="438"/>
      <c r="V379" s="438"/>
      <c r="W379" s="438"/>
      <c r="X379" s="438"/>
      <c r="Y379" s="438"/>
      <c r="Z379" s="66"/>
      <c r="AA379" s="66"/>
    </row>
    <row r="380" spans="1:67" ht="14.25" customHeight="1" x14ac:dyDescent="0.25">
      <c r="A380" s="439" t="s">
        <v>123</v>
      </c>
      <c r="B380" s="439"/>
      <c r="C380" s="439"/>
      <c r="D380" s="439"/>
      <c r="E380" s="439"/>
      <c r="F380" s="439"/>
      <c r="G380" s="439"/>
      <c r="H380" s="439"/>
      <c r="I380" s="439"/>
      <c r="J380" s="439"/>
      <c r="K380" s="439"/>
      <c r="L380" s="439"/>
      <c r="M380" s="439"/>
      <c r="N380" s="439"/>
      <c r="O380" s="439"/>
      <c r="P380" s="439"/>
      <c r="Q380" s="439"/>
      <c r="R380" s="439"/>
      <c r="S380" s="439"/>
      <c r="T380" s="439"/>
      <c r="U380" s="439"/>
      <c r="V380" s="439"/>
      <c r="W380" s="439"/>
      <c r="X380" s="439"/>
      <c r="Y380" s="439"/>
      <c r="Z380" s="67"/>
      <c r="AA380" s="67"/>
    </row>
    <row r="381" spans="1:67" ht="27" customHeight="1" x14ac:dyDescent="0.25">
      <c r="A381" s="64" t="s">
        <v>526</v>
      </c>
      <c r="B381" s="64" t="s">
        <v>527</v>
      </c>
      <c r="C381" s="37">
        <v>4301011428</v>
      </c>
      <c r="D381" s="440">
        <v>4607091389708</v>
      </c>
      <c r="E381" s="440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86</v>
      </c>
      <c r="L381" s="39" t="s">
        <v>118</v>
      </c>
      <c r="M381" s="39"/>
      <c r="N381" s="38">
        <v>50</v>
      </c>
      <c r="O381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42"/>
      <c r="Q381" s="442"/>
      <c r="R381" s="442"/>
      <c r="S381" s="443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289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ht="27" customHeight="1" x14ac:dyDescent="0.25">
      <c r="A382" s="64" t="s">
        <v>528</v>
      </c>
      <c r="B382" s="64" t="s">
        <v>529</v>
      </c>
      <c r="C382" s="37">
        <v>4301011427</v>
      </c>
      <c r="D382" s="440">
        <v>4607091389692</v>
      </c>
      <c r="E382" s="440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86</v>
      </c>
      <c r="L382" s="39" t="s">
        <v>118</v>
      </c>
      <c r="M382" s="39"/>
      <c r="N382" s="38">
        <v>50</v>
      </c>
      <c r="O382" s="6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42"/>
      <c r="Q382" s="442"/>
      <c r="R382" s="442"/>
      <c r="S382" s="443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IFERROR(IF(X382=0,"",ROUNDUP(X382/H382,0)*0.00753),"")</f>
        <v/>
      </c>
      <c r="Z382" s="69" t="s">
        <v>48</v>
      </c>
      <c r="AA382" s="70" t="s">
        <v>48</v>
      </c>
      <c r="AE382" s="80"/>
      <c r="BB382" s="290" t="s">
        <v>67</v>
      </c>
      <c r="BL382" s="80">
        <f>IFERROR(W382*I382/H382,"0")</f>
        <v>0</v>
      </c>
      <c r="BM382" s="80">
        <f>IFERROR(X382*I382/H382,"0")</f>
        <v>0</v>
      </c>
      <c r="BN382" s="80">
        <f>IFERROR(1/J382*(W382/H382),"0")</f>
        <v>0</v>
      </c>
      <c r="BO382" s="80">
        <f>IFERROR(1/J382*(X382/H382),"0")</f>
        <v>0</v>
      </c>
    </row>
    <row r="383" spans="1:67" x14ac:dyDescent="0.2">
      <c r="A383" s="448"/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9"/>
      <c r="O383" s="445" t="s">
        <v>43</v>
      </c>
      <c r="P383" s="446"/>
      <c r="Q383" s="446"/>
      <c r="R383" s="446"/>
      <c r="S383" s="446"/>
      <c r="T383" s="446"/>
      <c r="U383" s="447"/>
      <c r="V383" s="43" t="s">
        <v>42</v>
      </c>
      <c r="W383" s="44">
        <f>IFERROR(W381/H381,"0")+IFERROR(W382/H382,"0")</f>
        <v>0</v>
      </c>
      <c r="X383" s="44">
        <f>IFERROR(X381/H381,"0")+IFERROR(X382/H382,"0")</f>
        <v>0</v>
      </c>
      <c r="Y383" s="44">
        <f>IFERROR(IF(Y381="",0,Y381),"0")+IFERROR(IF(Y382="",0,Y382),"0")</f>
        <v>0</v>
      </c>
      <c r="Z383" s="68"/>
      <c r="AA383" s="68"/>
    </row>
    <row r="384" spans="1:67" x14ac:dyDescent="0.2">
      <c r="A384" s="448"/>
      <c r="B384" s="448"/>
      <c r="C384" s="448"/>
      <c r="D384" s="448"/>
      <c r="E384" s="448"/>
      <c r="F384" s="448"/>
      <c r="G384" s="448"/>
      <c r="H384" s="448"/>
      <c r="I384" s="448"/>
      <c r="J384" s="448"/>
      <c r="K384" s="448"/>
      <c r="L384" s="448"/>
      <c r="M384" s="448"/>
      <c r="N384" s="449"/>
      <c r="O384" s="445" t="s">
        <v>43</v>
      </c>
      <c r="P384" s="446"/>
      <c r="Q384" s="446"/>
      <c r="R384" s="446"/>
      <c r="S384" s="446"/>
      <c r="T384" s="446"/>
      <c r="U384" s="447"/>
      <c r="V384" s="43" t="s">
        <v>0</v>
      </c>
      <c r="W384" s="44">
        <f>IFERROR(SUM(W381:W382),"0")</f>
        <v>0</v>
      </c>
      <c r="X384" s="44">
        <f>IFERROR(SUM(X381:X382),"0")</f>
        <v>0</v>
      </c>
      <c r="Y384" s="43"/>
      <c r="Z384" s="68"/>
      <c r="AA384" s="68"/>
    </row>
    <row r="385" spans="1:67" ht="14.25" customHeight="1" x14ac:dyDescent="0.25">
      <c r="A385" s="439" t="s">
        <v>77</v>
      </c>
      <c r="B385" s="439"/>
      <c r="C385" s="439"/>
      <c r="D385" s="439"/>
      <c r="E385" s="439"/>
      <c r="F385" s="439"/>
      <c r="G385" s="439"/>
      <c r="H385" s="439"/>
      <c r="I385" s="439"/>
      <c r="J385" s="439"/>
      <c r="K385" s="439"/>
      <c r="L385" s="439"/>
      <c r="M385" s="439"/>
      <c r="N385" s="439"/>
      <c r="O385" s="439"/>
      <c r="P385" s="439"/>
      <c r="Q385" s="439"/>
      <c r="R385" s="439"/>
      <c r="S385" s="439"/>
      <c r="T385" s="439"/>
      <c r="U385" s="439"/>
      <c r="V385" s="439"/>
      <c r="W385" s="439"/>
      <c r="X385" s="439"/>
      <c r="Y385" s="439"/>
      <c r="Z385" s="67"/>
      <c r="AA385" s="67"/>
    </row>
    <row r="386" spans="1:67" ht="27" customHeight="1" x14ac:dyDescent="0.25">
      <c r="A386" s="64" t="s">
        <v>530</v>
      </c>
      <c r="B386" s="64" t="s">
        <v>531</v>
      </c>
      <c r="C386" s="37">
        <v>4301031177</v>
      </c>
      <c r="D386" s="440">
        <v>4607091389753</v>
      </c>
      <c r="E386" s="440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86</v>
      </c>
      <c r="L386" s="39" t="s">
        <v>82</v>
      </c>
      <c r="M386" s="39"/>
      <c r="N386" s="38">
        <v>45</v>
      </c>
      <c r="O386" s="6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42"/>
      <c r="Q386" s="442"/>
      <c r="R386" s="442"/>
      <c r="S386" s="443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ref="X386:X398" si="70"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291" t="s">
        <v>67</v>
      </c>
      <c r="BL386" s="80">
        <f t="shared" ref="BL386:BL398" si="71">IFERROR(W386*I386/H386,"0")</f>
        <v>0</v>
      </c>
      <c r="BM386" s="80">
        <f t="shared" ref="BM386:BM398" si="72">IFERROR(X386*I386/H386,"0")</f>
        <v>0</v>
      </c>
      <c r="BN386" s="80">
        <f t="shared" ref="BN386:BN398" si="73">IFERROR(1/J386*(W386/H386),"0")</f>
        <v>0</v>
      </c>
      <c r="BO386" s="80">
        <f t="shared" ref="BO386:BO398" si="74">IFERROR(1/J386*(X386/H386),"0")</f>
        <v>0</v>
      </c>
    </row>
    <row r="387" spans="1:67" ht="27" customHeight="1" x14ac:dyDescent="0.25">
      <c r="A387" s="64" t="s">
        <v>532</v>
      </c>
      <c r="B387" s="64" t="s">
        <v>533</v>
      </c>
      <c r="C387" s="37">
        <v>4301031174</v>
      </c>
      <c r="D387" s="440">
        <v>4607091389760</v>
      </c>
      <c r="E387" s="440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86</v>
      </c>
      <c r="L387" s="39" t="s">
        <v>82</v>
      </c>
      <c r="M387" s="39"/>
      <c r="N387" s="38">
        <v>45</v>
      </c>
      <c r="O387" s="65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42"/>
      <c r="Q387" s="442"/>
      <c r="R387" s="442"/>
      <c r="S387" s="443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70"/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292" t="s">
        <v>67</v>
      </c>
      <c r="BL387" s="80">
        <f t="shared" si="71"/>
        <v>0</v>
      </c>
      <c r="BM387" s="80">
        <f t="shared" si="72"/>
        <v>0</v>
      </c>
      <c r="BN387" s="80">
        <f t="shared" si="73"/>
        <v>0</v>
      </c>
      <c r="BO387" s="80">
        <f t="shared" si="74"/>
        <v>0</v>
      </c>
    </row>
    <row r="388" spans="1:67" ht="27" customHeight="1" x14ac:dyDescent="0.25">
      <c r="A388" s="64" t="s">
        <v>534</v>
      </c>
      <c r="B388" s="64" t="s">
        <v>535</v>
      </c>
      <c r="C388" s="37">
        <v>4301031175</v>
      </c>
      <c r="D388" s="440">
        <v>4607091389746</v>
      </c>
      <c r="E388" s="440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86</v>
      </c>
      <c r="L388" s="39" t="s">
        <v>82</v>
      </c>
      <c r="M388" s="39"/>
      <c r="N388" s="38">
        <v>45</v>
      </c>
      <c r="O388" s="6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42"/>
      <c r="Q388" s="442"/>
      <c r="R388" s="442"/>
      <c r="S388" s="443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70"/>
        <v>0</v>
      </c>
      <c r="Y388" s="42" t="str">
        <f>IFERROR(IF(X388=0,"",ROUNDUP(X388/H388,0)*0.00753),"")</f>
        <v/>
      </c>
      <c r="Z388" s="69" t="s">
        <v>48</v>
      </c>
      <c r="AA388" s="70" t="s">
        <v>48</v>
      </c>
      <c r="AE388" s="80"/>
      <c r="BB388" s="293" t="s">
        <v>67</v>
      </c>
      <c r="BL388" s="80">
        <f t="shared" si="71"/>
        <v>0</v>
      </c>
      <c r="BM388" s="80">
        <f t="shared" si="72"/>
        <v>0</v>
      </c>
      <c r="BN388" s="80">
        <f t="shared" si="73"/>
        <v>0</v>
      </c>
      <c r="BO388" s="80">
        <f t="shared" si="74"/>
        <v>0</v>
      </c>
    </row>
    <row r="389" spans="1:67" ht="37.5" customHeight="1" x14ac:dyDescent="0.25">
      <c r="A389" s="64" t="s">
        <v>536</v>
      </c>
      <c r="B389" s="64" t="s">
        <v>537</v>
      </c>
      <c r="C389" s="37">
        <v>4301031236</v>
      </c>
      <c r="D389" s="440">
        <v>4680115882928</v>
      </c>
      <c r="E389" s="440"/>
      <c r="F389" s="63">
        <v>0.28000000000000003</v>
      </c>
      <c r="G389" s="38">
        <v>6</v>
      </c>
      <c r="H389" s="63">
        <v>1.68</v>
      </c>
      <c r="I389" s="63">
        <v>2.6</v>
      </c>
      <c r="J389" s="38">
        <v>156</v>
      </c>
      <c r="K389" s="38" t="s">
        <v>86</v>
      </c>
      <c r="L389" s="39" t="s">
        <v>82</v>
      </c>
      <c r="M389" s="39"/>
      <c r="N389" s="38">
        <v>35</v>
      </c>
      <c r="O389" s="6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42"/>
      <c r="Q389" s="442"/>
      <c r="R389" s="442"/>
      <c r="S389" s="443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70"/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si="71"/>
        <v>0</v>
      </c>
      <c r="BM389" s="80">
        <f t="shared" si="72"/>
        <v>0</v>
      </c>
      <c r="BN389" s="80">
        <f t="shared" si="73"/>
        <v>0</v>
      </c>
      <c r="BO389" s="80">
        <f t="shared" si="74"/>
        <v>0</v>
      </c>
    </row>
    <row r="390" spans="1:67" ht="27" customHeight="1" x14ac:dyDescent="0.25">
      <c r="A390" s="64" t="s">
        <v>538</v>
      </c>
      <c r="B390" s="64" t="s">
        <v>539</v>
      </c>
      <c r="C390" s="37">
        <v>4301031257</v>
      </c>
      <c r="D390" s="440">
        <v>4680115883147</v>
      </c>
      <c r="E390" s="440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83</v>
      </c>
      <c r="L390" s="39" t="s">
        <v>82</v>
      </c>
      <c r="M390" s="39"/>
      <c r="N390" s="38">
        <v>45</v>
      </c>
      <c r="O390" s="6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42"/>
      <c r="Q390" s="442"/>
      <c r="R390" s="442"/>
      <c r="S390" s="443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 t="shared" ref="Y390:Y398" si="75">IFERROR(IF(X390=0,"",ROUNDUP(X390/H390,0)*0.00502),"")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customHeight="1" x14ac:dyDescent="0.25">
      <c r="A391" s="64" t="s">
        <v>540</v>
      </c>
      <c r="B391" s="64" t="s">
        <v>541</v>
      </c>
      <c r="C391" s="37">
        <v>4301031178</v>
      </c>
      <c r="D391" s="440">
        <v>4607091384338</v>
      </c>
      <c r="E391" s="440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83</v>
      </c>
      <c r="L391" s="39" t="s">
        <v>82</v>
      </c>
      <c r="M391" s="39"/>
      <c r="N391" s="38">
        <v>45</v>
      </c>
      <c r="O391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42"/>
      <c r="Q391" s="442"/>
      <c r="R391" s="442"/>
      <c r="S391" s="443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 t="shared" si="75"/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customHeight="1" x14ac:dyDescent="0.25">
      <c r="A392" s="64" t="s">
        <v>542</v>
      </c>
      <c r="B392" s="64" t="s">
        <v>543</v>
      </c>
      <c r="C392" s="37">
        <v>4301031254</v>
      </c>
      <c r="D392" s="440">
        <v>4680115883154</v>
      </c>
      <c r="E392" s="440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83</v>
      </c>
      <c r="L392" s="39" t="s">
        <v>82</v>
      </c>
      <c r="M392" s="39"/>
      <c r="N392" s="38">
        <v>45</v>
      </c>
      <c r="O392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42"/>
      <c r="Q392" s="442"/>
      <c r="R392" s="442"/>
      <c r="S392" s="443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 t="shared" si="75"/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37.5" customHeight="1" x14ac:dyDescent="0.25">
      <c r="A393" s="64" t="s">
        <v>544</v>
      </c>
      <c r="B393" s="64" t="s">
        <v>545</v>
      </c>
      <c r="C393" s="37">
        <v>4301031171</v>
      </c>
      <c r="D393" s="440">
        <v>4607091389524</v>
      </c>
      <c r="E393" s="440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42"/>
      <c r="Q393" s="442"/>
      <c r="R393" s="442"/>
      <c r="S393" s="443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si="75"/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546</v>
      </c>
      <c r="B394" s="64" t="s">
        <v>547</v>
      </c>
      <c r="C394" s="37">
        <v>4301031258</v>
      </c>
      <c r="D394" s="440">
        <v>4680115883161</v>
      </c>
      <c r="E394" s="440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6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42"/>
      <c r="Q394" s="442"/>
      <c r="R394" s="442"/>
      <c r="S394" s="443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27" customHeight="1" x14ac:dyDescent="0.25">
      <c r="A395" s="64" t="s">
        <v>548</v>
      </c>
      <c r="B395" s="64" t="s">
        <v>549</v>
      </c>
      <c r="C395" s="37">
        <v>4301031170</v>
      </c>
      <c r="D395" s="440">
        <v>4607091384345</v>
      </c>
      <c r="E395" s="440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6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42"/>
      <c r="Q395" s="442"/>
      <c r="R395" s="442"/>
      <c r="S395" s="443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27" customHeight="1" x14ac:dyDescent="0.25">
      <c r="A396" s="64" t="s">
        <v>550</v>
      </c>
      <c r="B396" s="64" t="s">
        <v>551</v>
      </c>
      <c r="C396" s="37">
        <v>4301031256</v>
      </c>
      <c r="D396" s="440">
        <v>4680115883178</v>
      </c>
      <c r="E396" s="44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66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42"/>
      <c r="Q396" s="442"/>
      <c r="R396" s="442"/>
      <c r="S396" s="443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customHeight="1" x14ac:dyDescent="0.25">
      <c r="A397" s="64" t="s">
        <v>552</v>
      </c>
      <c r="B397" s="64" t="s">
        <v>553</v>
      </c>
      <c r="C397" s="37">
        <v>4301031172</v>
      </c>
      <c r="D397" s="440">
        <v>4607091389531</v>
      </c>
      <c r="E397" s="44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6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42"/>
      <c r="Q397" s="442"/>
      <c r="R397" s="442"/>
      <c r="S397" s="443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customHeight="1" x14ac:dyDescent="0.25">
      <c r="A398" s="64" t="s">
        <v>554</v>
      </c>
      <c r="B398" s="64" t="s">
        <v>555</v>
      </c>
      <c r="C398" s="37">
        <v>4301031255</v>
      </c>
      <c r="D398" s="440">
        <v>4680115883185</v>
      </c>
      <c r="E398" s="44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6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42"/>
      <c r="Q398" s="442"/>
      <c r="R398" s="442"/>
      <c r="S398" s="443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x14ac:dyDescent="0.2">
      <c r="A399" s="448"/>
      <c r="B399" s="448"/>
      <c r="C399" s="448"/>
      <c r="D399" s="448"/>
      <c r="E399" s="448"/>
      <c r="F399" s="448"/>
      <c r="G399" s="448"/>
      <c r="H399" s="448"/>
      <c r="I399" s="448"/>
      <c r="J399" s="448"/>
      <c r="K399" s="448"/>
      <c r="L399" s="448"/>
      <c r="M399" s="448"/>
      <c r="N399" s="449"/>
      <c r="O399" s="445" t="s">
        <v>43</v>
      </c>
      <c r="P399" s="446"/>
      <c r="Q399" s="446"/>
      <c r="R399" s="446"/>
      <c r="S399" s="446"/>
      <c r="T399" s="446"/>
      <c r="U399" s="447"/>
      <c r="V399" s="43" t="s">
        <v>42</v>
      </c>
      <c r="W399" s="44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4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4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8"/>
      <c r="AA399" s="68"/>
    </row>
    <row r="400" spans="1:67" x14ac:dyDescent="0.2">
      <c r="A400" s="448"/>
      <c r="B400" s="448"/>
      <c r="C400" s="448"/>
      <c r="D400" s="448"/>
      <c r="E400" s="448"/>
      <c r="F400" s="448"/>
      <c r="G400" s="448"/>
      <c r="H400" s="448"/>
      <c r="I400" s="448"/>
      <c r="J400" s="448"/>
      <c r="K400" s="448"/>
      <c r="L400" s="448"/>
      <c r="M400" s="448"/>
      <c r="N400" s="449"/>
      <c r="O400" s="445" t="s">
        <v>43</v>
      </c>
      <c r="P400" s="446"/>
      <c r="Q400" s="446"/>
      <c r="R400" s="446"/>
      <c r="S400" s="446"/>
      <c r="T400" s="446"/>
      <c r="U400" s="447"/>
      <c r="V400" s="43" t="s">
        <v>0</v>
      </c>
      <c r="W400" s="44">
        <f>IFERROR(SUM(W386:W398),"0")</f>
        <v>0</v>
      </c>
      <c r="X400" s="44">
        <f>IFERROR(SUM(X386:X398),"0")</f>
        <v>0</v>
      </c>
      <c r="Y400" s="43"/>
      <c r="Z400" s="68"/>
      <c r="AA400" s="68"/>
    </row>
    <row r="401" spans="1:67" ht="14.25" customHeight="1" x14ac:dyDescent="0.25">
      <c r="A401" s="439" t="s">
        <v>87</v>
      </c>
      <c r="B401" s="439"/>
      <c r="C401" s="439"/>
      <c r="D401" s="439"/>
      <c r="E401" s="439"/>
      <c r="F401" s="439"/>
      <c r="G401" s="439"/>
      <c r="H401" s="439"/>
      <c r="I401" s="439"/>
      <c r="J401" s="439"/>
      <c r="K401" s="439"/>
      <c r="L401" s="439"/>
      <c r="M401" s="439"/>
      <c r="N401" s="439"/>
      <c r="O401" s="439"/>
      <c r="P401" s="439"/>
      <c r="Q401" s="439"/>
      <c r="R401" s="439"/>
      <c r="S401" s="439"/>
      <c r="T401" s="439"/>
      <c r="U401" s="439"/>
      <c r="V401" s="439"/>
      <c r="W401" s="439"/>
      <c r="X401" s="439"/>
      <c r="Y401" s="439"/>
      <c r="Z401" s="67"/>
      <c r="AA401" s="67"/>
    </row>
    <row r="402" spans="1:67" ht="27" customHeight="1" x14ac:dyDescent="0.25">
      <c r="A402" s="64" t="s">
        <v>556</v>
      </c>
      <c r="B402" s="64" t="s">
        <v>557</v>
      </c>
      <c r="C402" s="37">
        <v>4301051258</v>
      </c>
      <c r="D402" s="440">
        <v>4607091389685</v>
      </c>
      <c r="E402" s="440"/>
      <c r="F402" s="63">
        <v>1.3</v>
      </c>
      <c r="G402" s="38">
        <v>6</v>
      </c>
      <c r="H402" s="63">
        <v>7.8</v>
      </c>
      <c r="I402" s="63">
        <v>8.3460000000000001</v>
      </c>
      <c r="J402" s="38">
        <v>56</v>
      </c>
      <c r="K402" s="38" t="s">
        <v>119</v>
      </c>
      <c r="L402" s="39" t="s">
        <v>137</v>
      </c>
      <c r="M402" s="39"/>
      <c r="N402" s="38">
        <v>45</v>
      </c>
      <c r="O402" s="6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42"/>
      <c r="Q402" s="442"/>
      <c r="R402" s="442"/>
      <c r="S402" s="443"/>
      <c r="T402" s="40" t="s">
        <v>48</v>
      </c>
      <c r="U402" s="40" t="s">
        <v>48</v>
      </c>
      <c r="V402" s="41" t="s">
        <v>0</v>
      </c>
      <c r="W402" s="59">
        <v>0</v>
      </c>
      <c r="X402" s="56">
        <f>IFERROR(IF(W402="",0,CEILING((W402/$H402),1)*$H402),"")</f>
        <v>0</v>
      </c>
      <c r="Y402" s="42" t="str">
        <f>IFERROR(IF(X402=0,"",ROUNDUP(X402/H402,0)*0.02175),"")</f>
        <v/>
      </c>
      <c r="Z402" s="69" t="s">
        <v>48</v>
      </c>
      <c r="AA402" s="70" t="s">
        <v>48</v>
      </c>
      <c r="AE402" s="80"/>
      <c r="BB402" s="304" t="s">
        <v>67</v>
      </c>
      <c r="BL402" s="80">
        <f>IFERROR(W402*I402/H402,"0")</f>
        <v>0</v>
      </c>
      <c r="BM402" s="80">
        <f>IFERROR(X402*I402/H402,"0")</f>
        <v>0</v>
      </c>
      <c r="BN402" s="80">
        <f>IFERROR(1/J402*(W402/H402),"0")</f>
        <v>0</v>
      </c>
      <c r="BO402" s="80">
        <f>IFERROR(1/J402*(X402/H402),"0")</f>
        <v>0</v>
      </c>
    </row>
    <row r="403" spans="1:67" ht="27" customHeight="1" x14ac:dyDescent="0.25">
      <c r="A403" s="64" t="s">
        <v>558</v>
      </c>
      <c r="B403" s="64" t="s">
        <v>559</v>
      </c>
      <c r="C403" s="37">
        <v>4301051431</v>
      </c>
      <c r="D403" s="440">
        <v>4607091389654</v>
      </c>
      <c r="E403" s="440"/>
      <c r="F403" s="63">
        <v>0.33</v>
      </c>
      <c r="G403" s="38">
        <v>6</v>
      </c>
      <c r="H403" s="63">
        <v>1.98</v>
      </c>
      <c r="I403" s="63">
        <v>2.258</v>
      </c>
      <c r="J403" s="38">
        <v>156</v>
      </c>
      <c r="K403" s="38" t="s">
        <v>86</v>
      </c>
      <c r="L403" s="39" t="s">
        <v>137</v>
      </c>
      <c r="M403" s="39"/>
      <c r="N403" s="38">
        <v>45</v>
      </c>
      <c r="O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42"/>
      <c r="Q403" s="442"/>
      <c r="R403" s="442"/>
      <c r="S403" s="443"/>
      <c r="T403" s="40" t="s">
        <v>48</v>
      </c>
      <c r="U403" s="40" t="s">
        <v>48</v>
      </c>
      <c r="V403" s="41" t="s">
        <v>0</v>
      </c>
      <c r="W403" s="59">
        <v>0</v>
      </c>
      <c r="X403" s="56">
        <f>IFERROR(IF(W403="",0,CEILING((W403/$H403),1)*$H403),"")</f>
        <v>0</v>
      </c>
      <c r="Y403" s="42" t="str">
        <f>IFERROR(IF(X403=0,"",ROUNDUP(X403/H403,0)*0.00753),"")</f>
        <v/>
      </c>
      <c r="Z403" s="69" t="s">
        <v>48</v>
      </c>
      <c r="AA403" s="70" t="s">
        <v>48</v>
      </c>
      <c r="AE403" s="80"/>
      <c r="BB403" s="305" t="s">
        <v>67</v>
      </c>
      <c r="BL403" s="80">
        <f>IFERROR(W403*I403/H403,"0")</f>
        <v>0</v>
      </c>
      <c r="BM403" s="80">
        <f>IFERROR(X403*I403/H403,"0")</f>
        <v>0</v>
      </c>
      <c r="BN403" s="80">
        <f>IFERROR(1/J403*(W403/H403),"0")</f>
        <v>0</v>
      </c>
      <c r="BO403" s="80">
        <f>IFERROR(1/J403*(X403/H403),"0")</f>
        <v>0</v>
      </c>
    </row>
    <row r="404" spans="1:67" ht="27" customHeight="1" x14ac:dyDescent="0.25">
      <c r="A404" s="64" t="s">
        <v>560</v>
      </c>
      <c r="B404" s="64" t="s">
        <v>561</v>
      </c>
      <c r="C404" s="37">
        <v>4301051284</v>
      </c>
      <c r="D404" s="440">
        <v>4607091384352</v>
      </c>
      <c r="E404" s="440"/>
      <c r="F404" s="63">
        <v>0.6</v>
      </c>
      <c r="G404" s="38">
        <v>4</v>
      </c>
      <c r="H404" s="63">
        <v>2.4</v>
      </c>
      <c r="I404" s="63">
        <v>2.6459999999999999</v>
      </c>
      <c r="J404" s="38">
        <v>120</v>
      </c>
      <c r="K404" s="38" t="s">
        <v>86</v>
      </c>
      <c r="L404" s="39" t="s">
        <v>137</v>
      </c>
      <c r="M404" s="39"/>
      <c r="N404" s="38">
        <v>45</v>
      </c>
      <c r="O404" s="6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42"/>
      <c r="Q404" s="442"/>
      <c r="R404" s="442"/>
      <c r="S404" s="443"/>
      <c r="T404" s="40" t="s">
        <v>48</v>
      </c>
      <c r="U404" s="40" t="s">
        <v>48</v>
      </c>
      <c r="V404" s="41" t="s">
        <v>0</v>
      </c>
      <c r="W404" s="59">
        <v>0</v>
      </c>
      <c r="X404" s="56">
        <f>IFERROR(IF(W404="",0,CEILING((W404/$H404),1)*$H404),"")</f>
        <v>0</v>
      </c>
      <c r="Y404" s="42" t="str">
        <f>IFERROR(IF(X404=0,"",ROUNDUP(X404/H404,0)*0.00937),"")</f>
        <v/>
      </c>
      <c r="Z404" s="69" t="s">
        <v>48</v>
      </c>
      <c r="AA404" s="70" t="s">
        <v>48</v>
      </c>
      <c r="AE404" s="80"/>
      <c r="BB404" s="306" t="s">
        <v>67</v>
      </c>
      <c r="BL404" s="80">
        <f>IFERROR(W404*I404/H404,"0")</f>
        <v>0</v>
      </c>
      <c r="BM404" s="80">
        <f>IFERROR(X404*I404/H404,"0")</f>
        <v>0</v>
      </c>
      <c r="BN404" s="80">
        <f>IFERROR(1/J404*(W404/H404),"0")</f>
        <v>0</v>
      </c>
      <c r="BO404" s="80">
        <f>IFERROR(1/J404*(X404/H404),"0")</f>
        <v>0</v>
      </c>
    </row>
    <row r="405" spans="1:67" x14ac:dyDescent="0.2">
      <c r="A405" s="448"/>
      <c r="B405" s="448"/>
      <c r="C405" s="448"/>
      <c r="D405" s="448"/>
      <c r="E405" s="448"/>
      <c r="F405" s="448"/>
      <c r="G405" s="448"/>
      <c r="H405" s="448"/>
      <c r="I405" s="448"/>
      <c r="J405" s="448"/>
      <c r="K405" s="448"/>
      <c r="L405" s="448"/>
      <c r="M405" s="448"/>
      <c r="N405" s="449"/>
      <c r="O405" s="445" t="s">
        <v>43</v>
      </c>
      <c r="P405" s="446"/>
      <c r="Q405" s="446"/>
      <c r="R405" s="446"/>
      <c r="S405" s="446"/>
      <c r="T405" s="446"/>
      <c r="U405" s="447"/>
      <c r="V405" s="43" t="s">
        <v>42</v>
      </c>
      <c r="W405" s="44">
        <f>IFERROR(W402/H402,"0")+IFERROR(W403/H403,"0")+IFERROR(W404/H404,"0")</f>
        <v>0</v>
      </c>
      <c r="X405" s="44">
        <f>IFERROR(X402/H402,"0")+IFERROR(X403/H403,"0")+IFERROR(X404/H404,"0")</f>
        <v>0</v>
      </c>
      <c r="Y405" s="44">
        <f>IFERROR(IF(Y402="",0,Y402),"0")+IFERROR(IF(Y403="",0,Y403),"0")+IFERROR(IF(Y404="",0,Y404),"0")</f>
        <v>0</v>
      </c>
      <c r="Z405" s="68"/>
      <c r="AA405" s="68"/>
    </row>
    <row r="406" spans="1:67" x14ac:dyDescent="0.2">
      <c r="A406" s="448"/>
      <c r="B406" s="448"/>
      <c r="C406" s="448"/>
      <c r="D406" s="448"/>
      <c r="E406" s="448"/>
      <c r="F406" s="448"/>
      <c r="G406" s="448"/>
      <c r="H406" s="448"/>
      <c r="I406" s="448"/>
      <c r="J406" s="448"/>
      <c r="K406" s="448"/>
      <c r="L406" s="448"/>
      <c r="M406" s="448"/>
      <c r="N406" s="449"/>
      <c r="O406" s="445" t="s">
        <v>43</v>
      </c>
      <c r="P406" s="446"/>
      <c r="Q406" s="446"/>
      <c r="R406" s="446"/>
      <c r="S406" s="446"/>
      <c r="T406" s="446"/>
      <c r="U406" s="447"/>
      <c r="V406" s="43" t="s">
        <v>0</v>
      </c>
      <c r="W406" s="44">
        <f>IFERROR(SUM(W402:W404),"0")</f>
        <v>0</v>
      </c>
      <c r="X406" s="44">
        <f>IFERROR(SUM(X402:X404),"0")</f>
        <v>0</v>
      </c>
      <c r="Y406" s="43"/>
      <c r="Z406" s="68"/>
      <c r="AA406" s="68"/>
    </row>
    <row r="407" spans="1:67" ht="14.25" customHeight="1" x14ac:dyDescent="0.25">
      <c r="A407" s="439" t="s">
        <v>218</v>
      </c>
      <c r="B407" s="439"/>
      <c r="C407" s="439"/>
      <c r="D407" s="439"/>
      <c r="E407" s="439"/>
      <c r="F407" s="439"/>
      <c r="G407" s="439"/>
      <c r="H407" s="439"/>
      <c r="I407" s="439"/>
      <c r="J407" s="439"/>
      <c r="K407" s="439"/>
      <c r="L407" s="439"/>
      <c r="M407" s="439"/>
      <c r="N407" s="439"/>
      <c r="O407" s="439"/>
      <c r="P407" s="439"/>
      <c r="Q407" s="439"/>
      <c r="R407" s="439"/>
      <c r="S407" s="439"/>
      <c r="T407" s="439"/>
      <c r="U407" s="439"/>
      <c r="V407" s="439"/>
      <c r="W407" s="439"/>
      <c r="X407" s="439"/>
      <c r="Y407" s="439"/>
      <c r="Z407" s="67"/>
      <c r="AA407" s="67"/>
    </row>
    <row r="408" spans="1:67" ht="27" customHeight="1" x14ac:dyDescent="0.25">
      <c r="A408" s="64" t="s">
        <v>562</v>
      </c>
      <c r="B408" s="64" t="s">
        <v>563</v>
      </c>
      <c r="C408" s="37">
        <v>4301060352</v>
      </c>
      <c r="D408" s="440">
        <v>4680115881648</v>
      </c>
      <c r="E408" s="440"/>
      <c r="F408" s="63">
        <v>1</v>
      </c>
      <c r="G408" s="38">
        <v>4</v>
      </c>
      <c r="H408" s="63">
        <v>4</v>
      </c>
      <c r="I408" s="63">
        <v>4.4039999999999999</v>
      </c>
      <c r="J408" s="38">
        <v>104</v>
      </c>
      <c r="K408" s="38" t="s">
        <v>119</v>
      </c>
      <c r="L408" s="39" t="s">
        <v>82</v>
      </c>
      <c r="M408" s="39"/>
      <c r="N408" s="38">
        <v>35</v>
      </c>
      <c r="O408" s="6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42"/>
      <c r="Q408" s="442"/>
      <c r="R408" s="442"/>
      <c r="S408" s="443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IFERROR(IF(X408=0,"",ROUNDUP(X408/H408,0)*0.01196),"")</f>
        <v/>
      </c>
      <c r="Z408" s="69" t="s">
        <v>48</v>
      </c>
      <c r="AA408" s="70" t="s">
        <v>48</v>
      </c>
      <c r="AE408" s="80"/>
      <c r="BB408" s="307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x14ac:dyDescent="0.2">
      <c r="A409" s="448"/>
      <c r="B409" s="448"/>
      <c r="C409" s="448"/>
      <c r="D409" s="448"/>
      <c r="E409" s="448"/>
      <c r="F409" s="448"/>
      <c r="G409" s="448"/>
      <c r="H409" s="448"/>
      <c r="I409" s="448"/>
      <c r="J409" s="448"/>
      <c r="K409" s="448"/>
      <c r="L409" s="448"/>
      <c r="M409" s="448"/>
      <c r="N409" s="449"/>
      <c r="O409" s="445" t="s">
        <v>43</v>
      </c>
      <c r="P409" s="446"/>
      <c r="Q409" s="446"/>
      <c r="R409" s="446"/>
      <c r="S409" s="446"/>
      <c r="T409" s="446"/>
      <c r="U409" s="447"/>
      <c r="V409" s="43" t="s">
        <v>42</v>
      </c>
      <c r="W409" s="44">
        <f>IFERROR(W408/H408,"0")</f>
        <v>0</v>
      </c>
      <c r="X409" s="44">
        <f>IFERROR(X408/H408,"0")</f>
        <v>0</v>
      </c>
      <c r="Y409" s="44">
        <f>IFERROR(IF(Y408="",0,Y408),"0")</f>
        <v>0</v>
      </c>
      <c r="Z409" s="68"/>
      <c r="AA409" s="68"/>
    </row>
    <row r="410" spans="1:67" x14ac:dyDescent="0.2">
      <c r="A410" s="448"/>
      <c r="B410" s="448"/>
      <c r="C410" s="448"/>
      <c r="D410" s="448"/>
      <c r="E410" s="448"/>
      <c r="F410" s="448"/>
      <c r="G410" s="448"/>
      <c r="H410" s="448"/>
      <c r="I410" s="448"/>
      <c r="J410" s="448"/>
      <c r="K410" s="448"/>
      <c r="L410" s="448"/>
      <c r="M410" s="448"/>
      <c r="N410" s="449"/>
      <c r="O410" s="445" t="s">
        <v>43</v>
      </c>
      <c r="P410" s="446"/>
      <c r="Q410" s="446"/>
      <c r="R410" s="446"/>
      <c r="S410" s="446"/>
      <c r="T410" s="446"/>
      <c r="U410" s="447"/>
      <c r="V410" s="43" t="s">
        <v>0</v>
      </c>
      <c r="W410" s="44">
        <f>IFERROR(SUM(W408:W408),"0")</f>
        <v>0</v>
      </c>
      <c r="X410" s="44">
        <f>IFERROR(SUM(X408:X408),"0")</f>
        <v>0</v>
      </c>
      <c r="Y410" s="43"/>
      <c r="Z410" s="68"/>
      <c r="AA410" s="68"/>
    </row>
    <row r="411" spans="1:67" ht="14.25" customHeight="1" x14ac:dyDescent="0.25">
      <c r="A411" s="439" t="s">
        <v>101</v>
      </c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39"/>
      <c r="O411" s="439"/>
      <c r="P411" s="439"/>
      <c r="Q411" s="439"/>
      <c r="R411" s="439"/>
      <c r="S411" s="439"/>
      <c r="T411" s="439"/>
      <c r="U411" s="439"/>
      <c r="V411" s="439"/>
      <c r="W411" s="439"/>
      <c r="X411" s="439"/>
      <c r="Y411" s="439"/>
      <c r="Z411" s="67"/>
      <c r="AA411" s="67"/>
    </row>
    <row r="412" spans="1:67" ht="27" customHeight="1" x14ac:dyDescent="0.25">
      <c r="A412" s="64" t="s">
        <v>564</v>
      </c>
      <c r="B412" s="64" t="s">
        <v>565</v>
      </c>
      <c r="C412" s="37">
        <v>4301032045</v>
      </c>
      <c r="D412" s="440">
        <v>4680115884335</v>
      </c>
      <c r="E412" s="440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567</v>
      </c>
      <c r="L412" s="39" t="s">
        <v>566</v>
      </c>
      <c r="M412" s="39"/>
      <c r="N412" s="38">
        <v>60</v>
      </c>
      <c r="O412" s="6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42"/>
      <c r="Q412" s="442"/>
      <c r="R412" s="442"/>
      <c r="S412" s="443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IFERROR(IF(X412=0,"",ROUNDUP(X412/H412,0)*0.00627),"")</f>
        <v/>
      </c>
      <c r="Z412" s="69" t="s">
        <v>48</v>
      </c>
      <c r="AA412" s="70" t="s">
        <v>48</v>
      </c>
      <c r="AE412" s="80"/>
      <c r="BB412" s="308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568</v>
      </c>
      <c r="B413" s="64" t="s">
        <v>569</v>
      </c>
      <c r="C413" s="37">
        <v>4301032047</v>
      </c>
      <c r="D413" s="440">
        <v>4680115884342</v>
      </c>
      <c r="E413" s="440"/>
      <c r="F413" s="63">
        <v>0.06</v>
      </c>
      <c r="G413" s="38">
        <v>20</v>
      </c>
      <c r="H413" s="63">
        <v>1.2</v>
      </c>
      <c r="I413" s="63">
        <v>1.8</v>
      </c>
      <c r="J413" s="38">
        <v>200</v>
      </c>
      <c r="K413" s="38" t="s">
        <v>567</v>
      </c>
      <c r="L413" s="39" t="s">
        <v>566</v>
      </c>
      <c r="M413" s="39"/>
      <c r="N413" s="38">
        <v>60</v>
      </c>
      <c r="O413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42"/>
      <c r="Q413" s="442"/>
      <c r="R413" s="442"/>
      <c r="S413" s="443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IFERROR(IF(X413=0,"",ROUNDUP(X413/H413,0)*0.00627),"")</f>
        <v/>
      </c>
      <c r="Z413" s="69" t="s">
        <v>48</v>
      </c>
      <c r="AA413" s="70" t="s">
        <v>48</v>
      </c>
      <c r="AE413" s="80"/>
      <c r="BB413" s="309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t="27" customHeight="1" x14ac:dyDescent="0.25">
      <c r="A414" s="64" t="s">
        <v>570</v>
      </c>
      <c r="B414" s="64" t="s">
        <v>571</v>
      </c>
      <c r="C414" s="37">
        <v>4301170011</v>
      </c>
      <c r="D414" s="440">
        <v>4680115884113</v>
      </c>
      <c r="E414" s="440"/>
      <c r="F414" s="63">
        <v>0.11</v>
      </c>
      <c r="G414" s="38">
        <v>12</v>
      </c>
      <c r="H414" s="63">
        <v>1.32</v>
      </c>
      <c r="I414" s="63">
        <v>1.88</v>
      </c>
      <c r="J414" s="38">
        <v>200</v>
      </c>
      <c r="K414" s="38" t="s">
        <v>567</v>
      </c>
      <c r="L414" s="39" t="s">
        <v>566</v>
      </c>
      <c r="M414" s="39"/>
      <c r="N414" s="38">
        <v>150</v>
      </c>
      <c r="O414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42"/>
      <c r="Q414" s="442"/>
      <c r="R414" s="442"/>
      <c r="S414" s="443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IFERROR(IF(X414=0,"",ROUNDUP(X414/H414,0)*0.00627),"")</f>
        <v/>
      </c>
      <c r="Z414" s="69" t="s">
        <v>48</v>
      </c>
      <c r="AA414" s="70" t="s">
        <v>48</v>
      </c>
      <c r="AE414" s="80"/>
      <c r="BB414" s="310" t="s">
        <v>67</v>
      </c>
      <c r="BL414" s="80">
        <f>IFERROR(W414*I414/H414,"0")</f>
        <v>0</v>
      </c>
      <c r="BM414" s="80">
        <f>IFERROR(X414*I414/H414,"0")</f>
        <v>0</v>
      </c>
      <c r="BN414" s="80">
        <f>IFERROR(1/J414*(W414/H414),"0")</f>
        <v>0</v>
      </c>
      <c r="BO414" s="80">
        <f>IFERROR(1/J414*(X414/H414),"0")</f>
        <v>0</v>
      </c>
    </row>
    <row r="415" spans="1:67" x14ac:dyDescent="0.2">
      <c r="A415" s="448"/>
      <c r="B415" s="448"/>
      <c r="C415" s="448"/>
      <c r="D415" s="448"/>
      <c r="E415" s="448"/>
      <c r="F415" s="448"/>
      <c r="G415" s="448"/>
      <c r="H415" s="448"/>
      <c r="I415" s="448"/>
      <c r="J415" s="448"/>
      <c r="K415" s="448"/>
      <c r="L415" s="448"/>
      <c r="M415" s="448"/>
      <c r="N415" s="449"/>
      <c r="O415" s="445" t="s">
        <v>43</v>
      </c>
      <c r="P415" s="446"/>
      <c r="Q415" s="446"/>
      <c r="R415" s="446"/>
      <c r="S415" s="446"/>
      <c r="T415" s="446"/>
      <c r="U415" s="447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67" x14ac:dyDescent="0.2">
      <c r="A416" s="448"/>
      <c r="B416" s="448"/>
      <c r="C416" s="448"/>
      <c r="D416" s="448"/>
      <c r="E416" s="448"/>
      <c r="F416" s="448"/>
      <c r="G416" s="448"/>
      <c r="H416" s="448"/>
      <c r="I416" s="448"/>
      <c r="J416" s="448"/>
      <c r="K416" s="448"/>
      <c r="L416" s="448"/>
      <c r="M416" s="448"/>
      <c r="N416" s="449"/>
      <c r="O416" s="445" t="s">
        <v>43</v>
      </c>
      <c r="P416" s="446"/>
      <c r="Q416" s="446"/>
      <c r="R416" s="446"/>
      <c r="S416" s="446"/>
      <c r="T416" s="446"/>
      <c r="U416" s="447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67" ht="16.5" customHeight="1" x14ac:dyDescent="0.25">
      <c r="A417" s="438" t="s">
        <v>572</v>
      </c>
      <c r="B417" s="438"/>
      <c r="C417" s="438"/>
      <c r="D417" s="438"/>
      <c r="E417" s="438"/>
      <c r="F417" s="438"/>
      <c r="G417" s="438"/>
      <c r="H417" s="438"/>
      <c r="I417" s="438"/>
      <c r="J417" s="438"/>
      <c r="K417" s="438"/>
      <c r="L417" s="438"/>
      <c r="M417" s="438"/>
      <c r="N417" s="438"/>
      <c r="O417" s="438"/>
      <c r="P417" s="438"/>
      <c r="Q417" s="438"/>
      <c r="R417" s="438"/>
      <c r="S417" s="438"/>
      <c r="T417" s="438"/>
      <c r="U417" s="438"/>
      <c r="V417" s="438"/>
      <c r="W417" s="438"/>
      <c r="X417" s="438"/>
      <c r="Y417" s="438"/>
      <c r="Z417" s="66"/>
      <c r="AA417" s="66"/>
    </row>
    <row r="418" spans="1:67" ht="14.25" customHeight="1" x14ac:dyDescent="0.25">
      <c r="A418" s="439" t="s">
        <v>115</v>
      </c>
      <c r="B418" s="439"/>
      <c r="C418" s="439"/>
      <c r="D418" s="439"/>
      <c r="E418" s="439"/>
      <c r="F418" s="439"/>
      <c r="G418" s="439"/>
      <c r="H418" s="439"/>
      <c r="I418" s="439"/>
      <c r="J418" s="439"/>
      <c r="K418" s="439"/>
      <c r="L418" s="439"/>
      <c r="M418" s="439"/>
      <c r="N418" s="439"/>
      <c r="O418" s="439"/>
      <c r="P418" s="439"/>
      <c r="Q418" s="439"/>
      <c r="R418" s="439"/>
      <c r="S418" s="439"/>
      <c r="T418" s="439"/>
      <c r="U418" s="439"/>
      <c r="V418" s="439"/>
      <c r="W418" s="439"/>
      <c r="X418" s="439"/>
      <c r="Y418" s="439"/>
      <c r="Z418" s="67"/>
      <c r="AA418" s="67"/>
    </row>
    <row r="419" spans="1:67" ht="27" customHeight="1" x14ac:dyDescent="0.25">
      <c r="A419" s="64" t="s">
        <v>573</v>
      </c>
      <c r="B419" s="64" t="s">
        <v>574</v>
      </c>
      <c r="C419" s="37">
        <v>4301020214</v>
      </c>
      <c r="D419" s="440">
        <v>4607091389388</v>
      </c>
      <c r="E419" s="440"/>
      <c r="F419" s="63">
        <v>1.3</v>
      </c>
      <c r="G419" s="38">
        <v>4</v>
      </c>
      <c r="H419" s="63">
        <v>5.2</v>
      </c>
      <c r="I419" s="63">
        <v>5.6079999999999997</v>
      </c>
      <c r="J419" s="38">
        <v>104</v>
      </c>
      <c r="K419" s="38" t="s">
        <v>119</v>
      </c>
      <c r="L419" s="39" t="s">
        <v>118</v>
      </c>
      <c r="M419" s="39"/>
      <c r="N419" s="38">
        <v>35</v>
      </c>
      <c r="O419" s="6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42"/>
      <c r="Q419" s="442"/>
      <c r="R419" s="442"/>
      <c r="S419" s="443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IFERROR(IF(X419=0,"",ROUNDUP(X419/H419,0)*0.01196),"")</f>
        <v/>
      </c>
      <c r="Z419" s="69" t="s">
        <v>48</v>
      </c>
      <c r="AA419" s="70" t="s">
        <v>48</v>
      </c>
      <c r="AE419" s="80"/>
      <c r="BB419" s="311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ht="27" customHeight="1" x14ac:dyDescent="0.25">
      <c r="A420" s="64" t="s">
        <v>575</v>
      </c>
      <c r="B420" s="64" t="s">
        <v>576</v>
      </c>
      <c r="C420" s="37">
        <v>4301020185</v>
      </c>
      <c r="D420" s="440">
        <v>4607091389364</v>
      </c>
      <c r="E420" s="440"/>
      <c r="F420" s="63">
        <v>0.42</v>
      </c>
      <c r="G420" s="38">
        <v>6</v>
      </c>
      <c r="H420" s="63">
        <v>2.52</v>
      </c>
      <c r="I420" s="63">
        <v>2.75</v>
      </c>
      <c r="J420" s="38">
        <v>156</v>
      </c>
      <c r="K420" s="38" t="s">
        <v>86</v>
      </c>
      <c r="L420" s="39" t="s">
        <v>137</v>
      </c>
      <c r="M420" s="39"/>
      <c r="N420" s="38">
        <v>35</v>
      </c>
      <c r="O420" s="6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42"/>
      <c r="Q420" s="442"/>
      <c r="R420" s="442"/>
      <c r="S420" s="443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IFERROR(IF(X420=0,"",ROUNDUP(X420/H420,0)*0.00753),"")</f>
        <v/>
      </c>
      <c r="Z420" s="69" t="s">
        <v>48</v>
      </c>
      <c r="AA420" s="70" t="s">
        <v>48</v>
      </c>
      <c r="AE420" s="80"/>
      <c r="BB420" s="312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x14ac:dyDescent="0.2">
      <c r="A421" s="448"/>
      <c r="B421" s="448"/>
      <c r="C421" s="448"/>
      <c r="D421" s="448"/>
      <c r="E421" s="448"/>
      <c r="F421" s="448"/>
      <c r="G421" s="448"/>
      <c r="H421" s="448"/>
      <c r="I421" s="448"/>
      <c r="J421" s="448"/>
      <c r="K421" s="448"/>
      <c r="L421" s="448"/>
      <c r="M421" s="448"/>
      <c r="N421" s="449"/>
      <c r="O421" s="445" t="s">
        <v>43</v>
      </c>
      <c r="P421" s="446"/>
      <c r="Q421" s="446"/>
      <c r="R421" s="446"/>
      <c r="S421" s="446"/>
      <c r="T421" s="446"/>
      <c r="U421" s="447"/>
      <c r="V421" s="43" t="s">
        <v>42</v>
      </c>
      <c r="W421" s="44">
        <f>IFERROR(W419/H419,"0")+IFERROR(W420/H420,"0")</f>
        <v>0</v>
      </c>
      <c r="X421" s="44">
        <f>IFERROR(X419/H419,"0")+IFERROR(X420/H420,"0")</f>
        <v>0</v>
      </c>
      <c r="Y421" s="44">
        <f>IFERROR(IF(Y419="",0,Y419),"0")+IFERROR(IF(Y420="",0,Y420),"0")</f>
        <v>0</v>
      </c>
      <c r="Z421" s="68"/>
      <c r="AA421" s="68"/>
    </row>
    <row r="422" spans="1:67" x14ac:dyDescent="0.2">
      <c r="A422" s="448"/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9"/>
      <c r="O422" s="445" t="s">
        <v>43</v>
      </c>
      <c r="P422" s="446"/>
      <c r="Q422" s="446"/>
      <c r="R422" s="446"/>
      <c r="S422" s="446"/>
      <c r="T422" s="446"/>
      <c r="U422" s="447"/>
      <c r="V422" s="43" t="s">
        <v>0</v>
      </c>
      <c r="W422" s="44">
        <f>IFERROR(SUM(W419:W420),"0")</f>
        <v>0</v>
      </c>
      <c r="X422" s="44">
        <f>IFERROR(SUM(X419:X420),"0")</f>
        <v>0</v>
      </c>
      <c r="Y422" s="43"/>
      <c r="Z422" s="68"/>
      <c r="AA422" s="68"/>
    </row>
    <row r="423" spans="1:67" ht="14.25" customHeight="1" x14ac:dyDescent="0.25">
      <c r="A423" s="439" t="s">
        <v>77</v>
      </c>
      <c r="B423" s="439"/>
      <c r="C423" s="439"/>
      <c r="D423" s="439"/>
      <c r="E423" s="439"/>
      <c r="F423" s="439"/>
      <c r="G423" s="439"/>
      <c r="H423" s="439"/>
      <c r="I423" s="439"/>
      <c r="J423" s="439"/>
      <c r="K423" s="439"/>
      <c r="L423" s="439"/>
      <c r="M423" s="439"/>
      <c r="N423" s="439"/>
      <c r="O423" s="439"/>
      <c r="P423" s="439"/>
      <c r="Q423" s="439"/>
      <c r="R423" s="439"/>
      <c r="S423" s="439"/>
      <c r="T423" s="439"/>
      <c r="U423" s="439"/>
      <c r="V423" s="439"/>
      <c r="W423" s="439"/>
      <c r="X423" s="439"/>
      <c r="Y423" s="439"/>
      <c r="Z423" s="67"/>
      <c r="AA423" s="67"/>
    </row>
    <row r="424" spans="1:67" ht="27" customHeight="1" x14ac:dyDescent="0.25">
      <c r="A424" s="64" t="s">
        <v>577</v>
      </c>
      <c r="B424" s="64" t="s">
        <v>578</v>
      </c>
      <c r="C424" s="37">
        <v>4301031212</v>
      </c>
      <c r="D424" s="440">
        <v>4607091389739</v>
      </c>
      <c r="E424" s="440"/>
      <c r="F424" s="63">
        <v>0.7</v>
      </c>
      <c r="G424" s="38">
        <v>6</v>
      </c>
      <c r="H424" s="63">
        <v>4.2</v>
      </c>
      <c r="I424" s="63">
        <v>4.43</v>
      </c>
      <c r="J424" s="38">
        <v>156</v>
      </c>
      <c r="K424" s="38" t="s">
        <v>86</v>
      </c>
      <c r="L424" s="39" t="s">
        <v>118</v>
      </c>
      <c r="M424" s="39"/>
      <c r="N424" s="38">
        <v>45</v>
      </c>
      <c r="O424" s="6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42"/>
      <c r="Q424" s="442"/>
      <c r="R424" s="442"/>
      <c r="S424" s="443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ref="X424:X430" si="76"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13" t="s">
        <v>67</v>
      </c>
      <c r="BL424" s="80">
        <f t="shared" ref="BL424:BL430" si="77">IFERROR(W424*I424/H424,"0")</f>
        <v>0</v>
      </c>
      <c r="BM424" s="80">
        <f t="shared" ref="BM424:BM430" si="78">IFERROR(X424*I424/H424,"0")</f>
        <v>0</v>
      </c>
      <c r="BN424" s="80">
        <f t="shared" ref="BN424:BN430" si="79">IFERROR(1/J424*(W424/H424),"0")</f>
        <v>0</v>
      </c>
      <c r="BO424" s="80">
        <f t="shared" ref="BO424:BO430" si="80">IFERROR(1/J424*(X424/H424),"0")</f>
        <v>0</v>
      </c>
    </row>
    <row r="425" spans="1:67" ht="27" customHeight="1" x14ac:dyDescent="0.25">
      <c r="A425" s="64" t="s">
        <v>579</v>
      </c>
      <c r="B425" s="64" t="s">
        <v>580</v>
      </c>
      <c r="C425" s="37">
        <v>4301031247</v>
      </c>
      <c r="D425" s="440">
        <v>4680115883048</v>
      </c>
      <c r="E425" s="440"/>
      <c r="F425" s="63">
        <v>1</v>
      </c>
      <c r="G425" s="38">
        <v>4</v>
      </c>
      <c r="H425" s="63">
        <v>4</v>
      </c>
      <c r="I425" s="63">
        <v>4.21</v>
      </c>
      <c r="J425" s="38">
        <v>120</v>
      </c>
      <c r="K425" s="38" t="s">
        <v>86</v>
      </c>
      <c r="L425" s="39" t="s">
        <v>82</v>
      </c>
      <c r="M425" s="39"/>
      <c r="N425" s="38">
        <v>40</v>
      </c>
      <c r="O425" s="6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42"/>
      <c r="Q425" s="442"/>
      <c r="R425" s="442"/>
      <c r="S425" s="443"/>
      <c r="T425" s="40" t="s">
        <v>48</v>
      </c>
      <c r="U425" s="40" t="s">
        <v>48</v>
      </c>
      <c r="V425" s="41" t="s">
        <v>0</v>
      </c>
      <c r="W425" s="59">
        <v>0</v>
      </c>
      <c r="X425" s="56">
        <f t="shared" si="76"/>
        <v>0</v>
      </c>
      <c r="Y425" s="42" t="str">
        <f>IFERROR(IF(X425=0,"",ROUNDUP(X425/H425,0)*0.00937),"")</f>
        <v/>
      </c>
      <c r="Z425" s="69" t="s">
        <v>48</v>
      </c>
      <c r="AA425" s="70" t="s">
        <v>48</v>
      </c>
      <c r="AE425" s="80"/>
      <c r="BB425" s="314" t="s">
        <v>67</v>
      </c>
      <c r="BL425" s="80">
        <f t="shared" si="77"/>
        <v>0</v>
      </c>
      <c r="BM425" s="80">
        <f t="shared" si="78"/>
        <v>0</v>
      </c>
      <c r="BN425" s="80">
        <f t="shared" si="79"/>
        <v>0</v>
      </c>
      <c r="BO425" s="80">
        <f t="shared" si="80"/>
        <v>0</v>
      </c>
    </row>
    <row r="426" spans="1:67" ht="27" customHeight="1" x14ac:dyDescent="0.25">
      <c r="A426" s="64" t="s">
        <v>581</v>
      </c>
      <c r="B426" s="64" t="s">
        <v>582</v>
      </c>
      <c r="C426" s="37">
        <v>4301031176</v>
      </c>
      <c r="D426" s="440">
        <v>4607091389425</v>
      </c>
      <c r="E426" s="440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83</v>
      </c>
      <c r="L426" s="39" t="s">
        <v>82</v>
      </c>
      <c r="M426" s="39"/>
      <c r="N426" s="38">
        <v>45</v>
      </c>
      <c r="O426" s="6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42"/>
      <c r="Q426" s="442"/>
      <c r="R426" s="442"/>
      <c r="S426" s="443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si="76"/>
        <v>0</v>
      </c>
      <c r="Y426" s="42" t="str">
        <f>IFERROR(IF(X426=0,"",ROUNDUP(X426/H426,0)*0.00502),"")</f>
        <v/>
      </c>
      <c r="Z426" s="69" t="s">
        <v>48</v>
      </c>
      <c r="AA426" s="70" t="s">
        <v>48</v>
      </c>
      <c r="AE426" s="80"/>
      <c r="BB426" s="315" t="s">
        <v>67</v>
      </c>
      <c r="BL426" s="80">
        <f t="shared" si="77"/>
        <v>0</v>
      </c>
      <c r="BM426" s="80">
        <f t="shared" si="78"/>
        <v>0</v>
      </c>
      <c r="BN426" s="80">
        <f t="shared" si="79"/>
        <v>0</v>
      </c>
      <c r="BO426" s="80">
        <f t="shared" si="80"/>
        <v>0</v>
      </c>
    </row>
    <row r="427" spans="1:67" ht="27" customHeight="1" x14ac:dyDescent="0.25">
      <c r="A427" s="64" t="s">
        <v>583</v>
      </c>
      <c r="B427" s="64" t="s">
        <v>584</v>
      </c>
      <c r="C427" s="37">
        <v>4301031215</v>
      </c>
      <c r="D427" s="440">
        <v>4680115882911</v>
      </c>
      <c r="E427" s="440"/>
      <c r="F427" s="63">
        <v>0.4</v>
      </c>
      <c r="G427" s="38">
        <v>6</v>
      </c>
      <c r="H427" s="63">
        <v>2.4</v>
      </c>
      <c r="I427" s="63">
        <v>2.5299999999999998</v>
      </c>
      <c r="J427" s="38">
        <v>234</v>
      </c>
      <c r="K427" s="38" t="s">
        <v>83</v>
      </c>
      <c r="L427" s="39" t="s">
        <v>82</v>
      </c>
      <c r="M427" s="39"/>
      <c r="N427" s="38">
        <v>40</v>
      </c>
      <c r="O427" s="68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42"/>
      <c r="Q427" s="442"/>
      <c r="R427" s="442"/>
      <c r="S427" s="443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76"/>
        <v>0</v>
      </c>
      <c r="Y427" s="42" t="str">
        <f>IFERROR(IF(X427=0,"",ROUNDUP(X427/H427,0)*0.00502),"")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si="77"/>
        <v>0</v>
      </c>
      <c r="BM427" s="80">
        <f t="shared" si="78"/>
        <v>0</v>
      </c>
      <c r="BN427" s="80">
        <f t="shared" si="79"/>
        <v>0</v>
      </c>
      <c r="BO427" s="80">
        <f t="shared" si="80"/>
        <v>0</v>
      </c>
    </row>
    <row r="428" spans="1:67" ht="27" customHeight="1" x14ac:dyDescent="0.25">
      <c r="A428" s="64" t="s">
        <v>585</v>
      </c>
      <c r="B428" s="64" t="s">
        <v>586</v>
      </c>
      <c r="C428" s="37">
        <v>4301031167</v>
      </c>
      <c r="D428" s="440">
        <v>4680115880771</v>
      </c>
      <c r="E428" s="440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9" t="s">
        <v>82</v>
      </c>
      <c r="M428" s="39"/>
      <c r="N428" s="38">
        <v>45</v>
      </c>
      <c r="O428" s="6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42"/>
      <c r="Q428" s="442"/>
      <c r="R428" s="442"/>
      <c r="S428" s="443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IFERROR(IF(X428=0,"",ROUNDUP(X428/H428,0)*0.00502),"")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customHeight="1" x14ac:dyDescent="0.25">
      <c r="A429" s="64" t="s">
        <v>587</v>
      </c>
      <c r="B429" s="64" t="s">
        <v>588</v>
      </c>
      <c r="C429" s="37">
        <v>4301031173</v>
      </c>
      <c r="D429" s="440">
        <v>4607091389500</v>
      </c>
      <c r="E429" s="440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6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42"/>
      <c r="Q429" s="442"/>
      <c r="R429" s="442"/>
      <c r="S429" s="443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589</v>
      </c>
      <c r="B430" s="64" t="s">
        <v>590</v>
      </c>
      <c r="C430" s="37">
        <v>4301031103</v>
      </c>
      <c r="D430" s="440">
        <v>4680115881983</v>
      </c>
      <c r="E430" s="440"/>
      <c r="F430" s="63">
        <v>0.28000000000000003</v>
      </c>
      <c r="G430" s="38">
        <v>4</v>
      </c>
      <c r="H430" s="63">
        <v>1.1200000000000001</v>
      </c>
      <c r="I430" s="63">
        <v>1.252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6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42"/>
      <c r="Q430" s="442"/>
      <c r="R430" s="442"/>
      <c r="S430" s="443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x14ac:dyDescent="0.2">
      <c r="A431" s="448"/>
      <c r="B431" s="448"/>
      <c r="C431" s="448"/>
      <c r="D431" s="448"/>
      <c r="E431" s="448"/>
      <c r="F431" s="448"/>
      <c r="G431" s="448"/>
      <c r="H431" s="448"/>
      <c r="I431" s="448"/>
      <c r="J431" s="448"/>
      <c r="K431" s="448"/>
      <c r="L431" s="448"/>
      <c r="M431" s="448"/>
      <c r="N431" s="449"/>
      <c r="O431" s="445" t="s">
        <v>43</v>
      </c>
      <c r="P431" s="446"/>
      <c r="Q431" s="446"/>
      <c r="R431" s="446"/>
      <c r="S431" s="446"/>
      <c r="T431" s="446"/>
      <c r="U431" s="447"/>
      <c r="V431" s="43" t="s">
        <v>42</v>
      </c>
      <c r="W431" s="44">
        <f>IFERROR(W424/H424,"0")+IFERROR(W425/H425,"0")+IFERROR(W426/H426,"0")+IFERROR(W427/H427,"0")+IFERROR(W428/H428,"0")+IFERROR(W429/H429,"0")+IFERROR(W430/H430,"0")</f>
        <v>0</v>
      </c>
      <c r="X431" s="44">
        <f>IFERROR(X424/H424,"0")+IFERROR(X425/H425,"0")+IFERROR(X426/H426,"0")+IFERROR(X427/H427,"0")+IFERROR(X428/H428,"0")+IFERROR(X429/H429,"0")+IFERROR(X430/H430,"0")</f>
        <v>0</v>
      </c>
      <c r="Y431" s="44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8"/>
      <c r="AA431" s="68"/>
    </row>
    <row r="432" spans="1:67" x14ac:dyDescent="0.2">
      <c r="A432" s="448"/>
      <c r="B432" s="448"/>
      <c r="C432" s="448"/>
      <c r="D432" s="448"/>
      <c r="E432" s="448"/>
      <c r="F432" s="448"/>
      <c r="G432" s="448"/>
      <c r="H432" s="448"/>
      <c r="I432" s="448"/>
      <c r="J432" s="448"/>
      <c r="K432" s="448"/>
      <c r="L432" s="448"/>
      <c r="M432" s="448"/>
      <c r="N432" s="449"/>
      <c r="O432" s="445" t="s">
        <v>43</v>
      </c>
      <c r="P432" s="446"/>
      <c r="Q432" s="446"/>
      <c r="R432" s="446"/>
      <c r="S432" s="446"/>
      <c r="T432" s="446"/>
      <c r="U432" s="447"/>
      <c r="V432" s="43" t="s">
        <v>0</v>
      </c>
      <c r="W432" s="44">
        <f>IFERROR(SUM(W424:W430),"0")</f>
        <v>0</v>
      </c>
      <c r="X432" s="44">
        <f>IFERROR(SUM(X424:X430),"0")</f>
        <v>0</v>
      </c>
      <c r="Y432" s="43"/>
      <c r="Z432" s="68"/>
      <c r="AA432" s="68"/>
    </row>
    <row r="433" spans="1:67" ht="14.25" customHeight="1" x14ac:dyDescent="0.25">
      <c r="A433" s="439" t="s">
        <v>101</v>
      </c>
      <c r="B433" s="439"/>
      <c r="C433" s="439"/>
      <c r="D433" s="439"/>
      <c r="E433" s="439"/>
      <c r="F433" s="439"/>
      <c r="G433" s="439"/>
      <c r="H433" s="439"/>
      <c r="I433" s="439"/>
      <c r="J433" s="439"/>
      <c r="K433" s="439"/>
      <c r="L433" s="439"/>
      <c r="M433" s="439"/>
      <c r="N433" s="439"/>
      <c r="O433" s="439"/>
      <c r="P433" s="439"/>
      <c r="Q433" s="439"/>
      <c r="R433" s="439"/>
      <c r="S433" s="439"/>
      <c r="T433" s="439"/>
      <c r="U433" s="439"/>
      <c r="V433" s="439"/>
      <c r="W433" s="439"/>
      <c r="X433" s="439"/>
      <c r="Y433" s="439"/>
      <c r="Z433" s="67"/>
      <c r="AA433" s="67"/>
    </row>
    <row r="434" spans="1:67" ht="27" customHeight="1" x14ac:dyDescent="0.25">
      <c r="A434" s="64" t="s">
        <v>591</v>
      </c>
      <c r="B434" s="64" t="s">
        <v>592</v>
      </c>
      <c r="C434" s="37">
        <v>4301032046</v>
      </c>
      <c r="D434" s="440">
        <v>4680115884359</v>
      </c>
      <c r="E434" s="440"/>
      <c r="F434" s="63">
        <v>0.06</v>
      </c>
      <c r="G434" s="38">
        <v>20</v>
      </c>
      <c r="H434" s="63">
        <v>1.2</v>
      </c>
      <c r="I434" s="63">
        <v>1.8</v>
      </c>
      <c r="J434" s="38">
        <v>200</v>
      </c>
      <c r="K434" s="38" t="s">
        <v>567</v>
      </c>
      <c r="L434" s="39" t="s">
        <v>566</v>
      </c>
      <c r="M434" s="39"/>
      <c r="N434" s="38">
        <v>60</v>
      </c>
      <c r="O434" s="6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42"/>
      <c r="Q434" s="442"/>
      <c r="R434" s="442"/>
      <c r="S434" s="443"/>
      <c r="T434" s="40" t="s">
        <v>48</v>
      </c>
      <c r="U434" s="40" t="s">
        <v>48</v>
      </c>
      <c r="V434" s="41" t="s">
        <v>0</v>
      </c>
      <c r="W434" s="59">
        <v>0</v>
      </c>
      <c r="X434" s="56">
        <f>IFERROR(IF(W434="",0,CEILING((W434/$H434),1)*$H434),"")</f>
        <v>0</v>
      </c>
      <c r="Y434" s="42" t="str">
        <f>IFERROR(IF(X434=0,"",ROUNDUP(X434/H434,0)*0.00627),"")</f>
        <v/>
      </c>
      <c r="Z434" s="69" t="s">
        <v>48</v>
      </c>
      <c r="AA434" s="70" t="s">
        <v>48</v>
      </c>
      <c r="AE434" s="80"/>
      <c r="BB434" s="320" t="s">
        <v>67</v>
      </c>
      <c r="BL434" s="80">
        <f>IFERROR(W434*I434/H434,"0")</f>
        <v>0</v>
      </c>
      <c r="BM434" s="80">
        <f>IFERROR(X434*I434/H434,"0")</f>
        <v>0</v>
      </c>
      <c r="BN434" s="80">
        <f>IFERROR(1/J434*(W434/H434),"0")</f>
        <v>0</v>
      </c>
      <c r="BO434" s="80">
        <f>IFERROR(1/J434*(X434/H434),"0")</f>
        <v>0</v>
      </c>
    </row>
    <row r="435" spans="1:67" ht="27" customHeight="1" x14ac:dyDescent="0.25">
      <c r="A435" s="64" t="s">
        <v>593</v>
      </c>
      <c r="B435" s="64" t="s">
        <v>594</v>
      </c>
      <c r="C435" s="37">
        <v>4301040358</v>
      </c>
      <c r="D435" s="440">
        <v>4680115884571</v>
      </c>
      <c r="E435" s="440"/>
      <c r="F435" s="63">
        <v>0.1</v>
      </c>
      <c r="G435" s="38">
        <v>20</v>
      </c>
      <c r="H435" s="63">
        <v>2</v>
      </c>
      <c r="I435" s="63">
        <v>2.6</v>
      </c>
      <c r="J435" s="38">
        <v>200</v>
      </c>
      <c r="K435" s="38" t="s">
        <v>567</v>
      </c>
      <c r="L435" s="39" t="s">
        <v>566</v>
      </c>
      <c r="M435" s="39"/>
      <c r="N435" s="38">
        <v>60</v>
      </c>
      <c r="O435" s="68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42"/>
      <c r="Q435" s="442"/>
      <c r="R435" s="442"/>
      <c r="S435" s="443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21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x14ac:dyDescent="0.2">
      <c r="A436" s="448"/>
      <c r="B436" s="448"/>
      <c r="C436" s="448"/>
      <c r="D436" s="448"/>
      <c r="E436" s="448"/>
      <c r="F436" s="448"/>
      <c r="G436" s="448"/>
      <c r="H436" s="448"/>
      <c r="I436" s="448"/>
      <c r="J436" s="448"/>
      <c r="K436" s="448"/>
      <c r="L436" s="448"/>
      <c r="M436" s="448"/>
      <c r="N436" s="449"/>
      <c r="O436" s="445" t="s">
        <v>43</v>
      </c>
      <c r="P436" s="446"/>
      <c r="Q436" s="446"/>
      <c r="R436" s="446"/>
      <c r="S436" s="446"/>
      <c r="T436" s="446"/>
      <c r="U436" s="447"/>
      <c r="V436" s="43" t="s">
        <v>42</v>
      </c>
      <c r="W436" s="44">
        <f>IFERROR(W434/H434,"0")+IFERROR(W435/H435,"0")</f>
        <v>0</v>
      </c>
      <c r="X436" s="44">
        <f>IFERROR(X434/H434,"0")+IFERROR(X435/H435,"0")</f>
        <v>0</v>
      </c>
      <c r="Y436" s="44">
        <f>IFERROR(IF(Y434="",0,Y434),"0")+IFERROR(IF(Y435="",0,Y435),"0")</f>
        <v>0</v>
      </c>
      <c r="Z436" s="68"/>
      <c r="AA436" s="68"/>
    </row>
    <row r="437" spans="1:67" x14ac:dyDescent="0.2">
      <c r="A437" s="448"/>
      <c r="B437" s="448"/>
      <c r="C437" s="448"/>
      <c r="D437" s="448"/>
      <c r="E437" s="448"/>
      <c r="F437" s="448"/>
      <c r="G437" s="448"/>
      <c r="H437" s="448"/>
      <c r="I437" s="448"/>
      <c r="J437" s="448"/>
      <c r="K437" s="448"/>
      <c r="L437" s="448"/>
      <c r="M437" s="448"/>
      <c r="N437" s="449"/>
      <c r="O437" s="445" t="s">
        <v>43</v>
      </c>
      <c r="P437" s="446"/>
      <c r="Q437" s="446"/>
      <c r="R437" s="446"/>
      <c r="S437" s="446"/>
      <c r="T437" s="446"/>
      <c r="U437" s="447"/>
      <c r="V437" s="43" t="s">
        <v>0</v>
      </c>
      <c r="W437" s="44">
        <f>IFERROR(SUM(W434:W435),"0")</f>
        <v>0</v>
      </c>
      <c r="X437" s="44">
        <f>IFERROR(SUM(X434:X435),"0")</f>
        <v>0</v>
      </c>
      <c r="Y437" s="43"/>
      <c r="Z437" s="68"/>
      <c r="AA437" s="68"/>
    </row>
    <row r="438" spans="1:67" ht="14.25" customHeight="1" x14ac:dyDescent="0.25">
      <c r="A438" s="439" t="s">
        <v>110</v>
      </c>
      <c r="B438" s="439"/>
      <c r="C438" s="439"/>
      <c r="D438" s="439"/>
      <c r="E438" s="439"/>
      <c r="F438" s="439"/>
      <c r="G438" s="439"/>
      <c r="H438" s="439"/>
      <c r="I438" s="439"/>
      <c r="J438" s="439"/>
      <c r="K438" s="439"/>
      <c r="L438" s="439"/>
      <c r="M438" s="439"/>
      <c r="N438" s="439"/>
      <c r="O438" s="439"/>
      <c r="P438" s="439"/>
      <c r="Q438" s="439"/>
      <c r="R438" s="439"/>
      <c r="S438" s="439"/>
      <c r="T438" s="439"/>
      <c r="U438" s="439"/>
      <c r="V438" s="439"/>
      <c r="W438" s="439"/>
      <c r="X438" s="439"/>
      <c r="Y438" s="439"/>
      <c r="Z438" s="67"/>
      <c r="AA438" s="67"/>
    </row>
    <row r="439" spans="1:67" ht="27" customHeight="1" x14ac:dyDescent="0.25">
      <c r="A439" s="64" t="s">
        <v>595</v>
      </c>
      <c r="B439" s="64" t="s">
        <v>596</v>
      </c>
      <c r="C439" s="37">
        <v>4301170010</v>
      </c>
      <c r="D439" s="440">
        <v>4680115884090</v>
      </c>
      <c r="E439" s="440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567</v>
      </c>
      <c r="L439" s="39" t="s">
        <v>566</v>
      </c>
      <c r="M439" s="39"/>
      <c r="N439" s="38">
        <v>150</v>
      </c>
      <c r="O439" s="68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42"/>
      <c r="Q439" s="442"/>
      <c r="R439" s="442"/>
      <c r="S439" s="443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22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448"/>
      <c r="B440" s="448"/>
      <c r="C440" s="448"/>
      <c r="D440" s="448"/>
      <c r="E440" s="448"/>
      <c r="F440" s="448"/>
      <c r="G440" s="448"/>
      <c r="H440" s="448"/>
      <c r="I440" s="448"/>
      <c r="J440" s="448"/>
      <c r="K440" s="448"/>
      <c r="L440" s="448"/>
      <c r="M440" s="448"/>
      <c r="N440" s="449"/>
      <c r="O440" s="445" t="s">
        <v>43</v>
      </c>
      <c r="P440" s="446"/>
      <c r="Q440" s="446"/>
      <c r="R440" s="446"/>
      <c r="S440" s="446"/>
      <c r="T440" s="446"/>
      <c r="U440" s="447"/>
      <c r="V440" s="43" t="s">
        <v>42</v>
      </c>
      <c r="W440" s="44">
        <f>IFERROR(W439/H439,"0")</f>
        <v>0</v>
      </c>
      <c r="X440" s="44">
        <f>IFERROR(X439/H439,"0")</f>
        <v>0</v>
      </c>
      <c r="Y440" s="44">
        <f>IFERROR(IF(Y439="",0,Y439),"0")</f>
        <v>0</v>
      </c>
      <c r="Z440" s="68"/>
      <c r="AA440" s="68"/>
    </row>
    <row r="441" spans="1:67" x14ac:dyDescent="0.2">
      <c r="A441" s="448"/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9"/>
      <c r="O441" s="445" t="s">
        <v>43</v>
      </c>
      <c r="P441" s="446"/>
      <c r="Q441" s="446"/>
      <c r="R441" s="446"/>
      <c r="S441" s="446"/>
      <c r="T441" s="446"/>
      <c r="U441" s="447"/>
      <c r="V441" s="43" t="s">
        <v>0</v>
      </c>
      <c r="W441" s="44">
        <f>IFERROR(SUM(W439:W439),"0")</f>
        <v>0</v>
      </c>
      <c r="X441" s="44">
        <f>IFERROR(SUM(X439:X439),"0")</f>
        <v>0</v>
      </c>
      <c r="Y441" s="43"/>
      <c r="Z441" s="68"/>
      <c r="AA441" s="68"/>
    </row>
    <row r="442" spans="1:67" ht="14.25" customHeight="1" x14ac:dyDescent="0.25">
      <c r="A442" s="439" t="s">
        <v>597</v>
      </c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39"/>
      <c r="O442" s="439"/>
      <c r="P442" s="439"/>
      <c r="Q442" s="439"/>
      <c r="R442" s="439"/>
      <c r="S442" s="439"/>
      <c r="T442" s="439"/>
      <c r="U442" s="439"/>
      <c r="V442" s="439"/>
      <c r="W442" s="439"/>
      <c r="X442" s="439"/>
      <c r="Y442" s="439"/>
      <c r="Z442" s="67"/>
      <c r="AA442" s="67"/>
    </row>
    <row r="443" spans="1:67" ht="27" customHeight="1" x14ac:dyDescent="0.25">
      <c r="A443" s="64" t="s">
        <v>598</v>
      </c>
      <c r="B443" s="64" t="s">
        <v>599</v>
      </c>
      <c r="C443" s="37">
        <v>4301040357</v>
      </c>
      <c r="D443" s="440">
        <v>4680115884564</v>
      </c>
      <c r="E443" s="440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567</v>
      </c>
      <c r="L443" s="39" t="s">
        <v>566</v>
      </c>
      <c r="M443" s="39"/>
      <c r="N443" s="38">
        <v>60</v>
      </c>
      <c r="O443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42"/>
      <c r="Q443" s="442"/>
      <c r="R443" s="442"/>
      <c r="S443" s="443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23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48"/>
      <c r="B444" s="448"/>
      <c r="C444" s="448"/>
      <c r="D444" s="448"/>
      <c r="E444" s="448"/>
      <c r="F444" s="448"/>
      <c r="G444" s="448"/>
      <c r="H444" s="448"/>
      <c r="I444" s="448"/>
      <c r="J444" s="448"/>
      <c r="K444" s="448"/>
      <c r="L444" s="448"/>
      <c r="M444" s="448"/>
      <c r="N444" s="449"/>
      <c r="O444" s="445" t="s">
        <v>43</v>
      </c>
      <c r="P444" s="446"/>
      <c r="Q444" s="446"/>
      <c r="R444" s="446"/>
      <c r="S444" s="446"/>
      <c r="T444" s="446"/>
      <c r="U444" s="447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448"/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9"/>
      <c r="O445" s="445" t="s">
        <v>43</v>
      </c>
      <c r="P445" s="446"/>
      <c r="Q445" s="446"/>
      <c r="R445" s="446"/>
      <c r="S445" s="446"/>
      <c r="T445" s="446"/>
      <c r="U445" s="447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6.5" customHeight="1" x14ac:dyDescent="0.25">
      <c r="A446" s="438" t="s">
        <v>600</v>
      </c>
      <c r="B446" s="438"/>
      <c r="C446" s="438"/>
      <c r="D446" s="438"/>
      <c r="E446" s="438"/>
      <c r="F446" s="438"/>
      <c r="G446" s="438"/>
      <c r="H446" s="438"/>
      <c r="I446" s="438"/>
      <c r="J446" s="438"/>
      <c r="K446" s="438"/>
      <c r="L446" s="438"/>
      <c r="M446" s="438"/>
      <c r="N446" s="438"/>
      <c r="O446" s="438"/>
      <c r="P446" s="438"/>
      <c r="Q446" s="438"/>
      <c r="R446" s="438"/>
      <c r="S446" s="438"/>
      <c r="T446" s="438"/>
      <c r="U446" s="438"/>
      <c r="V446" s="438"/>
      <c r="W446" s="438"/>
      <c r="X446" s="438"/>
      <c r="Y446" s="438"/>
      <c r="Z446" s="66"/>
      <c r="AA446" s="66"/>
    </row>
    <row r="447" spans="1:67" ht="14.25" customHeight="1" x14ac:dyDescent="0.25">
      <c r="A447" s="439" t="s">
        <v>77</v>
      </c>
      <c r="B447" s="439"/>
      <c r="C447" s="439"/>
      <c r="D447" s="439"/>
      <c r="E447" s="439"/>
      <c r="F447" s="439"/>
      <c r="G447" s="439"/>
      <c r="H447" s="439"/>
      <c r="I447" s="439"/>
      <c r="J447" s="439"/>
      <c r="K447" s="439"/>
      <c r="L447" s="439"/>
      <c r="M447" s="439"/>
      <c r="N447" s="439"/>
      <c r="O447" s="439"/>
      <c r="P447" s="439"/>
      <c r="Q447" s="439"/>
      <c r="R447" s="439"/>
      <c r="S447" s="439"/>
      <c r="T447" s="439"/>
      <c r="U447" s="439"/>
      <c r="V447" s="439"/>
      <c r="W447" s="439"/>
      <c r="X447" s="439"/>
      <c r="Y447" s="439"/>
      <c r="Z447" s="67"/>
      <c r="AA447" s="67"/>
    </row>
    <row r="448" spans="1:67" ht="27" customHeight="1" x14ac:dyDescent="0.25">
      <c r="A448" s="64" t="s">
        <v>601</v>
      </c>
      <c r="B448" s="64" t="s">
        <v>602</v>
      </c>
      <c r="C448" s="37">
        <v>4301031294</v>
      </c>
      <c r="D448" s="440">
        <v>4680115885189</v>
      </c>
      <c r="E448" s="440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83</v>
      </c>
      <c r="L448" s="39" t="s">
        <v>82</v>
      </c>
      <c r="M448" s="39"/>
      <c r="N448" s="38">
        <v>40</v>
      </c>
      <c r="O448" s="691" t="s">
        <v>603</v>
      </c>
      <c r="P448" s="442"/>
      <c r="Q448" s="442"/>
      <c r="R448" s="442"/>
      <c r="S448" s="443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81</v>
      </c>
      <c r="AE448" s="80"/>
      <c r="BB448" s="324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t="27" customHeight="1" x14ac:dyDescent="0.25">
      <c r="A449" s="64" t="s">
        <v>604</v>
      </c>
      <c r="B449" s="64" t="s">
        <v>605</v>
      </c>
      <c r="C449" s="37">
        <v>4301031293</v>
      </c>
      <c r="D449" s="440">
        <v>4680115885172</v>
      </c>
      <c r="E449" s="440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83</v>
      </c>
      <c r="L449" s="39" t="s">
        <v>82</v>
      </c>
      <c r="M449" s="39"/>
      <c r="N449" s="38">
        <v>40</v>
      </c>
      <c r="O449" s="692" t="s">
        <v>606</v>
      </c>
      <c r="P449" s="442"/>
      <c r="Q449" s="442"/>
      <c r="R449" s="442"/>
      <c r="S449" s="443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81</v>
      </c>
      <c r="AE449" s="80"/>
      <c r="BB449" s="325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ht="27" customHeight="1" x14ac:dyDescent="0.25">
      <c r="A450" s="64" t="s">
        <v>607</v>
      </c>
      <c r="B450" s="64" t="s">
        <v>608</v>
      </c>
      <c r="C450" s="37">
        <v>4301031291</v>
      </c>
      <c r="D450" s="440">
        <v>4680115885110</v>
      </c>
      <c r="E450" s="440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83</v>
      </c>
      <c r="L450" s="39" t="s">
        <v>82</v>
      </c>
      <c r="M450" s="39"/>
      <c r="N450" s="38">
        <v>35</v>
      </c>
      <c r="O450" s="693" t="s">
        <v>609</v>
      </c>
      <c r="P450" s="442"/>
      <c r="Q450" s="442"/>
      <c r="R450" s="442"/>
      <c r="S450" s="443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81</v>
      </c>
      <c r="AE450" s="80"/>
      <c r="BB450" s="326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448"/>
      <c r="B451" s="448"/>
      <c r="C451" s="448"/>
      <c r="D451" s="448"/>
      <c r="E451" s="448"/>
      <c r="F451" s="448"/>
      <c r="G451" s="448"/>
      <c r="H451" s="448"/>
      <c r="I451" s="448"/>
      <c r="J451" s="448"/>
      <c r="K451" s="448"/>
      <c r="L451" s="448"/>
      <c r="M451" s="448"/>
      <c r="N451" s="449"/>
      <c r="O451" s="445" t="s">
        <v>43</v>
      </c>
      <c r="P451" s="446"/>
      <c r="Q451" s="446"/>
      <c r="R451" s="446"/>
      <c r="S451" s="446"/>
      <c r="T451" s="446"/>
      <c r="U451" s="447"/>
      <c r="V451" s="43" t="s">
        <v>42</v>
      </c>
      <c r="W451" s="44">
        <f>IFERROR(W448/H448,"0")+IFERROR(W449/H449,"0")+IFERROR(W450/H450,"0")</f>
        <v>0</v>
      </c>
      <c r="X451" s="44">
        <f>IFERROR(X448/H448,"0")+IFERROR(X449/H449,"0")+IFERROR(X450/H450,"0")</f>
        <v>0</v>
      </c>
      <c r="Y451" s="44">
        <f>IFERROR(IF(Y448="",0,Y448),"0")+IFERROR(IF(Y449="",0,Y449),"0")+IFERROR(IF(Y450="",0,Y450),"0")</f>
        <v>0</v>
      </c>
      <c r="Z451" s="68"/>
      <c r="AA451" s="68"/>
    </row>
    <row r="452" spans="1:67" x14ac:dyDescent="0.2">
      <c r="A452" s="448"/>
      <c r="B452" s="448"/>
      <c r="C452" s="448"/>
      <c r="D452" s="448"/>
      <c r="E452" s="448"/>
      <c r="F452" s="448"/>
      <c r="G452" s="448"/>
      <c r="H452" s="448"/>
      <c r="I452" s="448"/>
      <c r="J452" s="448"/>
      <c r="K452" s="448"/>
      <c r="L452" s="448"/>
      <c r="M452" s="448"/>
      <c r="N452" s="449"/>
      <c r="O452" s="445" t="s">
        <v>43</v>
      </c>
      <c r="P452" s="446"/>
      <c r="Q452" s="446"/>
      <c r="R452" s="446"/>
      <c r="S452" s="446"/>
      <c r="T452" s="446"/>
      <c r="U452" s="447"/>
      <c r="V452" s="43" t="s">
        <v>0</v>
      </c>
      <c r="W452" s="44">
        <f>IFERROR(SUM(W448:W450),"0")</f>
        <v>0</v>
      </c>
      <c r="X452" s="44">
        <f>IFERROR(SUM(X448:X450),"0")</f>
        <v>0</v>
      </c>
      <c r="Y452" s="43"/>
      <c r="Z452" s="68"/>
      <c r="AA452" s="68"/>
    </row>
    <row r="453" spans="1:67" ht="27.75" customHeight="1" x14ac:dyDescent="0.2">
      <c r="A453" s="437" t="s">
        <v>610</v>
      </c>
      <c r="B453" s="437"/>
      <c r="C453" s="437"/>
      <c r="D453" s="437"/>
      <c r="E453" s="437"/>
      <c r="F453" s="437"/>
      <c r="G453" s="437"/>
      <c r="H453" s="437"/>
      <c r="I453" s="437"/>
      <c r="J453" s="437"/>
      <c r="K453" s="437"/>
      <c r="L453" s="437"/>
      <c r="M453" s="437"/>
      <c r="N453" s="437"/>
      <c r="O453" s="437"/>
      <c r="P453" s="437"/>
      <c r="Q453" s="437"/>
      <c r="R453" s="437"/>
      <c r="S453" s="437"/>
      <c r="T453" s="437"/>
      <c r="U453" s="437"/>
      <c r="V453" s="437"/>
      <c r="W453" s="437"/>
      <c r="X453" s="437"/>
      <c r="Y453" s="437"/>
      <c r="Z453" s="55"/>
      <c r="AA453" s="55"/>
    </row>
    <row r="454" spans="1:67" ht="16.5" customHeight="1" x14ac:dyDescent="0.25">
      <c r="A454" s="438" t="s">
        <v>610</v>
      </c>
      <c r="B454" s="438"/>
      <c r="C454" s="438"/>
      <c r="D454" s="438"/>
      <c r="E454" s="438"/>
      <c r="F454" s="438"/>
      <c r="G454" s="438"/>
      <c r="H454" s="438"/>
      <c r="I454" s="438"/>
      <c r="J454" s="438"/>
      <c r="K454" s="438"/>
      <c r="L454" s="438"/>
      <c r="M454" s="438"/>
      <c r="N454" s="438"/>
      <c r="O454" s="438"/>
      <c r="P454" s="438"/>
      <c r="Q454" s="438"/>
      <c r="R454" s="438"/>
      <c r="S454" s="438"/>
      <c r="T454" s="438"/>
      <c r="U454" s="438"/>
      <c r="V454" s="438"/>
      <c r="W454" s="438"/>
      <c r="X454" s="438"/>
      <c r="Y454" s="438"/>
      <c r="Z454" s="66"/>
      <c r="AA454" s="66"/>
    </row>
    <row r="455" spans="1:67" ht="14.25" customHeight="1" x14ac:dyDescent="0.25">
      <c r="A455" s="439" t="s">
        <v>123</v>
      </c>
      <c r="B455" s="439"/>
      <c r="C455" s="439"/>
      <c r="D455" s="439"/>
      <c r="E455" s="439"/>
      <c r="F455" s="439"/>
      <c r="G455" s="439"/>
      <c r="H455" s="439"/>
      <c r="I455" s="439"/>
      <c r="J455" s="439"/>
      <c r="K455" s="439"/>
      <c r="L455" s="439"/>
      <c r="M455" s="439"/>
      <c r="N455" s="439"/>
      <c r="O455" s="439"/>
      <c r="P455" s="439"/>
      <c r="Q455" s="439"/>
      <c r="R455" s="439"/>
      <c r="S455" s="439"/>
      <c r="T455" s="439"/>
      <c r="U455" s="439"/>
      <c r="V455" s="439"/>
      <c r="W455" s="439"/>
      <c r="X455" s="439"/>
      <c r="Y455" s="439"/>
      <c r="Z455" s="67"/>
      <c r="AA455" s="67"/>
    </row>
    <row r="456" spans="1:67" ht="27" customHeight="1" x14ac:dyDescent="0.25">
      <c r="A456" s="64" t="s">
        <v>611</v>
      </c>
      <c r="B456" s="64" t="s">
        <v>612</v>
      </c>
      <c r="C456" s="37">
        <v>4301011795</v>
      </c>
      <c r="D456" s="440">
        <v>4607091389067</v>
      </c>
      <c r="E456" s="440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119</v>
      </c>
      <c r="L456" s="39" t="s">
        <v>118</v>
      </c>
      <c r="M456" s="39"/>
      <c r="N456" s="38">
        <v>60</v>
      </c>
      <c r="O456" s="6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442"/>
      <c r="Q456" s="442"/>
      <c r="R456" s="442"/>
      <c r="S456" s="443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ref="X456:X467" si="81">IFERROR(IF(W456="",0,CEILING((W456/$H456),1)*$H456),"")</f>
        <v>0</v>
      </c>
      <c r="Y456" s="42" t="str">
        <f t="shared" ref="Y456:Y462" si="82">IFERROR(IF(X456=0,"",ROUNDUP(X456/H456,0)*0.01196),"")</f>
        <v/>
      </c>
      <c r="Z456" s="69" t="s">
        <v>48</v>
      </c>
      <c r="AA456" s="70" t="s">
        <v>48</v>
      </c>
      <c r="AE456" s="80"/>
      <c r="BB456" s="327" t="s">
        <v>67</v>
      </c>
      <c r="BL456" s="80">
        <f t="shared" ref="BL456:BL467" si="83">IFERROR(W456*I456/H456,"0")</f>
        <v>0</v>
      </c>
      <c r="BM456" s="80">
        <f t="shared" ref="BM456:BM467" si="84">IFERROR(X456*I456/H456,"0")</f>
        <v>0</v>
      </c>
      <c r="BN456" s="80">
        <f t="shared" ref="BN456:BN467" si="85">IFERROR(1/J456*(W456/H456),"0")</f>
        <v>0</v>
      </c>
      <c r="BO456" s="80">
        <f t="shared" ref="BO456:BO467" si="86">IFERROR(1/J456*(X456/H456),"0")</f>
        <v>0</v>
      </c>
    </row>
    <row r="457" spans="1:67" ht="27" customHeight="1" x14ac:dyDescent="0.25">
      <c r="A457" s="64" t="s">
        <v>613</v>
      </c>
      <c r="B457" s="64" t="s">
        <v>614</v>
      </c>
      <c r="C457" s="37">
        <v>4301011779</v>
      </c>
      <c r="D457" s="440">
        <v>4607091383522</v>
      </c>
      <c r="E457" s="440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119</v>
      </c>
      <c r="L457" s="39" t="s">
        <v>118</v>
      </c>
      <c r="M457" s="39"/>
      <c r="N457" s="38">
        <v>60</v>
      </c>
      <c r="O457" s="6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442"/>
      <c r="Q457" s="442"/>
      <c r="R457" s="442"/>
      <c r="S457" s="443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81"/>
        <v>0</v>
      </c>
      <c r="Y457" s="42" t="str">
        <f t="shared" si="82"/>
        <v/>
      </c>
      <c r="Z457" s="69" t="s">
        <v>48</v>
      </c>
      <c r="AA457" s="70" t="s">
        <v>48</v>
      </c>
      <c r="AE457" s="80"/>
      <c r="BB457" s="328" t="s">
        <v>67</v>
      </c>
      <c r="BL457" s="80">
        <f t="shared" si="83"/>
        <v>0</v>
      </c>
      <c r="BM457" s="80">
        <f t="shared" si="84"/>
        <v>0</v>
      </c>
      <c r="BN457" s="80">
        <f t="shared" si="85"/>
        <v>0</v>
      </c>
      <c r="BO457" s="80">
        <f t="shared" si="86"/>
        <v>0</v>
      </c>
    </row>
    <row r="458" spans="1:67" ht="27" customHeight="1" x14ac:dyDescent="0.25">
      <c r="A458" s="64" t="s">
        <v>615</v>
      </c>
      <c r="B458" s="64" t="s">
        <v>616</v>
      </c>
      <c r="C458" s="37">
        <v>4301011369</v>
      </c>
      <c r="D458" s="440">
        <v>4680115885226</v>
      </c>
      <c r="E458" s="440"/>
      <c r="F458" s="63">
        <v>0.85</v>
      </c>
      <c r="G458" s="38">
        <v>6</v>
      </c>
      <c r="H458" s="63">
        <v>5.0999999999999996</v>
      </c>
      <c r="I458" s="63">
        <v>5.46</v>
      </c>
      <c r="J458" s="38">
        <v>104</v>
      </c>
      <c r="K458" s="38" t="s">
        <v>119</v>
      </c>
      <c r="L458" s="39" t="s">
        <v>118</v>
      </c>
      <c r="M458" s="39"/>
      <c r="N458" s="38">
        <v>60</v>
      </c>
      <c r="O458" s="696" t="s">
        <v>617</v>
      </c>
      <c r="P458" s="442"/>
      <c r="Q458" s="442"/>
      <c r="R458" s="442"/>
      <c r="S458" s="443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81"/>
        <v>0</v>
      </c>
      <c r="Y458" s="42" t="str">
        <f t="shared" si="82"/>
        <v/>
      </c>
      <c r="Z458" s="69" t="s">
        <v>48</v>
      </c>
      <c r="AA458" s="70" t="s">
        <v>48</v>
      </c>
      <c r="AE458" s="80"/>
      <c r="BB458" s="329" t="s">
        <v>67</v>
      </c>
      <c r="BL458" s="80">
        <f t="shared" si="83"/>
        <v>0</v>
      </c>
      <c r="BM458" s="80">
        <f t="shared" si="84"/>
        <v>0</v>
      </c>
      <c r="BN458" s="80">
        <f t="shared" si="85"/>
        <v>0</v>
      </c>
      <c r="BO458" s="80">
        <f t="shared" si="86"/>
        <v>0</v>
      </c>
    </row>
    <row r="459" spans="1:67" ht="27" customHeight="1" x14ac:dyDescent="0.25">
      <c r="A459" s="64" t="s">
        <v>618</v>
      </c>
      <c r="B459" s="64" t="s">
        <v>619</v>
      </c>
      <c r="C459" s="37">
        <v>4301011785</v>
      </c>
      <c r="D459" s="440">
        <v>4607091384437</v>
      </c>
      <c r="E459" s="440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69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42"/>
      <c r="Q459" s="442"/>
      <c r="R459" s="442"/>
      <c r="S459" s="443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81"/>
        <v>0</v>
      </c>
      <c r="Y459" s="42" t="str">
        <f t="shared" si="82"/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si="83"/>
        <v>0</v>
      </c>
      <c r="BM459" s="80">
        <f t="shared" si="84"/>
        <v>0</v>
      </c>
      <c r="BN459" s="80">
        <f t="shared" si="85"/>
        <v>0</v>
      </c>
      <c r="BO459" s="80">
        <f t="shared" si="86"/>
        <v>0</v>
      </c>
    </row>
    <row r="460" spans="1:67" ht="16.5" customHeight="1" x14ac:dyDescent="0.25">
      <c r="A460" s="64" t="s">
        <v>620</v>
      </c>
      <c r="B460" s="64" t="s">
        <v>621</v>
      </c>
      <c r="C460" s="37">
        <v>4301011774</v>
      </c>
      <c r="D460" s="440">
        <v>4680115884502</v>
      </c>
      <c r="E460" s="440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6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42"/>
      <c r="Q460" s="442"/>
      <c r="R460" s="442"/>
      <c r="S460" s="443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customHeight="1" x14ac:dyDescent="0.25">
      <c r="A461" s="64" t="s">
        <v>622</v>
      </c>
      <c r="B461" s="64" t="s">
        <v>623</v>
      </c>
      <c r="C461" s="37">
        <v>4301011771</v>
      </c>
      <c r="D461" s="440">
        <v>4607091389104</v>
      </c>
      <c r="E461" s="440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42"/>
      <c r="Q461" s="442"/>
      <c r="R461" s="442"/>
      <c r="S461" s="443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16.5" customHeight="1" x14ac:dyDescent="0.25">
      <c r="A462" s="64" t="s">
        <v>624</v>
      </c>
      <c r="B462" s="64" t="s">
        <v>625</v>
      </c>
      <c r="C462" s="37">
        <v>4301011799</v>
      </c>
      <c r="D462" s="440">
        <v>4680115884519</v>
      </c>
      <c r="E462" s="440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137</v>
      </c>
      <c r="M462" s="39"/>
      <c r="N462" s="38">
        <v>60</v>
      </c>
      <c r="O462" s="7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42"/>
      <c r="Q462" s="442"/>
      <c r="R462" s="442"/>
      <c r="S462" s="443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27" customHeight="1" x14ac:dyDescent="0.25">
      <c r="A463" s="64" t="s">
        <v>626</v>
      </c>
      <c r="B463" s="64" t="s">
        <v>627</v>
      </c>
      <c r="C463" s="37">
        <v>4301011778</v>
      </c>
      <c r="D463" s="440">
        <v>4680115880603</v>
      </c>
      <c r="E463" s="440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86</v>
      </c>
      <c r="L463" s="39" t="s">
        <v>118</v>
      </c>
      <c r="M463" s="39"/>
      <c r="N463" s="38">
        <v>60</v>
      </c>
      <c r="O463" s="70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42"/>
      <c r="Q463" s="442"/>
      <c r="R463" s="442"/>
      <c r="S463" s="443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>IFERROR(IF(X463=0,"",ROUNDUP(X463/H463,0)*0.00937),"")</f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customHeight="1" x14ac:dyDescent="0.25">
      <c r="A464" s="64" t="s">
        <v>628</v>
      </c>
      <c r="B464" s="64" t="s">
        <v>629</v>
      </c>
      <c r="C464" s="37">
        <v>4301011775</v>
      </c>
      <c r="D464" s="440">
        <v>4607091389999</v>
      </c>
      <c r="E464" s="440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86</v>
      </c>
      <c r="L464" s="39" t="s">
        <v>118</v>
      </c>
      <c r="M464" s="39"/>
      <c r="N464" s="38">
        <v>60</v>
      </c>
      <c r="O464" s="70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42"/>
      <c r="Q464" s="442"/>
      <c r="R464" s="442"/>
      <c r="S464" s="443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27" customHeight="1" x14ac:dyDescent="0.25">
      <c r="A465" s="64" t="s">
        <v>630</v>
      </c>
      <c r="B465" s="64" t="s">
        <v>631</v>
      </c>
      <c r="C465" s="37">
        <v>4301011770</v>
      </c>
      <c r="D465" s="440">
        <v>4680115882782</v>
      </c>
      <c r="E465" s="440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86</v>
      </c>
      <c r="L465" s="39" t="s">
        <v>118</v>
      </c>
      <c r="M465" s="39"/>
      <c r="N465" s="38">
        <v>60</v>
      </c>
      <c r="O465" s="70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42"/>
      <c r="Q465" s="442"/>
      <c r="R465" s="442"/>
      <c r="S465" s="443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>IFERROR(IF(X465=0,"",ROUNDUP(X465/H465,0)*0.00937),"")</f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customHeight="1" x14ac:dyDescent="0.25">
      <c r="A466" s="64" t="s">
        <v>632</v>
      </c>
      <c r="B466" s="64" t="s">
        <v>633</v>
      </c>
      <c r="C466" s="37">
        <v>4301011190</v>
      </c>
      <c r="D466" s="440">
        <v>4607091389098</v>
      </c>
      <c r="E466" s="440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86</v>
      </c>
      <c r="L466" s="39" t="s">
        <v>137</v>
      </c>
      <c r="M466" s="39"/>
      <c r="N466" s="38">
        <v>50</v>
      </c>
      <c r="O466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42"/>
      <c r="Q466" s="442"/>
      <c r="R466" s="442"/>
      <c r="S466" s="443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IFERROR(IF(X466=0,"",ROUNDUP(X466/H466,0)*0.00753),"")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customHeight="1" x14ac:dyDescent="0.25">
      <c r="A467" s="64" t="s">
        <v>634</v>
      </c>
      <c r="B467" s="64" t="s">
        <v>635</v>
      </c>
      <c r="C467" s="37">
        <v>4301011784</v>
      </c>
      <c r="D467" s="440">
        <v>4607091389982</v>
      </c>
      <c r="E467" s="440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7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42"/>
      <c r="Q467" s="442"/>
      <c r="R467" s="442"/>
      <c r="S467" s="443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x14ac:dyDescent="0.2">
      <c r="A468" s="448"/>
      <c r="B468" s="448"/>
      <c r="C468" s="448"/>
      <c r="D468" s="448"/>
      <c r="E468" s="448"/>
      <c r="F468" s="448"/>
      <c r="G468" s="448"/>
      <c r="H468" s="448"/>
      <c r="I468" s="448"/>
      <c r="J468" s="448"/>
      <c r="K468" s="448"/>
      <c r="L468" s="448"/>
      <c r="M468" s="448"/>
      <c r="N468" s="449"/>
      <c r="O468" s="445" t="s">
        <v>43</v>
      </c>
      <c r="P468" s="446"/>
      <c r="Q468" s="446"/>
      <c r="R468" s="446"/>
      <c r="S468" s="446"/>
      <c r="T468" s="446"/>
      <c r="U468" s="447"/>
      <c r="V468" s="43" t="s">
        <v>42</v>
      </c>
      <c r="W468" s="44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4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4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8"/>
      <c r="AA468" s="68"/>
    </row>
    <row r="469" spans="1:67" x14ac:dyDescent="0.2">
      <c r="A469" s="448"/>
      <c r="B469" s="448"/>
      <c r="C469" s="448"/>
      <c r="D469" s="448"/>
      <c r="E469" s="448"/>
      <c r="F469" s="448"/>
      <c r="G469" s="448"/>
      <c r="H469" s="448"/>
      <c r="I469" s="448"/>
      <c r="J469" s="448"/>
      <c r="K469" s="448"/>
      <c r="L469" s="448"/>
      <c r="M469" s="448"/>
      <c r="N469" s="449"/>
      <c r="O469" s="445" t="s">
        <v>43</v>
      </c>
      <c r="P469" s="446"/>
      <c r="Q469" s="446"/>
      <c r="R469" s="446"/>
      <c r="S469" s="446"/>
      <c r="T469" s="446"/>
      <c r="U469" s="447"/>
      <c r="V469" s="43" t="s">
        <v>0</v>
      </c>
      <c r="W469" s="44">
        <f>IFERROR(SUM(W456:W467),"0")</f>
        <v>0</v>
      </c>
      <c r="X469" s="44">
        <f>IFERROR(SUM(X456:X467),"0")</f>
        <v>0</v>
      </c>
      <c r="Y469" s="43"/>
      <c r="Z469" s="68"/>
      <c r="AA469" s="68"/>
    </row>
    <row r="470" spans="1:67" ht="14.25" customHeight="1" x14ac:dyDescent="0.25">
      <c r="A470" s="439" t="s">
        <v>115</v>
      </c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39"/>
      <c r="O470" s="439"/>
      <c r="P470" s="439"/>
      <c r="Q470" s="439"/>
      <c r="R470" s="439"/>
      <c r="S470" s="439"/>
      <c r="T470" s="439"/>
      <c r="U470" s="439"/>
      <c r="V470" s="439"/>
      <c r="W470" s="439"/>
      <c r="X470" s="439"/>
      <c r="Y470" s="439"/>
      <c r="Z470" s="67"/>
      <c r="AA470" s="67"/>
    </row>
    <row r="471" spans="1:67" ht="16.5" customHeight="1" x14ac:dyDescent="0.25">
      <c r="A471" s="64" t="s">
        <v>636</v>
      </c>
      <c r="B471" s="64" t="s">
        <v>637</v>
      </c>
      <c r="C471" s="37">
        <v>4301020222</v>
      </c>
      <c r="D471" s="440">
        <v>4607091388930</v>
      </c>
      <c r="E471" s="440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119</v>
      </c>
      <c r="L471" s="39" t="s">
        <v>118</v>
      </c>
      <c r="M471" s="39"/>
      <c r="N471" s="38">
        <v>55</v>
      </c>
      <c r="O471" s="7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42"/>
      <c r="Q471" s="442"/>
      <c r="R471" s="442"/>
      <c r="S471" s="443"/>
      <c r="T471" s="40" t="s">
        <v>48</v>
      </c>
      <c r="U471" s="40" t="s">
        <v>48</v>
      </c>
      <c r="V471" s="41" t="s">
        <v>0</v>
      </c>
      <c r="W471" s="59">
        <v>0</v>
      </c>
      <c r="X471" s="56">
        <f>IFERROR(IF(W471="",0,CEILING((W471/$H471),1)*$H471),"")</f>
        <v>0</v>
      </c>
      <c r="Y471" s="42" t="str">
        <f>IFERROR(IF(X471=0,"",ROUNDUP(X471/H471,0)*0.01196),"")</f>
        <v/>
      </c>
      <c r="Z471" s="69" t="s">
        <v>48</v>
      </c>
      <c r="AA471" s="70" t="s">
        <v>48</v>
      </c>
      <c r="AE471" s="80"/>
      <c r="BB471" s="339" t="s">
        <v>67</v>
      </c>
      <c r="BL471" s="80">
        <f>IFERROR(W471*I471/H471,"0")</f>
        <v>0</v>
      </c>
      <c r="BM471" s="80">
        <f>IFERROR(X471*I471/H471,"0")</f>
        <v>0</v>
      </c>
      <c r="BN471" s="80">
        <f>IFERROR(1/J471*(W471/H471),"0")</f>
        <v>0</v>
      </c>
      <c r="BO471" s="80">
        <f>IFERROR(1/J471*(X471/H471),"0")</f>
        <v>0</v>
      </c>
    </row>
    <row r="472" spans="1:67" ht="16.5" customHeight="1" x14ac:dyDescent="0.25">
      <c r="A472" s="64" t="s">
        <v>638</v>
      </c>
      <c r="B472" s="64" t="s">
        <v>639</v>
      </c>
      <c r="C472" s="37">
        <v>4301020206</v>
      </c>
      <c r="D472" s="440">
        <v>4680115880054</v>
      </c>
      <c r="E472" s="440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86</v>
      </c>
      <c r="L472" s="39" t="s">
        <v>118</v>
      </c>
      <c r="M472" s="39"/>
      <c r="N472" s="38">
        <v>55</v>
      </c>
      <c r="O472" s="7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42"/>
      <c r="Q472" s="442"/>
      <c r="R472" s="442"/>
      <c r="S472" s="443"/>
      <c r="T472" s="40" t="s">
        <v>48</v>
      </c>
      <c r="U472" s="40" t="s">
        <v>48</v>
      </c>
      <c r="V472" s="41" t="s">
        <v>0</v>
      </c>
      <c r="W472" s="59">
        <v>0</v>
      </c>
      <c r="X472" s="56">
        <f>IFERROR(IF(W472="",0,CEILING((W472/$H472),1)*$H472),"")</f>
        <v>0</v>
      </c>
      <c r="Y472" s="42" t="str">
        <f>IFERROR(IF(X472=0,"",ROUNDUP(X472/H472,0)*0.00937),"")</f>
        <v/>
      </c>
      <c r="Z472" s="69" t="s">
        <v>48</v>
      </c>
      <c r="AA472" s="70" t="s">
        <v>48</v>
      </c>
      <c r="AE472" s="80"/>
      <c r="BB472" s="340" t="s">
        <v>67</v>
      </c>
      <c r="BL472" s="80">
        <f>IFERROR(W472*I472/H472,"0")</f>
        <v>0</v>
      </c>
      <c r="BM472" s="80">
        <f>IFERROR(X472*I472/H472,"0")</f>
        <v>0</v>
      </c>
      <c r="BN472" s="80">
        <f>IFERROR(1/J472*(W472/H472),"0")</f>
        <v>0</v>
      </c>
      <c r="BO472" s="80">
        <f>IFERROR(1/J472*(X472/H472),"0")</f>
        <v>0</v>
      </c>
    </row>
    <row r="473" spans="1:67" x14ac:dyDescent="0.2">
      <c r="A473" s="448"/>
      <c r="B473" s="448"/>
      <c r="C473" s="448"/>
      <c r="D473" s="448"/>
      <c r="E473" s="448"/>
      <c r="F473" s="448"/>
      <c r="G473" s="448"/>
      <c r="H473" s="448"/>
      <c r="I473" s="448"/>
      <c r="J473" s="448"/>
      <c r="K473" s="448"/>
      <c r="L473" s="448"/>
      <c r="M473" s="448"/>
      <c r="N473" s="449"/>
      <c r="O473" s="445" t="s">
        <v>43</v>
      </c>
      <c r="P473" s="446"/>
      <c r="Q473" s="446"/>
      <c r="R473" s="446"/>
      <c r="S473" s="446"/>
      <c r="T473" s="446"/>
      <c r="U473" s="447"/>
      <c r="V473" s="43" t="s">
        <v>42</v>
      </c>
      <c r="W473" s="44">
        <f>IFERROR(W471/H471,"0")+IFERROR(W472/H472,"0")</f>
        <v>0</v>
      </c>
      <c r="X473" s="44">
        <f>IFERROR(X471/H471,"0")+IFERROR(X472/H472,"0")</f>
        <v>0</v>
      </c>
      <c r="Y473" s="44">
        <f>IFERROR(IF(Y471="",0,Y471),"0")+IFERROR(IF(Y472="",0,Y472),"0")</f>
        <v>0</v>
      </c>
      <c r="Z473" s="68"/>
      <c r="AA473" s="68"/>
    </row>
    <row r="474" spans="1:67" x14ac:dyDescent="0.2">
      <c r="A474" s="448"/>
      <c r="B474" s="448"/>
      <c r="C474" s="448"/>
      <c r="D474" s="448"/>
      <c r="E474" s="448"/>
      <c r="F474" s="448"/>
      <c r="G474" s="448"/>
      <c r="H474" s="448"/>
      <c r="I474" s="448"/>
      <c r="J474" s="448"/>
      <c r="K474" s="448"/>
      <c r="L474" s="448"/>
      <c r="M474" s="448"/>
      <c r="N474" s="449"/>
      <c r="O474" s="445" t="s">
        <v>43</v>
      </c>
      <c r="P474" s="446"/>
      <c r="Q474" s="446"/>
      <c r="R474" s="446"/>
      <c r="S474" s="446"/>
      <c r="T474" s="446"/>
      <c r="U474" s="447"/>
      <c r="V474" s="43" t="s">
        <v>0</v>
      </c>
      <c r="W474" s="44">
        <f>IFERROR(SUM(W471:W472),"0")</f>
        <v>0</v>
      </c>
      <c r="X474" s="44">
        <f>IFERROR(SUM(X471:X472),"0")</f>
        <v>0</v>
      </c>
      <c r="Y474" s="43"/>
      <c r="Z474" s="68"/>
      <c r="AA474" s="68"/>
    </row>
    <row r="475" spans="1:67" ht="14.25" customHeight="1" x14ac:dyDescent="0.25">
      <c r="A475" s="439" t="s">
        <v>77</v>
      </c>
      <c r="B475" s="439"/>
      <c r="C475" s="439"/>
      <c r="D475" s="439"/>
      <c r="E475" s="439"/>
      <c r="F475" s="439"/>
      <c r="G475" s="439"/>
      <c r="H475" s="439"/>
      <c r="I475" s="439"/>
      <c r="J475" s="439"/>
      <c r="K475" s="439"/>
      <c r="L475" s="439"/>
      <c r="M475" s="439"/>
      <c r="N475" s="439"/>
      <c r="O475" s="439"/>
      <c r="P475" s="439"/>
      <c r="Q475" s="439"/>
      <c r="R475" s="439"/>
      <c r="S475" s="439"/>
      <c r="T475" s="439"/>
      <c r="U475" s="439"/>
      <c r="V475" s="439"/>
      <c r="W475" s="439"/>
      <c r="X475" s="439"/>
      <c r="Y475" s="439"/>
      <c r="Z475" s="67"/>
      <c r="AA475" s="67"/>
    </row>
    <row r="476" spans="1:67" ht="27" customHeight="1" x14ac:dyDescent="0.25">
      <c r="A476" s="64" t="s">
        <v>640</v>
      </c>
      <c r="B476" s="64" t="s">
        <v>641</v>
      </c>
      <c r="C476" s="37">
        <v>4301031252</v>
      </c>
      <c r="D476" s="440">
        <v>4680115883116</v>
      </c>
      <c r="E476" s="440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119</v>
      </c>
      <c r="L476" s="39" t="s">
        <v>118</v>
      </c>
      <c r="M476" s="39"/>
      <c r="N476" s="38">
        <v>60</v>
      </c>
      <c r="O476" s="7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42"/>
      <c r="Q476" s="442"/>
      <c r="R476" s="442"/>
      <c r="S476" s="443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ref="X476:X481" si="87">IFERROR(IF(W476="",0,CEILING((W476/$H476),1)*$H476),"")</f>
        <v>0</v>
      </c>
      <c r="Y476" s="42" t="str">
        <f>IFERROR(IF(X476=0,"",ROUNDUP(X476/H476,0)*0.01196),"")</f>
        <v/>
      </c>
      <c r="Z476" s="69" t="s">
        <v>48</v>
      </c>
      <c r="AA476" s="70" t="s">
        <v>48</v>
      </c>
      <c r="AE476" s="80"/>
      <c r="BB476" s="341" t="s">
        <v>67</v>
      </c>
      <c r="BL476" s="80">
        <f t="shared" ref="BL476:BL481" si="88">IFERROR(W476*I476/H476,"0")</f>
        <v>0</v>
      </c>
      <c r="BM476" s="80">
        <f t="shared" ref="BM476:BM481" si="89">IFERROR(X476*I476/H476,"0")</f>
        <v>0</v>
      </c>
      <c r="BN476" s="80">
        <f t="shared" ref="BN476:BN481" si="90">IFERROR(1/J476*(W476/H476),"0")</f>
        <v>0</v>
      </c>
      <c r="BO476" s="80">
        <f t="shared" ref="BO476:BO481" si="91">IFERROR(1/J476*(X476/H476),"0")</f>
        <v>0</v>
      </c>
    </row>
    <row r="477" spans="1:67" ht="27" customHeight="1" x14ac:dyDescent="0.25">
      <c r="A477" s="64" t="s">
        <v>642</v>
      </c>
      <c r="B477" s="64" t="s">
        <v>643</v>
      </c>
      <c r="C477" s="37">
        <v>4301031248</v>
      </c>
      <c r="D477" s="440">
        <v>4680115883093</v>
      </c>
      <c r="E477" s="440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119</v>
      </c>
      <c r="L477" s="39" t="s">
        <v>82</v>
      </c>
      <c r="M477" s="39"/>
      <c r="N477" s="38">
        <v>60</v>
      </c>
      <c r="O477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42"/>
      <c r="Q477" s="442"/>
      <c r="R477" s="442"/>
      <c r="S477" s="443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7"/>
        <v>0</v>
      </c>
      <c r="Y477" s="42" t="str">
        <f>IFERROR(IF(X477=0,"",ROUNDUP(X477/H477,0)*0.01196),"")</f>
        <v/>
      </c>
      <c r="Z477" s="69" t="s">
        <v>48</v>
      </c>
      <c r="AA477" s="70" t="s">
        <v>48</v>
      </c>
      <c r="AE477" s="80"/>
      <c r="BB477" s="342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customHeight="1" x14ac:dyDescent="0.25">
      <c r="A478" s="64" t="s">
        <v>644</v>
      </c>
      <c r="B478" s="64" t="s">
        <v>645</v>
      </c>
      <c r="C478" s="37">
        <v>4301031250</v>
      </c>
      <c r="D478" s="440">
        <v>4680115883109</v>
      </c>
      <c r="E478" s="440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119</v>
      </c>
      <c r="L478" s="39" t="s">
        <v>82</v>
      </c>
      <c r="M478" s="39"/>
      <c r="N478" s="38">
        <v>60</v>
      </c>
      <c r="O478" s="7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42"/>
      <c r="Q478" s="442"/>
      <c r="R478" s="442"/>
      <c r="S478" s="443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7"/>
        <v>0</v>
      </c>
      <c r="Y478" s="42" t="str">
        <f>IFERROR(IF(X478=0,"",ROUNDUP(X478/H478,0)*0.01196),"")</f>
        <v/>
      </c>
      <c r="Z478" s="69" t="s">
        <v>48</v>
      </c>
      <c r="AA478" s="70" t="s">
        <v>48</v>
      </c>
      <c r="AE478" s="80"/>
      <c r="BB478" s="343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customHeight="1" x14ac:dyDescent="0.25">
      <c r="A479" s="64" t="s">
        <v>646</v>
      </c>
      <c r="B479" s="64" t="s">
        <v>647</v>
      </c>
      <c r="C479" s="37">
        <v>4301031249</v>
      </c>
      <c r="D479" s="440">
        <v>4680115882072</v>
      </c>
      <c r="E479" s="440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86</v>
      </c>
      <c r="L479" s="39" t="s">
        <v>118</v>
      </c>
      <c r="M479" s="39"/>
      <c r="N479" s="38">
        <v>60</v>
      </c>
      <c r="O479" s="7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42"/>
      <c r="Q479" s="442"/>
      <c r="R479" s="442"/>
      <c r="S479" s="443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si="88"/>
        <v>0</v>
      </c>
      <c r="BM479" s="80">
        <f t="shared" si="89"/>
        <v>0</v>
      </c>
      <c r="BN479" s="80">
        <f t="shared" si="90"/>
        <v>0</v>
      </c>
      <c r="BO479" s="80">
        <f t="shared" si="91"/>
        <v>0</v>
      </c>
    </row>
    <row r="480" spans="1:67" ht="27" customHeight="1" x14ac:dyDescent="0.25">
      <c r="A480" s="64" t="s">
        <v>648</v>
      </c>
      <c r="B480" s="64" t="s">
        <v>649</v>
      </c>
      <c r="C480" s="37">
        <v>4301031251</v>
      </c>
      <c r="D480" s="440">
        <v>4680115882102</v>
      </c>
      <c r="E480" s="440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86</v>
      </c>
      <c r="L480" s="39" t="s">
        <v>82</v>
      </c>
      <c r="M480" s="39"/>
      <c r="N480" s="38">
        <v>60</v>
      </c>
      <c r="O480" s="7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42"/>
      <c r="Q480" s="442"/>
      <c r="R480" s="442"/>
      <c r="S480" s="443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650</v>
      </c>
      <c r="B481" s="64" t="s">
        <v>651</v>
      </c>
      <c r="C481" s="37">
        <v>4301031253</v>
      </c>
      <c r="D481" s="440">
        <v>4680115882096</v>
      </c>
      <c r="E481" s="440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86</v>
      </c>
      <c r="L481" s="39" t="s">
        <v>82</v>
      </c>
      <c r="M481" s="39"/>
      <c r="N481" s="38">
        <v>60</v>
      </c>
      <c r="O481" s="7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42"/>
      <c r="Q481" s="442"/>
      <c r="R481" s="442"/>
      <c r="S481" s="443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x14ac:dyDescent="0.2">
      <c r="A482" s="448"/>
      <c r="B482" s="448"/>
      <c r="C482" s="448"/>
      <c r="D482" s="448"/>
      <c r="E482" s="448"/>
      <c r="F482" s="448"/>
      <c r="G482" s="448"/>
      <c r="H482" s="448"/>
      <c r="I482" s="448"/>
      <c r="J482" s="448"/>
      <c r="K482" s="448"/>
      <c r="L482" s="448"/>
      <c r="M482" s="448"/>
      <c r="N482" s="449"/>
      <c r="O482" s="445" t="s">
        <v>43</v>
      </c>
      <c r="P482" s="446"/>
      <c r="Q482" s="446"/>
      <c r="R482" s="446"/>
      <c r="S482" s="446"/>
      <c r="T482" s="446"/>
      <c r="U482" s="447"/>
      <c r="V482" s="43" t="s">
        <v>42</v>
      </c>
      <c r="W482" s="44">
        <f>IFERROR(W476/H476,"0")+IFERROR(W477/H477,"0")+IFERROR(W478/H478,"0")+IFERROR(W479/H479,"0")+IFERROR(W480/H480,"0")+IFERROR(W481/H481,"0")</f>
        <v>0</v>
      </c>
      <c r="X482" s="44">
        <f>IFERROR(X476/H476,"0")+IFERROR(X477/H477,"0")+IFERROR(X478/H478,"0")+IFERROR(X479/H479,"0")+IFERROR(X480/H480,"0")+IFERROR(X481/H481,"0")</f>
        <v>0</v>
      </c>
      <c r="Y482" s="44">
        <f>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x14ac:dyDescent="0.2">
      <c r="A483" s="448"/>
      <c r="B483" s="448"/>
      <c r="C483" s="448"/>
      <c r="D483" s="448"/>
      <c r="E483" s="448"/>
      <c r="F483" s="448"/>
      <c r="G483" s="448"/>
      <c r="H483" s="448"/>
      <c r="I483" s="448"/>
      <c r="J483" s="448"/>
      <c r="K483" s="448"/>
      <c r="L483" s="448"/>
      <c r="M483" s="448"/>
      <c r="N483" s="449"/>
      <c r="O483" s="445" t="s">
        <v>43</v>
      </c>
      <c r="P483" s="446"/>
      <c r="Q483" s="446"/>
      <c r="R483" s="446"/>
      <c r="S483" s="446"/>
      <c r="T483" s="446"/>
      <c r="U483" s="447"/>
      <c r="V483" s="43" t="s">
        <v>0</v>
      </c>
      <c r="W483" s="44">
        <f>IFERROR(SUM(W476:W481),"0")</f>
        <v>0</v>
      </c>
      <c r="X483" s="44">
        <f>IFERROR(SUM(X476:X481),"0")</f>
        <v>0</v>
      </c>
      <c r="Y483" s="43"/>
      <c r="Z483" s="68"/>
      <c r="AA483" s="68"/>
    </row>
    <row r="484" spans="1:67" ht="14.25" customHeight="1" x14ac:dyDescent="0.25">
      <c r="A484" s="439" t="s">
        <v>87</v>
      </c>
      <c r="B484" s="439"/>
      <c r="C484" s="439"/>
      <c r="D484" s="439"/>
      <c r="E484" s="439"/>
      <c r="F484" s="439"/>
      <c r="G484" s="439"/>
      <c r="H484" s="439"/>
      <c r="I484" s="439"/>
      <c r="J484" s="439"/>
      <c r="K484" s="439"/>
      <c r="L484" s="439"/>
      <c r="M484" s="439"/>
      <c r="N484" s="439"/>
      <c r="O484" s="439"/>
      <c r="P484" s="439"/>
      <c r="Q484" s="439"/>
      <c r="R484" s="439"/>
      <c r="S484" s="439"/>
      <c r="T484" s="439"/>
      <c r="U484" s="439"/>
      <c r="V484" s="439"/>
      <c r="W484" s="439"/>
      <c r="X484" s="439"/>
      <c r="Y484" s="439"/>
      <c r="Z484" s="67"/>
      <c r="AA484" s="67"/>
    </row>
    <row r="485" spans="1:67" ht="16.5" customHeight="1" x14ac:dyDescent="0.25">
      <c r="A485" s="64" t="s">
        <v>652</v>
      </c>
      <c r="B485" s="64" t="s">
        <v>653</v>
      </c>
      <c r="C485" s="37">
        <v>4301051230</v>
      </c>
      <c r="D485" s="440">
        <v>4607091383409</v>
      </c>
      <c r="E485" s="440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119</v>
      </c>
      <c r="L485" s="39" t="s">
        <v>82</v>
      </c>
      <c r="M485" s="39"/>
      <c r="N485" s="38">
        <v>45</v>
      </c>
      <c r="O485" s="7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42"/>
      <c r="Q485" s="442"/>
      <c r="R485" s="442"/>
      <c r="S485" s="443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IFERROR(IF(X485=0,"",ROUNDUP(X485/H485,0)*0.02175),"")</f>
        <v/>
      </c>
      <c r="Z485" s="69" t="s">
        <v>48</v>
      </c>
      <c r="AA485" s="70" t="s">
        <v>48</v>
      </c>
      <c r="AE485" s="80"/>
      <c r="BB485" s="347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customHeight="1" x14ac:dyDescent="0.25">
      <c r="A486" s="64" t="s">
        <v>654</v>
      </c>
      <c r="B486" s="64" t="s">
        <v>655</v>
      </c>
      <c r="C486" s="37">
        <v>4301051231</v>
      </c>
      <c r="D486" s="440">
        <v>4607091383416</v>
      </c>
      <c r="E486" s="440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119</v>
      </c>
      <c r="L486" s="39" t="s">
        <v>82</v>
      </c>
      <c r="M486" s="39"/>
      <c r="N486" s="38">
        <v>45</v>
      </c>
      <c r="O486" s="7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42"/>
      <c r="Q486" s="442"/>
      <c r="R486" s="442"/>
      <c r="S486" s="443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IFERROR(IF(X486=0,"",ROUNDUP(X486/H486,0)*0.02175),"")</f>
        <v/>
      </c>
      <c r="Z486" s="69" t="s">
        <v>48</v>
      </c>
      <c r="AA486" s="70" t="s">
        <v>48</v>
      </c>
      <c r="AE486" s="80"/>
      <c r="BB486" s="348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27" customHeight="1" x14ac:dyDescent="0.25">
      <c r="A487" s="64" t="s">
        <v>656</v>
      </c>
      <c r="B487" s="64" t="s">
        <v>657</v>
      </c>
      <c r="C487" s="37">
        <v>4301051058</v>
      </c>
      <c r="D487" s="440">
        <v>4680115883536</v>
      </c>
      <c r="E487" s="440"/>
      <c r="F487" s="63">
        <v>0.3</v>
      </c>
      <c r="G487" s="38">
        <v>6</v>
      </c>
      <c r="H487" s="63">
        <v>1.8</v>
      </c>
      <c r="I487" s="63">
        <v>2.0659999999999998</v>
      </c>
      <c r="J487" s="38">
        <v>156</v>
      </c>
      <c r="K487" s="38" t="s">
        <v>86</v>
      </c>
      <c r="L487" s="39" t="s">
        <v>82</v>
      </c>
      <c r="M487" s="39"/>
      <c r="N487" s="38">
        <v>45</v>
      </c>
      <c r="O487" s="7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42"/>
      <c r="Q487" s="442"/>
      <c r="R487" s="442"/>
      <c r="S487" s="443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IFERROR(IF(X487=0,"",ROUNDUP(X487/H487,0)*0.00753),"")</f>
        <v/>
      </c>
      <c r="Z487" s="69" t="s">
        <v>48</v>
      </c>
      <c r="AA487" s="70" t="s">
        <v>48</v>
      </c>
      <c r="AE487" s="80"/>
      <c r="BB487" s="349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x14ac:dyDescent="0.2">
      <c r="A488" s="448"/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9"/>
      <c r="O488" s="445" t="s">
        <v>43</v>
      </c>
      <c r="P488" s="446"/>
      <c r="Q488" s="446"/>
      <c r="R488" s="446"/>
      <c r="S488" s="446"/>
      <c r="T488" s="446"/>
      <c r="U488" s="447"/>
      <c r="V488" s="43" t="s">
        <v>42</v>
      </c>
      <c r="W488" s="44">
        <f>IFERROR(W485/H485,"0")+IFERROR(W486/H486,"0")+IFERROR(W487/H487,"0")</f>
        <v>0</v>
      </c>
      <c r="X488" s="44">
        <f>IFERROR(X485/H485,"0")+IFERROR(X486/H486,"0")+IFERROR(X487/H487,"0")</f>
        <v>0</v>
      </c>
      <c r="Y488" s="44">
        <f>IFERROR(IF(Y485="",0,Y485),"0")+IFERROR(IF(Y486="",0,Y486),"0")+IFERROR(IF(Y487="",0,Y487),"0")</f>
        <v>0</v>
      </c>
      <c r="Z488" s="68"/>
      <c r="AA488" s="68"/>
    </row>
    <row r="489" spans="1:67" x14ac:dyDescent="0.2">
      <c r="A489" s="448"/>
      <c r="B489" s="448"/>
      <c r="C489" s="448"/>
      <c r="D489" s="448"/>
      <c r="E489" s="448"/>
      <c r="F489" s="448"/>
      <c r="G489" s="448"/>
      <c r="H489" s="448"/>
      <c r="I489" s="448"/>
      <c r="J489" s="448"/>
      <c r="K489" s="448"/>
      <c r="L489" s="448"/>
      <c r="M489" s="448"/>
      <c r="N489" s="449"/>
      <c r="O489" s="445" t="s">
        <v>43</v>
      </c>
      <c r="P489" s="446"/>
      <c r="Q489" s="446"/>
      <c r="R489" s="446"/>
      <c r="S489" s="446"/>
      <c r="T489" s="446"/>
      <c r="U489" s="447"/>
      <c r="V489" s="43" t="s">
        <v>0</v>
      </c>
      <c r="W489" s="44">
        <f>IFERROR(SUM(W485:W487),"0")</f>
        <v>0</v>
      </c>
      <c r="X489" s="44">
        <f>IFERROR(SUM(X485:X487),"0")</f>
        <v>0</v>
      </c>
      <c r="Y489" s="43"/>
      <c r="Z489" s="68"/>
      <c r="AA489" s="68"/>
    </row>
    <row r="490" spans="1:67" ht="14.25" customHeight="1" x14ac:dyDescent="0.25">
      <c r="A490" s="439" t="s">
        <v>218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67"/>
      <c r="AA490" s="67"/>
    </row>
    <row r="491" spans="1:67" ht="16.5" customHeight="1" x14ac:dyDescent="0.25">
      <c r="A491" s="64" t="s">
        <v>658</v>
      </c>
      <c r="B491" s="64" t="s">
        <v>659</v>
      </c>
      <c r="C491" s="37">
        <v>4301060363</v>
      </c>
      <c r="D491" s="440">
        <v>4680115885035</v>
      </c>
      <c r="E491" s="440"/>
      <c r="F491" s="63">
        <v>1</v>
      </c>
      <c r="G491" s="38">
        <v>4</v>
      </c>
      <c r="H491" s="63">
        <v>4</v>
      </c>
      <c r="I491" s="63">
        <v>4.4160000000000004</v>
      </c>
      <c r="J491" s="38">
        <v>104</v>
      </c>
      <c r="K491" s="38" t="s">
        <v>119</v>
      </c>
      <c r="L491" s="39" t="s">
        <v>82</v>
      </c>
      <c r="M491" s="39"/>
      <c r="N491" s="38">
        <v>35</v>
      </c>
      <c r="O491" s="7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42"/>
      <c r="Q491" s="442"/>
      <c r="R491" s="442"/>
      <c r="S491" s="443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0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x14ac:dyDescent="0.2">
      <c r="A492" s="448"/>
      <c r="B492" s="448"/>
      <c r="C492" s="448"/>
      <c r="D492" s="448"/>
      <c r="E492" s="448"/>
      <c r="F492" s="448"/>
      <c r="G492" s="448"/>
      <c r="H492" s="448"/>
      <c r="I492" s="448"/>
      <c r="J492" s="448"/>
      <c r="K492" s="448"/>
      <c r="L492" s="448"/>
      <c r="M492" s="448"/>
      <c r="N492" s="449"/>
      <c r="O492" s="445" t="s">
        <v>43</v>
      </c>
      <c r="P492" s="446"/>
      <c r="Q492" s="446"/>
      <c r="R492" s="446"/>
      <c r="S492" s="446"/>
      <c r="T492" s="446"/>
      <c r="U492" s="447"/>
      <c r="V492" s="43" t="s">
        <v>42</v>
      </c>
      <c r="W492" s="44">
        <f>IFERROR(W491/H491,"0")</f>
        <v>0</v>
      </c>
      <c r="X492" s="44">
        <f>IFERROR(X491/H491,"0")</f>
        <v>0</v>
      </c>
      <c r="Y492" s="44">
        <f>IFERROR(IF(Y491="",0,Y491),"0")</f>
        <v>0</v>
      </c>
      <c r="Z492" s="68"/>
      <c r="AA492" s="68"/>
    </row>
    <row r="493" spans="1:67" x14ac:dyDescent="0.2">
      <c r="A493" s="448"/>
      <c r="B493" s="448"/>
      <c r="C493" s="448"/>
      <c r="D493" s="448"/>
      <c r="E493" s="448"/>
      <c r="F493" s="448"/>
      <c r="G493" s="448"/>
      <c r="H493" s="448"/>
      <c r="I493" s="448"/>
      <c r="J493" s="448"/>
      <c r="K493" s="448"/>
      <c r="L493" s="448"/>
      <c r="M493" s="448"/>
      <c r="N493" s="449"/>
      <c r="O493" s="445" t="s">
        <v>43</v>
      </c>
      <c r="P493" s="446"/>
      <c r="Q493" s="446"/>
      <c r="R493" s="446"/>
      <c r="S493" s="446"/>
      <c r="T493" s="446"/>
      <c r="U493" s="447"/>
      <c r="V493" s="43" t="s">
        <v>0</v>
      </c>
      <c r="W493" s="44">
        <f>IFERROR(SUM(W491:W491),"0")</f>
        <v>0</v>
      </c>
      <c r="X493" s="44">
        <f>IFERROR(SUM(X491:X491),"0")</f>
        <v>0</v>
      </c>
      <c r="Y493" s="43"/>
      <c r="Z493" s="68"/>
      <c r="AA493" s="68"/>
    </row>
    <row r="494" spans="1:67" ht="27.75" customHeight="1" x14ac:dyDescent="0.2">
      <c r="A494" s="437" t="s">
        <v>660</v>
      </c>
      <c r="B494" s="437"/>
      <c r="C494" s="437"/>
      <c r="D494" s="437"/>
      <c r="E494" s="437"/>
      <c r="F494" s="437"/>
      <c r="G494" s="437"/>
      <c r="H494" s="437"/>
      <c r="I494" s="437"/>
      <c r="J494" s="437"/>
      <c r="K494" s="437"/>
      <c r="L494" s="437"/>
      <c r="M494" s="437"/>
      <c r="N494" s="437"/>
      <c r="O494" s="437"/>
      <c r="P494" s="437"/>
      <c r="Q494" s="437"/>
      <c r="R494" s="437"/>
      <c r="S494" s="437"/>
      <c r="T494" s="437"/>
      <c r="U494" s="437"/>
      <c r="V494" s="437"/>
      <c r="W494" s="437"/>
      <c r="X494" s="437"/>
      <c r="Y494" s="437"/>
      <c r="Z494" s="55"/>
      <c r="AA494" s="55"/>
    </row>
    <row r="495" spans="1:67" ht="16.5" customHeight="1" x14ac:dyDescent="0.25">
      <c r="A495" s="438" t="s">
        <v>661</v>
      </c>
      <c r="B495" s="438"/>
      <c r="C495" s="438"/>
      <c r="D495" s="438"/>
      <c r="E495" s="438"/>
      <c r="F495" s="438"/>
      <c r="G495" s="438"/>
      <c r="H495" s="438"/>
      <c r="I495" s="438"/>
      <c r="J495" s="438"/>
      <c r="K495" s="438"/>
      <c r="L495" s="438"/>
      <c r="M495" s="438"/>
      <c r="N495" s="438"/>
      <c r="O495" s="438"/>
      <c r="P495" s="438"/>
      <c r="Q495" s="438"/>
      <c r="R495" s="438"/>
      <c r="S495" s="438"/>
      <c r="T495" s="438"/>
      <c r="U495" s="438"/>
      <c r="V495" s="438"/>
      <c r="W495" s="438"/>
      <c r="X495" s="438"/>
      <c r="Y495" s="438"/>
      <c r="Z495" s="66"/>
      <c r="AA495" s="66"/>
    </row>
    <row r="496" spans="1:67" ht="14.25" customHeight="1" x14ac:dyDescent="0.25">
      <c r="A496" s="439" t="s">
        <v>123</v>
      </c>
      <c r="B496" s="439"/>
      <c r="C496" s="439"/>
      <c r="D496" s="439"/>
      <c r="E496" s="439"/>
      <c r="F496" s="439"/>
      <c r="G496" s="439"/>
      <c r="H496" s="439"/>
      <c r="I496" s="439"/>
      <c r="J496" s="439"/>
      <c r="K496" s="439"/>
      <c r="L496" s="439"/>
      <c r="M496" s="439"/>
      <c r="N496" s="439"/>
      <c r="O496" s="439"/>
      <c r="P496" s="439"/>
      <c r="Q496" s="439"/>
      <c r="R496" s="439"/>
      <c r="S496" s="439"/>
      <c r="T496" s="439"/>
      <c r="U496" s="439"/>
      <c r="V496" s="439"/>
      <c r="W496" s="439"/>
      <c r="X496" s="439"/>
      <c r="Y496" s="439"/>
      <c r="Z496" s="67"/>
      <c r="AA496" s="67"/>
    </row>
    <row r="497" spans="1:67" ht="27" customHeight="1" x14ac:dyDescent="0.25">
      <c r="A497" s="64" t="s">
        <v>662</v>
      </c>
      <c r="B497" s="64" t="s">
        <v>663</v>
      </c>
      <c r="C497" s="37">
        <v>4301011763</v>
      </c>
      <c r="D497" s="440">
        <v>4640242181011</v>
      </c>
      <c r="E497" s="440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119</v>
      </c>
      <c r="L497" s="39" t="s">
        <v>137</v>
      </c>
      <c r="M497" s="39"/>
      <c r="N497" s="38">
        <v>55</v>
      </c>
      <c r="O497" s="718" t="s">
        <v>664</v>
      </c>
      <c r="P497" s="442"/>
      <c r="Q497" s="442"/>
      <c r="R497" s="442"/>
      <c r="S497" s="443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ref="X497:X503" si="92">IFERROR(IF(W497="",0,CEILING((W497/$H497),1)*$H497),"")</f>
        <v>0</v>
      </c>
      <c r="Y497" s="42" t="str">
        <f t="shared" ref="Y497:Y502" si="93">IFERROR(IF(X497=0,"",ROUNDUP(X497/H497,0)*0.02175),"")</f>
        <v/>
      </c>
      <c r="Z497" s="69" t="s">
        <v>48</v>
      </c>
      <c r="AA497" s="70" t="s">
        <v>48</v>
      </c>
      <c r="AE497" s="80"/>
      <c r="BB497" s="351" t="s">
        <v>67</v>
      </c>
      <c r="BL497" s="80">
        <f t="shared" ref="BL497:BL503" si="94">IFERROR(W497*I497/H497,"0")</f>
        <v>0</v>
      </c>
      <c r="BM497" s="80">
        <f t="shared" ref="BM497:BM503" si="95">IFERROR(X497*I497/H497,"0")</f>
        <v>0</v>
      </c>
      <c r="BN497" s="80">
        <f t="shared" ref="BN497:BN503" si="96">IFERROR(1/J497*(W497/H497),"0")</f>
        <v>0</v>
      </c>
      <c r="BO497" s="80">
        <f t="shared" ref="BO497:BO503" si="97">IFERROR(1/J497*(X497/H497),"0")</f>
        <v>0</v>
      </c>
    </row>
    <row r="498" spans="1:67" ht="27" customHeight="1" x14ac:dyDescent="0.25">
      <c r="A498" s="64" t="s">
        <v>665</v>
      </c>
      <c r="B498" s="64" t="s">
        <v>666</v>
      </c>
      <c r="C498" s="37">
        <v>4301011951</v>
      </c>
      <c r="D498" s="440">
        <v>4640242180045</v>
      </c>
      <c r="E498" s="440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119</v>
      </c>
      <c r="L498" s="39" t="s">
        <v>118</v>
      </c>
      <c r="M498" s="39"/>
      <c r="N498" s="38">
        <v>55</v>
      </c>
      <c r="O498" s="719" t="s">
        <v>667</v>
      </c>
      <c r="P498" s="442"/>
      <c r="Q498" s="442"/>
      <c r="R498" s="442"/>
      <c r="S498" s="443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2"/>
        <v>0</v>
      </c>
      <c r="Y498" s="42" t="str">
        <f t="shared" si="93"/>
        <v/>
      </c>
      <c r="Z498" s="69" t="s">
        <v>48</v>
      </c>
      <c r="AA498" s="70" t="s">
        <v>48</v>
      </c>
      <c r="AE498" s="80"/>
      <c r="BB498" s="352" t="s">
        <v>67</v>
      </c>
      <c r="BL498" s="80">
        <f t="shared" si="94"/>
        <v>0</v>
      </c>
      <c r="BM498" s="80">
        <f t="shared" si="95"/>
        <v>0</v>
      </c>
      <c r="BN498" s="80">
        <f t="shared" si="96"/>
        <v>0</v>
      </c>
      <c r="BO498" s="80">
        <f t="shared" si="97"/>
        <v>0</v>
      </c>
    </row>
    <row r="499" spans="1:67" ht="27" customHeight="1" x14ac:dyDescent="0.25">
      <c r="A499" s="64" t="s">
        <v>668</v>
      </c>
      <c r="B499" s="64" t="s">
        <v>669</v>
      </c>
      <c r="C499" s="37">
        <v>4301011585</v>
      </c>
      <c r="D499" s="440">
        <v>4640242180441</v>
      </c>
      <c r="E499" s="440"/>
      <c r="F499" s="63">
        <v>1.5</v>
      </c>
      <c r="G499" s="38">
        <v>8</v>
      </c>
      <c r="H499" s="63">
        <v>12</v>
      </c>
      <c r="I499" s="63">
        <v>12.48</v>
      </c>
      <c r="J499" s="38">
        <v>56</v>
      </c>
      <c r="K499" s="38" t="s">
        <v>119</v>
      </c>
      <c r="L499" s="39" t="s">
        <v>118</v>
      </c>
      <c r="M499" s="39"/>
      <c r="N499" s="38">
        <v>50</v>
      </c>
      <c r="O499" s="720" t="s">
        <v>670</v>
      </c>
      <c r="P499" s="442"/>
      <c r="Q499" s="442"/>
      <c r="R499" s="442"/>
      <c r="S499" s="443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2"/>
        <v>0</v>
      </c>
      <c r="Y499" s="42" t="str">
        <f t="shared" si="93"/>
        <v/>
      </c>
      <c r="Z499" s="69" t="s">
        <v>48</v>
      </c>
      <c r="AA499" s="70" t="s">
        <v>48</v>
      </c>
      <c r="AE499" s="80"/>
      <c r="BB499" s="353" t="s">
        <v>67</v>
      </c>
      <c r="BL499" s="80">
        <f t="shared" si="94"/>
        <v>0</v>
      </c>
      <c r="BM499" s="80">
        <f t="shared" si="95"/>
        <v>0</v>
      </c>
      <c r="BN499" s="80">
        <f t="shared" si="96"/>
        <v>0</v>
      </c>
      <c r="BO499" s="80">
        <f t="shared" si="97"/>
        <v>0</v>
      </c>
    </row>
    <row r="500" spans="1:67" ht="27" customHeight="1" x14ac:dyDescent="0.25">
      <c r="A500" s="64" t="s">
        <v>671</v>
      </c>
      <c r="B500" s="64" t="s">
        <v>672</v>
      </c>
      <c r="C500" s="37">
        <v>4301011950</v>
      </c>
      <c r="D500" s="440">
        <v>4640242180601</v>
      </c>
      <c r="E500" s="440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118</v>
      </c>
      <c r="M500" s="39"/>
      <c r="N500" s="38">
        <v>55</v>
      </c>
      <c r="O500" s="721" t="s">
        <v>673</v>
      </c>
      <c r="P500" s="442"/>
      <c r="Q500" s="442"/>
      <c r="R500" s="442"/>
      <c r="S500" s="443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92"/>
        <v>0</v>
      </c>
      <c r="Y500" s="42" t="str">
        <f t="shared" si="93"/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si="94"/>
        <v>0</v>
      </c>
      <c r="BM500" s="80">
        <f t="shared" si="95"/>
        <v>0</v>
      </c>
      <c r="BN500" s="80">
        <f t="shared" si="96"/>
        <v>0</v>
      </c>
      <c r="BO500" s="80">
        <f t="shared" si="97"/>
        <v>0</v>
      </c>
    </row>
    <row r="501" spans="1:67" ht="27" customHeight="1" x14ac:dyDescent="0.25">
      <c r="A501" s="64" t="s">
        <v>674</v>
      </c>
      <c r="B501" s="64" t="s">
        <v>675</v>
      </c>
      <c r="C501" s="37">
        <v>4301011584</v>
      </c>
      <c r="D501" s="440">
        <v>4640242180564</v>
      </c>
      <c r="E501" s="440"/>
      <c r="F501" s="63">
        <v>1.5</v>
      </c>
      <c r="G501" s="38">
        <v>8</v>
      </c>
      <c r="H501" s="63">
        <v>12</v>
      </c>
      <c r="I501" s="63">
        <v>12.48</v>
      </c>
      <c r="J501" s="38">
        <v>56</v>
      </c>
      <c r="K501" s="38" t="s">
        <v>119</v>
      </c>
      <c r="L501" s="39" t="s">
        <v>118</v>
      </c>
      <c r="M501" s="39"/>
      <c r="N501" s="38">
        <v>50</v>
      </c>
      <c r="O501" s="722" t="s">
        <v>676</v>
      </c>
      <c r="P501" s="442"/>
      <c r="Q501" s="442"/>
      <c r="R501" s="442"/>
      <c r="S501" s="443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customHeight="1" x14ac:dyDescent="0.25">
      <c r="A502" s="64" t="s">
        <v>677</v>
      </c>
      <c r="B502" s="64" t="s">
        <v>678</v>
      </c>
      <c r="C502" s="37">
        <v>4301011762</v>
      </c>
      <c r="D502" s="440">
        <v>4640242180922</v>
      </c>
      <c r="E502" s="440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119</v>
      </c>
      <c r="L502" s="39" t="s">
        <v>118</v>
      </c>
      <c r="M502" s="39"/>
      <c r="N502" s="38">
        <v>55</v>
      </c>
      <c r="O502" s="723" t="s">
        <v>679</v>
      </c>
      <c r="P502" s="442"/>
      <c r="Q502" s="442"/>
      <c r="R502" s="442"/>
      <c r="S502" s="443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customHeight="1" x14ac:dyDescent="0.25">
      <c r="A503" s="64" t="s">
        <v>680</v>
      </c>
      <c r="B503" s="64" t="s">
        <v>681</v>
      </c>
      <c r="C503" s="37">
        <v>4301011551</v>
      </c>
      <c r="D503" s="440">
        <v>4640242180038</v>
      </c>
      <c r="E503" s="440"/>
      <c r="F503" s="63">
        <v>0.4</v>
      </c>
      <c r="G503" s="38">
        <v>10</v>
      </c>
      <c r="H503" s="63">
        <v>4</v>
      </c>
      <c r="I503" s="63">
        <v>4.24</v>
      </c>
      <c r="J503" s="38">
        <v>120</v>
      </c>
      <c r="K503" s="38" t="s">
        <v>86</v>
      </c>
      <c r="L503" s="39" t="s">
        <v>118</v>
      </c>
      <c r="M503" s="39"/>
      <c r="N503" s="38">
        <v>50</v>
      </c>
      <c r="O503" s="724" t="s">
        <v>682</v>
      </c>
      <c r="P503" s="442"/>
      <c r="Q503" s="442"/>
      <c r="R503" s="442"/>
      <c r="S503" s="443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>IFERROR(IF(X503=0,"",ROUNDUP(X503/H503,0)*0.00937),"")</f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x14ac:dyDescent="0.2">
      <c r="A504" s="448"/>
      <c r="B504" s="448"/>
      <c r="C504" s="448"/>
      <c r="D504" s="448"/>
      <c r="E504" s="448"/>
      <c r="F504" s="448"/>
      <c r="G504" s="448"/>
      <c r="H504" s="448"/>
      <c r="I504" s="448"/>
      <c r="J504" s="448"/>
      <c r="K504" s="448"/>
      <c r="L504" s="448"/>
      <c r="M504" s="448"/>
      <c r="N504" s="449"/>
      <c r="O504" s="445" t="s">
        <v>43</v>
      </c>
      <c r="P504" s="446"/>
      <c r="Q504" s="446"/>
      <c r="R504" s="446"/>
      <c r="S504" s="446"/>
      <c r="T504" s="446"/>
      <c r="U504" s="447"/>
      <c r="V504" s="43" t="s">
        <v>42</v>
      </c>
      <c r="W504" s="44">
        <f>IFERROR(W497/H497,"0")+IFERROR(W498/H498,"0")+IFERROR(W499/H499,"0")+IFERROR(W500/H500,"0")+IFERROR(W501/H501,"0")+IFERROR(W502/H502,"0")+IFERROR(W503/H503,"0")</f>
        <v>0</v>
      </c>
      <c r="X504" s="44">
        <f>IFERROR(X497/H497,"0")+IFERROR(X498/H498,"0")+IFERROR(X499/H499,"0")+IFERROR(X500/H500,"0")+IFERROR(X501/H501,"0")+IFERROR(X502/H502,"0")+IFERROR(X503/H503,"0")</f>
        <v>0</v>
      </c>
      <c r="Y504" s="44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8"/>
      <c r="AA504" s="68"/>
    </row>
    <row r="505" spans="1:67" x14ac:dyDescent="0.2">
      <c r="A505" s="448"/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9"/>
      <c r="O505" s="445" t="s">
        <v>43</v>
      </c>
      <c r="P505" s="446"/>
      <c r="Q505" s="446"/>
      <c r="R505" s="446"/>
      <c r="S505" s="446"/>
      <c r="T505" s="446"/>
      <c r="U505" s="447"/>
      <c r="V505" s="43" t="s">
        <v>0</v>
      </c>
      <c r="W505" s="44">
        <f>IFERROR(SUM(W497:W503),"0")</f>
        <v>0</v>
      </c>
      <c r="X505" s="44">
        <f>IFERROR(SUM(X497:X503),"0")</f>
        <v>0</v>
      </c>
      <c r="Y505" s="43"/>
      <c r="Z505" s="68"/>
      <c r="AA505" s="68"/>
    </row>
    <row r="506" spans="1:67" ht="14.25" customHeight="1" x14ac:dyDescent="0.25">
      <c r="A506" s="439" t="s">
        <v>115</v>
      </c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39"/>
      <c r="O506" s="439"/>
      <c r="P506" s="439"/>
      <c r="Q506" s="439"/>
      <c r="R506" s="439"/>
      <c r="S506" s="439"/>
      <c r="T506" s="439"/>
      <c r="U506" s="439"/>
      <c r="V506" s="439"/>
      <c r="W506" s="439"/>
      <c r="X506" s="439"/>
      <c r="Y506" s="439"/>
      <c r="Z506" s="67"/>
      <c r="AA506" s="67"/>
    </row>
    <row r="507" spans="1:67" ht="27" customHeight="1" x14ac:dyDescent="0.25">
      <c r="A507" s="64" t="s">
        <v>683</v>
      </c>
      <c r="B507" s="64" t="s">
        <v>684</v>
      </c>
      <c r="C507" s="37">
        <v>4301020260</v>
      </c>
      <c r="D507" s="440">
        <v>4640242180526</v>
      </c>
      <c r="E507" s="440"/>
      <c r="F507" s="63">
        <v>1.8</v>
      </c>
      <c r="G507" s="38">
        <v>6</v>
      </c>
      <c r="H507" s="63">
        <v>10.8</v>
      </c>
      <c r="I507" s="63">
        <v>11.28</v>
      </c>
      <c r="J507" s="38">
        <v>56</v>
      </c>
      <c r="K507" s="38" t="s">
        <v>119</v>
      </c>
      <c r="L507" s="39" t="s">
        <v>118</v>
      </c>
      <c r="M507" s="39"/>
      <c r="N507" s="38">
        <v>50</v>
      </c>
      <c r="O507" s="725" t="s">
        <v>685</v>
      </c>
      <c r="P507" s="442"/>
      <c r="Q507" s="442"/>
      <c r="R507" s="442"/>
      <c r="S507" s="443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IFERROR(IF(X507=0,"",ROUNDUP(X507/H507,0)*0.02175),"")</f>
        <v/>
      </c>
      <c r="Z507" s="69" t="s">
        <v>48</v>
      </c>
      <c r="AA507" s="70" t="s">
        <v>48</v>
      </c>
      <c r="AE507" s="80"/>
      <c r="BB507" s="358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ht="16.5" customHeight="1" x14ac:dyDescent="0.25">
      <c r="A508" s="64" t="s">
        <v>686</v>
      </c>
      <c r="B508" s="64" t="s">
        <v>687</v>
      </c>
      <c r="C508" s="37">
        <v>4301020269</v>
      </c>
      <c r="D508" s="440">
        <v>4640242180519</v>
      </c>
      <c r="E508" s="440"/>
      <c r="F508" s="63">
        <v>1.35</v>
      </c>
      <c r="G508" s="38">
        <v>8</v>
      </c>
      <c r="H508" s="63">
        <v>10.8</v>
      </c>
      <c r="I508" s="63">
        <v>11.28</v>
      </c>
      <c r="J508" s="38">
        <v>56</v>
      </c>
      <c r="K508" s="38" t="s">
        <v>119</v>
      </c>
      <c r="L508" s="39" t="s">
        <v>137</v>
      </c>
      <c r="M508" s="39"/>
      <c r="N508" s="38">
        <v>50</v>
      </c>
      <c r="O508" s="726" t="s">
        <v>688</v>
      </c>
      <c r="P508" s="442"/>
      <c r="Q508" s="442"/>
      <c r="R508" s="442"/>
      <c r="S508" s="443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IFERROR(IF(X508=0,"",ROUNDUP(X508/H508,0)*0.02175),"")</f>
        <v/>
      </c>
      <c r="Z508" s="69" t="s">
        <v>48</v>
      </c>
      <c r="AA508" s="70" t="s">
        <v>48</v>
      </c>
      <c r="AE508" s="80"/>
      <c r="BB508" s="359" t="s">
        <v>67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ht="27" customHeight="1" x14ac:dyDescent="0.25">
      <c r="A509" s="64" t="s">
        <v>689</v>
      </c>
      <c r="B509" s="64" t="s">
        <v>690</v>
      </c>
      <c r="C509" s="37">
        <v>4301020309</v>
      </c>
      <c r="D509" s="440">
        <v>4640242180090</v>
      </c>
      <c r="E509" s="440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119</v>
      </c>
      <c r="L509" s="39" t="s">
        <v>118</v>
      </c>
      <c r="M509" s="39"/>
      <c r="N509" s="38">
        <v>50</v>
      </c>
      <c r="O509" s="727" t="s">
        <v>691</v>
      </c>
      <c r="P509" s="442"/>
      <c r="Q509" s="442"/>
      <c r="R509" s="442"/>
      <c r="S509" s="443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IFERROR(IF(X509=0,"",ROUNDUP(X509/H509,0)*0.02175),"")</f>
        <v/>
      </c>
      <c r="Z509" s="69" t="s">
        <v>48</v>
      </c>
      <c r="AA509" s="70" t="s">
        <v>48</v>
      </c>
      <c r="AE509" s="80"/>
      <c r="BB509" s="360" t="s">
        <v>67</v>
      </c>
      <c r="BL509" s="80">
        <f>IFERROR(W509*I509/H509,"0")</f>
        <v>0</v>
      </c>
      <c r="BM509" s="80">
        <f>IFERROR(X509*I509/H509,"0")</f>
        <v>0</v>
      </c>
      <c r="BN509" s="80">
        <f>IFERROR(1/J509*(W509/H509),"0")</f>
        <v>0</v>
      </c>
      <c r="BO509" s="80">
        <f>IFERROR(1/J509*(X509/H509),"0")</f>
        <v>0</v>
      </c>
    </row>
    <row r="510" spans="1:67" ht="27" customHeight="1" x14ac:dyDescent="0.25">
      <c r="A510" s="64" t="s">
        <v>692</v>
      </c>
      <c r="B510" s="64" t="s">
        <v>693</v>
      </c>
      <c r="C510" s="37">
        <v>4301020314</v>
      </c>
      <c r="D510" s="440">
        <v>4640242180090</v>
      </c>
      <c r="E510" s="440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728" t="s">
        <v>694</v>
      </c>
      <c r="P510" s="442"/>
      <c r="Q510" s="442"/>
      <c r="R510" s="442"/>
      <c r="S510" s="443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x14ac:dyDescent="0.2">
      <c r="A511" s="448"/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9"/>
      <c r="O511" s="445" t="s">
        <v>43</v>
      </c>
      <c r="P511" s="446"/>
      <c r="Q511" s="446"/>
      <c r="R511" s="446"/>
      <c r="S511" s="446"/>
      <c r="T511" s="446"/>
      <c r="U511" s="447"/>
      <c r="V511" s="43" t="s">
        <v>42</v>
      </c>
      <c r="W511" s="44">
        <f>IFERROR(W507/H507,"0")+IFERROR(W508/H508,"0")+IFERROR(W509/H509,"0")+IFERROR(W510/H510,"0")</f>
        <v>0</v>
      </c>
      <c r="X511" s="44">
        <f>IFERROR(X507/H507,"0")+IFERROR(X508/H508,"0")+IFERROR(X509/H509,"0")+IFERROR(X510/H510,"0")</f>
        <v>0</v>
      </c>
      <c r="Y511" s="44">
        <f>IFERROR(IF(Y507="",0,Y507),"0")+IFERROR(IF(Y508="",0,Y508),"0")+IFERROR(IF(Y509="",0,Y509),"0")+IFERROR(IF(Y510="",0,Y510),"0")</f>
        <v>0</v>
      </c>
      <c r="Z511" s="68"/>
      <c r="AA511" s="68"/>
    </row>
    <row r="512" spans="1:67" x14ac:dyDescent="0.2">
      <c r="A512" s="448"/>
      <c r="B512" s="448"/>
      <c r="C512" s="448"/>
      <c r="D512" s="448"/>
      <c r="E512" s="448"/>
      <c r="F512" s="448"/>
      <c r="G512" s="448"/>
      <c r="H512" s="448"/>
      <c r="I512" s="448"/>
      <c r="J512" s="448"/>
      <c r="K512" s="448"/>
      <c r="L512" s="448"/>
      <c r="M512" s="448"/>
      <c r="N512" s="449"/>
      <c r="O512" s="445" t="s">
        <v>43</v>
      </c>
      <c r="P512" s="446"/>
      <c r="Q512" s="446"/>
      <c r="R512" s="446"/>
      <c r="S512" s="446"/>
      <c r="T512" s="446"/>
      <c r="U512" s="447"/>
      <c r="V512" s="43" t="s">
        <v>0</v>
      </c>
      <c r="W512" s="44">
        <f>IFERROR(SUM(W507:W510),"0")</f>
        <v>0</v>
      </c>
      <c r="X512" s="44">
        <f>IFERROR(SUM(X507:X510),"0")</f>
        <v>0</v>
      </c>
      <c r="Y512" s="43"/>
      <c r="Z512" s="68"/>
      <c r="AA512" s="68"/>
    </row>
    <row r="513" spans="1:67" ht="14.25" customHeight="1" x14ac:dyDescent="0.25">
      <c r="A513" s="439" t="s">
        <v>77</v>
      </c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39"/>
      <c r="O513" s="439"/>
      <c r="P513" s="439"/>
      <c r="Q513" s="439"/>
      <c r="R513" s="439"/>
      <c r="S513" s="439"/>
      <c r="T513" s="439"/>
      <c r="U513" s="439"/>
      <c r="V513" s="439"/>
      <c r="W513" s="439"/>
      <c r="X513" s="439"/>
      <c r="Y513" s="439"/>
      <c r="Z513" s="67"/>
      <c r="AA513" s="67"/>
    </row>
    <row r="514" spans="1:67" ht="27" customHeight="1" x14ac:dyDescent="0.25">
      <c r="A514" s="64" t="s">
        <v>695</v>
      </c>
      <c r="B514" s="64" t="s">
        <v>696</v>
      </c>
      <c r="C514" s="37">
        <v>4301031280</v>
      </c>
      <c r="D514" s="440">
        <v>4640242180816</v>
      </c>
      <c r="E514" s="440"/>
      <c r="F514" s="63">
        <v>0.7</v>
      </c>
      <c r="G514" s="38">
        <v>6</v>
      </c>
      <c r="H514" s="63">
        <v>4.2</v>
      </c>
      <c r="I514" s="63">
        <v>4.46</v>
      </c>
      <c r="J514" s="38">
        <v>156</v>
      </c>
      <c r="K514" s="38" t="s">
        <v>86</v>
      </c>
      <c r="L514" s="39" t="s">
        <v>82</v>
      </c>
      <c r="M514" s="39"/>
      <c r="N514" s="38">
        <v>40</v>
      </c>
      <c r="O514" s="729" t="s">
        <v>697</v>
      </c>
      <c r="P514" s="442"/>
      <c r="Q514" s="442"/>
      <c r="R514" s="442"/>
      <c r="S514" s="443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ref="X514:X519" si="98">IFERROR(IF(W514="",0,CEILING((W514/$H514),1)*$H514),"")</f>
        <v>0</v>
      </c>
      <c r="Y514" s="42" t="str">
        <f>IFERROR(IF(X514=0,"",ROUNDUP(X514/H514,0)*0.00753),"")</f>
        <v/>
      </c>
      <c r="Z514" s="69" t="s">
        <v>48</v>
      </c>
      <c r="AA514" s="70" t="s">
        <v>48</v>
      </c>
      <c r="AE514" s="80"/>
      <c r="BB514" s="362" t="s">
        <v>67</v>
      </c>
      <c r="BL514" s="80">
        <f t="shared" ref="BL514:BL519" si="99">IFERROR(W514*I514/H514,"0")</f>
        <v>0</v>
      </c>
      <c r="BM514" s="80">
        <f t="shared" ref="BM514:BM519" si="100">IFERROR(X514*I514/H514,"0")</f>
        <v>0</v>
      </c>
      <c r="BN514" s="80">
        <f t="shared" ref="BN514:BN519" si="101">IFERROR(1/J514*(W514/H514),"0")</f>
        <v>0</v>
      </c>
      <c r="BO514" s="80">
        <f t="shared" ref="BO514:BO519" si="102">IFERROR(1/J514*(X514/H514),"0")</f>
        <v>0</v>
      </c>
    </row>
    <row r="515" spans="1:67" ht="27" customHeight="1" x14ac:dyDescent="0.25">
      <c r="A515" s="64" t="s">
        <v>698</v>
      </c>
      <c r="B515" s="64" t="s">
        <v>699</v>
      </c>
      <c r="C515" s="37">
        <v>4301031194</v>
      </c>
      <c r="D515" s="440">
        <v>4680115880856</v>
      </c>
      <c r="E515" s="440"/>
      <c r="F515" s="63">
        <v>0.7</v>
      </c>
      <c r="G515" s="38">
        <v>6</v>
      </c>
      <c r="H515" s="63">
        <v>4.2</v>
      </c>
      <c r="I515" s="63">
        <v>4.46</v>
      </c>
      <c r="J515" s="38">
        <v>156</v>
      </c>
      <c r="K515" s="38" t="s">
        <v>86</v>
      </c>
      <c r="L515" s="39" t="s">
        <v>82</v>
      </c>
      <c r="M515" s="39"/>
      <c r="N515" s="38">
        <v>40</v>
      </c>
      <c r="O515" s="73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42"/>
      <c r="Q515" s="442"/>
      <c r="R515" s="442"/>
      <c r="S515" s="443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8"/>
        <v>0</v>
      </c>
      <c r="Y515" s="42" t="str">
        <f>IFERROR(IF(X515=0,"",ROUNDUP(X515/H515,0)*0.00753),"")</f>
        <v/>
      </c>
      <c r="Z515" s="69" t="s">
        <v>48</v>
      </c>
      <c r="AA515" s="70" t="s">
        <v>48</v>
      </c>
      <c r="AE515" s="80"/>
      <c r="BB515" s="363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customHeight="1" x14ac:dyDescent="0.25">
      <c r="A516" s="64" t="s">
        <v>700</v>
      </c>
      <c r="B516" s="64" t="s">
        <v>701</v>
      </c>
      <c r="C516" s="37">
        <v>4301031244</v>
      </c>
      <c r="D516" s="440">
        <v>4640242180595</v>
      </c>
      <c r="E516" s="440"/>
      <c r="F516" s="63">
        <v>0.7</v>
      </c>
      <c r="G516" s="38">
        <v>6</v>
      </c>
      <c r="H516" s="63">
        <v>4.2</v>
      </c>
      <c r="I516" s="63">
        <v>4.46</v>
      </c>
      <c r="J516" s="38">
        <v>156</v>
      </c>
      <c r="K516" s="38" t="s">
        <v>86</v>
      </c>
      <c r="L516" s="39" t="s">
        <v>82</v>
      </c>
      <c r="M516" s="39"/>
      <c r="N516" s="38">
        <v>40</v>
      </c>
      <c r="O516" s="731" t="s">
        <v>702</v>
      </c>
      <c r="P516" s="442"/>
      <c r="Q516" s="442"/>
      <c r="R516" s="442"/>
      <c r="S516" s="443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8"/>
        <v>0</v>
      </c>
      <c r="Y516" s="42" t="str">
        <f>IFERROR(IF(X516=0,"",ROUNDUP(X516/H516,0)*0.00753),"")</f>
        <v/>
      </c>
      <c r="Z516" s="69" t="s">
        <v>48</v>
      </c>
      <c r="AA516" s="70" t="s">
        <v>48</v>
      </c>
      <c r="AE516" s="80"/>
      <c r="BB516" s="364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customHeight="1" x14ac:dyDescent="0.25">
      <c r="A517" s="64" t="s">
        <v>703</v>
      </c>
      <c r="B517" s="64" t="s">
        <v>704</v>
      </c>
      <c r="C517" s="37">
        <v>4301031321</v>
      </c>
      <c r="D517" s="440">
        <v>4640242180076</v>
      </c>
      <c r="E517" s="440"/>
      <c r="F517" s="63">
        <v>0.7</v>
      </c>
      <c r="G517" s="38">
        <v>6</v>
      </c>
      <c r="H517" s="63">
        <v>4.2</v>
      </c>
      <c r="I517" s="63">
        <v>4.4000000000000004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732" t="s">
        <v>705</v>
      </c>
      <c r="P517" s="442"/>
      <c r="Q517" s="442"/>
      <c r="R517" s="442"/>
      <c r="S517" s="443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8"/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customHeight="1" x14ac:dyDescent="0.25">
      <c r="A518" s="64" t="s">
        <v>706</v>
      </c>
      <c r="B518" s="64" t="s">
        <v>707</v>
      </c>
      <c r="C518" s="37">
        <v>4301031203</v>
      </c>
      <c r="D518" s="440">
        <v>4640242180908</v>
      </c>
      <c r="E518" s="440"/>
      <c r="F518" s="63">
        <v>0.28000000000000003</v>
      </c>
      <c r="G518" s="38">
        <v>6</v>
      </c>
      <c r="H518" s="63">
        <v>1.68</v>
      </c>
      <c r="I518" s="63">
        <v>1.81</v>
      </c>
      <c r="J518" s="38">
        <v>234</v>
      </c>
      <c r="K518" s="38" t="s">
        <v>83</v>
      </c>
      <c r="L518" s="39" t="s">
        <v>82</v>
      </c>
      <c r="M518" s="39"/>
      <c r="N518" s="38">
        <v>40</v>
      </c>
      <c r="O518" s="733" t="s">
        <v>708</v>
      </c>
      <c r="P518" s="442"/>
      <c r="Q518" s="442"/>
      <c r="R518" s="442"/>
      <c r="S518" s="443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709</v>
      </c>
      <c r="B519" s="64" t="s">
        <v>710</v>
      </c>
      <c r="C519" s="37">
        <v>4301031200</v>
      </c>
      <c r="D519" s="440">
        <v>4640242180489</v>
      </c>
      <c r="E519" s="440"/>
      <c r="F519" s="63">
        <v>0.28000000000000003</v>
      </c>
      <c r="G519" s="38">
        <v>6</v>
      </c>
      <c r="H519" s="63">
        <v>1.68</v>
      </c>
      <c r="I519" s="63">
        <v>1.84</v>
      </c>
      <c r="J519" s="38">
        <v>234</v>
      </c>
      <c r="K519" s="38" t="s">
        <v>83</v>
      </c>
      <c r="L519" s="39" t="s">
        <v>82</v>
      </c>
      <c r="M519" s="39"/>
      <c r="N519" s="38">
        <v>40</v>
      </c>
      <c r="O519" s="734" t="s">
        <v>711</v>
      </c>
      <c r="P519" s="442"/>
      <c r="Q519" s="442"/>
      <c r="R519" s="442"/>
      <c r="S519" s="443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IFERROR(IF(X519=0,"",ROUNDUP(X519/H519,0)*0.00502),"")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x14ac:dyDescent="0.2">
      <c r="A520" s="448"/>
      <c r="B520" s="448"/>
      <c r="C520" s="448"/>
      <c r="D520" s="448"/>
      <c r="E520" s="448"/>
      <c r="F520" s="448"/>
      <c r="G520" s="448"/>
      <c r="H520" s="448"/>
      <c r="I520" s="448"/>
      <c r="J520" s="448"/>
      <c r="K520" s="448"/>
      <c r="L520" s="448"/>
      <c r="M520" s="448"/>
      <c r="N520" s="449"/>
      <c r="O520" s="445" t="s">
        <v>43</v>
      </c>
      <c r="P520" s="446"/>
      <c r="Q520" s="446"/>
      <c r="R520" s="446"/>
      <c r="S520" s="446"/>
      <c r="T520" s="446"/>
      <c r="U520" s="447"/>
      <c r="V520" s="43" t="s">
        <v>42</v>
      </c>
      <c r="W520" s="44">
        <f>IFERROR(W514/H514,"0")+IFERROR(W515/H515,"0")+IFERROR(W516/H516,"0")+IFERROR(W517/H517,"0")+IFERROR(W518/H518,"0")+IFERROR(W519/H519,"0")</f>
        <v>0</v>
      </c>
      <c r="X520" s="44">
        <f>IFERROR(X514/H514,"0")+IFERROR(X515/H515,"0")+IFERROR(X516/H516,"0")+IFERROR(X517/H517,"0")+IFERROR(X518/H518,"0")+IFERROR(X519/H519,"0")</f>
        <v>0</v>
      </c>
      <c r="Y520" s="44">
        <f>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x14ac:dyDescent="0.2">
      <c r="A521" s="448"/>
      <c r="B521" s="448"/>
      <c r="C521" s="448"/>
      <c r="D521" s="448"/>
      <c r="E521" s="448"/>
      <c r="F521" s="448"/>
      <c r="G521" s="448"/>
      <c r="H521" s="448"/>
      <c r="I521" s="448"/>
      <c r="J521" s="448"/>
      <c r="K521" s="448"/>
      <c r="L521" s="448"/>
      <c r="M521" s="448"/>
      <c r="N521" s="449"/>
      <c r="O521" s="445" t="s">
        <v>43</v>
      </c>
      <c r="P521" s="446"/>
      <c r="Q521" s="446"/>
      <c r="R521" s="446"/>
      <c r="S521" s="446"/>
      <c r="T521" s="446"/>
      <c r="U521" s="447"/>
      <c r="V521" s="43" t="s">
        <v>0</v>
      </c>
      <c r="W521" s="44">
        <f>IFERROR(SUM(W514:W519),"0")</f>
        <v>0</v>
      </c>
      <c r="X521" s="44">
        <f>IFERROR(SUM(X514:X519),"0")</f>
        <v>0</v>
      </c>
      <c r="Y521" s="43"/>
      <c r="Z521" s="68"/>
      <c r="AA521" s="68"/>
    </row>
    <row r="522" spans="1:67" ht="14.25" customHeight="1" x14ac:dyDescent="0.25">
      <c r="A522" s="439" t="s">
        <v>87</v>
      </c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39"/>
      <c r="O522" s="439"/>
      <c r="P522" s="439"/>
      <c r="Q522" s="439"/>
      <c r="R522" s="439"/>
      <c r="S522" s="439"/>
      <c r="T522" s="439"/>
      <c r="U522" s="439"/>
      <c r="V522" s="439"/>
      <c r="W522" s="439"/>
      <c r="X522" s="439"/>
      <c r="Y522" s="439"/>
      <c r="Z522" s="67"/>
      <c r="AA522" s="67"/>
    </row>
    <row r="523" spans="1:67" ht="27" customHeight="1" x14ac:dyDescent="0.25">
      <c r="A523" s="64" t="s">
        <v>712</v>
      </c>
      <c r="B523" s="64" t="s">
        <v>713</v>
      </c>
      <c r="C523" s="37">
        <v>4301051746</v>
      </c>
      <c r="D523" s="440">
        <v>4640242180533</v>
      </c>
      <c r="E523" s="440"/>
      <c r="F523" s="63">
        <v>1.3</v>
      </c>
      <c r="G523" s="38">
        <v>6</v>
      </c>
      <c r="H523" s="63">
        <v>7.8</v>
      </c>
      <c r="I523" s="63">
        <v>8.3640000000000008</v>
      </c>
      <c r="J523" s="38">
        <v>56</v>
      </c>
      <c r="K523" s="38" t="s">
        <v>119</v>
      </c>
      <c r="L523" s="39" t="s">
        <v>137</v>
      </c>
      <c r="M523" s="39"/>
      <c r="N523" s="38">
        <v>40</v>
      </c>
      <c r="O523" s="735" t="s">
        <v>714</v>
      </c>
      <c r="P523" s="442"/>
      <c r="Q523" s="442"/>
      <c r="R523" s="442"/>
      <c r="S523" s="443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68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customHeight="1" x14ac:dyDescent="0.25">
      <c r="A524" s="64" t="s">
        <v>715</v>
      </c>
      <c r="B524" s="64" t="s">
        <v>716</v>
      </c>
      <c r="C524" s="37">
        <v>4301051780</v>
      </c>
      <c r="D524" s="440">
        <v>4640242180106</v>
      </c>
      <c r="E524" s="440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119</v>
      </c>
      <c r="L524" s="39" t="s">
        <v>82</v>
      </c>
      <c r="M524" s="39"/>
      <c r="N524" s="38">
        <v>45</v>
      </c>
      <c r="O524" s="736" t="s">
        <v>717</v>
      </c>
      <c r="P524" s="442"/>
      <c r="Q524" s="442"/>
      <c r="R524" s="442"/>
      <c r="S524" s="443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69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718</v>
      </c>
      <c r="B525" s="64" t="s">
        <v>719</v>
      </c>
      <c r="C525" s="37">
        <v>4301051510</v>
      </c>
      <c r="D525" s="440">
        <v>4640242180540</v>
      </c>
      <c r="E525" s="440"/>
      <c r="F525" s="63">
        <v>1.3</v>
      </c>
      <c r="G525" s="38">
        <v>6</v>
      </c>
      <c r="H525" s="63">
        <v>7.8</v>
      </c>
      <c r="I525" s="63">
        <v>8.3640000000000008</v>
      </c>
      <c r="J525" s="38">
        <v>56</v>
      </c>
      <c r="K525" s="38" t="s">
        <v>119</v>
      </c>
      <c r="L525" s="39" t="s">
        <v>82</v>
      </c>
      <c r="M525" s="39"/>
      <c r="N525" s="38">
        <v>30</v>
      </c>
      <c r="O525" s="737" t="s">
        <v>720</v>
      </c>
      <c r="P525" s="442"/>
      <c r="Q525" s="442"/>
      <c r="R525" s="442"/>
      <c r="S525" s="443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0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721</v>
      </c>
      <c r="B526" s="64" t="s">
        <v>722</v>
      </c>
      <c r="C526" s="37">
        <v>4301051390</v>
      </c>
      <c r="D526" s="440">
        <v>4640242181233</v>
      </c>
      <c r="E526" s="440"/>
      <c r="F526" s="63">
        <v>0.3</v>
      </c>
      <c r="G526" s="38">
        <v>6</v>
      </c>
      <c r="H526" s="63">
        <v>1.8</v>
      </c>
      <c r="I526" s="63">
        <v>1.984</v>
      </c>
      <c r="J526" s="38">
        <v>234</v>
      </c>
      <c r="K526" s="38" t="s">
        <v>83</v>
      </c>
      <c r="L526" s="39" t="s">
        <v>82</v>
      </c>
      <c r="M526" s="39"/>
      <c r="N526" s="38">
        <v>40</v>
      </c>
      <c r="O526" s="738" t="s">
        <v>723</v>
      </c>
      <c r="P526" s="442"/>
      <c r="Q526" s="442"/>
      <c r="R526" s="442"/>
      <c r="S526" s="443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724</v>
      </c>
      <c r="B527" s="64" t="s">
        <v>725</v>
      </c>
      <c r="C527" s="37">
        <v>4301051448</v>
      </c>
      <c r="D527" s="440">
        <v>4640242181226</v>
      </c>
      <c r="E527" s="440"/>
      <c r="F527" s="63">
        <v>0.3</v>
      </c>
      <c r="G527" s="38">
        <v>6</v>
      </c>
      <c r="H527" s="63">
        <v>1.8</v>
      </c>
      <c r="I527" s="63">
        <v>1.972</v>
      </c>
      <c r="J527" s="38">
        <v>234</v>
      </c>
      <c r="K527" s="38" t="s">
        <v>83</v>
      </c>
      <c r="L527" s="39" t="s">
        <v>82</v>
      </c>
      <c r="M527" s="39"/>
      <c r="N527" s="38">
        <v>30</v>
      </c>
      <c r="O527" s="739" t="s">
        <v>726</v>
      </c>
      <c r="P527" s="442"/>
      <c r="Q527" s="442"/>
      <c r="R527" s="442"/>
      <c r="S527" s="443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IFERROR(IF(X527=0,"",ROUNDUP(X527/H527,0)*0.00502),"")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x14ac:dyDescent="0.2">
      <c r="A528" s="448"/>
      <c r="B528" s="448"/>
      <c r="C528" s="448"/>
      <c r="D528" s="448"/>
      <c r="E528" s="448"/>
      <c r="F528" s="448"/>
      <c r="G528" s="448"/>
      <c r="H528" s="448"/>
      <c r="I528" s="448"/>
      <c r="J528" s="448"/>
      <c r="K528" s="448"/>
      <c r="L528" s="448"/>
      <c r="M528" s="448"/>
      <c r="N528" s="449"/>
      <c r="O528" s="445" t="s">
        <v>43</v>
      </c>
      <c r="P528" s="446"/>
      <c r="Q528" s="446"/>
      <c r="R528" s="446"/>
      <c r="S528" s="446"/>
      <c r="T528" s="446"/>
      <c r="U528" s="447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448"/>
      <c r="B529" s="448"/>
      <c r="C529" s="448"/>
      <c r="D529" s="448"/>
      <c r="E529" s="448"/>
      <c r="F529" s="448"/>
      <c r="G529" s="448"/>
      <c r="H529" s="448"/>
      <c r="I529" s="448"/>
      <c r="J529" s="448"/>
      <c r="K529" s="448"/>
      <c r="L529" s="448"/>
      <c r="M529" s="448"/>
      <c r="N529" s="449"/>
      <c r="O529" s="445" t="s">
        <v>43</v>
      </c>
      <c r="P529" s="446"/>
      <c r="Q529" s="446"/>
      <c r="R529" s="446"/>
      <c r="S529" s="446"/>
      <c r="T529" s="446"/>
      <c r="U529" s="447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customHeight="1" x14ac:dyDescent="0.25">
      <c r="A530" s="439" t="s">
        <v>218</v>
      </c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439"/>
      <c r="O530" s="439"/>
      <c r="P530" s="439"/>
      <c r="Q530" s="439"/>
      <c r="R530" s="439"/>
      <c r="S530" s="439"/>
      <c r="T530" s="439"/>
      <c r="U530" s="439"/>
      <c r="V530" s="439"/>
      <c r="W530" s="439"/>
      <c r="X530" s="439"/>
      <c r="Y530" s="439"/>
      <c r="Z530" s="67"/>
      <c r="AA530" s="67"/>
    </row>
    <row r="531" spans="1:67" ht="27" customHeight="1" x14ac:dyDescent="0.25">
      <c r="A531" s="64" t="s">
        <v>727</v>
      </c>
      <c r="B531" s="64" t="s">
        <v>728</v>
      </c>
      <c r="C531" s="37">
        <v>4301060408</v>
      </c>
      <c r="D531" s="440">
        <v>4640242180120</v>
      </c>
      <c r="E531" s="440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119</v>
      </c>
      <c r="L531" s="39" t="s">
        <v>82</v>
      </c>
      <c r="M531" s="39"/>
      <c r="N531" s="38">
        <v>40</v>
      </c>
      <c r="O531" s="740" t="s">
        <v>729</v>
      </c>
      <c r="P531" s="442"/>
      <c r="Q531" s="442"/>
      <c r="R531" s="442"/>
      <c r="S531" s="443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73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727</v>
      </c>
      <c r="B532" s="64" t="s">
        <v>730</v>
      </c>
      <c r="C532" s="37">
        <v>4301060354</v>
      </c>
      <c r="D532" s="440">
        <v>4640242180120</v>
      </c>
      <c r="E532" s="440"/>
      <c r="F532" s="63">
        <v>1.3</v>
      </c>
      <c r="G532" s="38">
        <v>6</v>
      </c>
      <c r="H532" s="63">
        <v>7.8</v>
      </c>
      <c r="I532" s="63">
        <v>8.2799999999999994</v>
      </c>
      <c r="J532" s="38">
        <v>56</v>
      </c>
      <c r="K532" s="38" t="s">
        <v>119</v>
      </c>
      <c r="L532" s="39" t="s">
        <v>82</v>
      </c>
      <c r="M532" s="39"/>
      <c r="N532" s="38">
        <v>40</v>
      </c>
      <c r="O532" s="741" t="s">
        <v>731</v>
      </c>
      <c r="P532" s="442"/>
      <c r="Q532" s="442"/>
      <c r="R532" s="442"/>
      <c r="S532" s="443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80"/>
      <c r="BB532" s="374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732</v>
      </c>
      <c r="B533" s="64" t="s">
        <v>733</v>
      </c>
      <c r="C533" s="37">
        <v>4301060407</v>
      </c>
      <c r="D533" s="440">
        <v>4640242180137</v>
      </c>
      <c r="E533" s="440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119</v>
      </c>
      <c r="L533" s="39" t="s">
        <v>82</v>
      </c>
      <c r="M533" s="39"/>
      <c r="N533" s="38">
        <v>40</v>
      </c>
      <c r="O533" s="743" t="s">
        <v>734</v>
      </c>
      <c r="P533" s="442"/>
      <c r="Q533" s="442"/>
      <c r="R533" s="442"/>
      <c r="S533" s="443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IFERROR(IF(X533=0,"",ROUNDUP(X533/H533,0)*0.02175),"")</f>
        <v/>
      </c>
      <c r="Z533" s="69" t="s">
        <v>48</v>
      </c>
      <c r="AA533" s="70" t="s">
        <v>48</v>
      </c>
      <c r="AE533" s="80"/>
      <c r="BB533" s="375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732</v>
      </c>
      <c r="B534" s="64" t="s">
        <v>735</v>
      </c>
      <c r="C534" s="37">
        <v>4301060355</v>
      </c>
      <c r="D534" s="440">
        <v>4640242180137</v>
      </c>
      <c r="E534" s="440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744" t="s">
        <v>736</v>
      </c>
      <c r="P534" s="442"/>
      <c r="Q534" s="442"/>
      <c r="R534" s="442"/>
      <c r="S534" s="443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x14ac:dyDescent="0.2">
      <c r="A535" s="448"/>
      <c r="B535" s="448"/>
      <c r="C535" s="448"/>
      <c r="D535" s="448"/>
      <c r="E535" s="448"/>
      <c r="F535" s="448"/>
      <c r="G535" s="448"/>
      <c r="H535" s="448"/>
      <c r="I535" s="448"/>
      <c r="J535" s="448"/>
      <c r="K535" s="448"/>
      <c r="L535" s="448"/>
      <c r="M535" s="448"/>
      <c r="N535" s="449"/>
      <c r="O535" s="445" t="s">
        <v>43</v>
      </c>
      <c r="P535" s="446"/>
      <c r="Q535" s="446"/>
      <c r="R535" s="446"/>
      <c r="S535" s="446"/>
      <c r="T535" s="446"/>
      <c r="U535" s="447"/>
      <c r="V535" s="43" t="s">
        <v>42</v>
      </c>
      <c r="W535" s="44">
        <f>IFERROR(W531/H531,"0")+IFERROR(W532/H532,"0")+IFERROR(W533/H533,"0")+IFERROR(W534/H534,"0")</f>
        <v>0</v>
      </c>
      <c r="X535" s="44">
        <f>IFERROR(X531/H531,"0")+IFERROR(X532/H532,"0")+IFERROR(X533/H533,"0")+IFERROR(X534/H534,"0")</f>
        <v>0</v>
      </c>
      <c r="Y535" s="44">
        <f>IFERROR(IF(Y531="",0,Y531),"0")+IFERROR(IF(Y532="",0,Y532),"0")+IFERROR(IF(Y533="",0,Y533),"0")+IFERROR(IF(Y534="",0,Y534),"0")</f>
        <v>0</v>
      </c>
      <c r="Z535" s="68"/>
      <c r="AA535" s="68"/>
    </row>
    <row r="536" spans="1:67" x14ac:dyDescent="0.2">
      <c r="A536" s="448"/>
      <c r="B536" s="448"/>
      <c r="C536" s="448"/>
      <c r="D536" s="448"/>
      <c r="E536" s="448"/>
      <c r="F536" s="448"/>
      <c r="G536" s="448"/>
      <c r="H536" s="448"/>
      <c r="I536" s="448"/>
      <c r="J536" s="448"/>
      <c r="K536" s="448"/>
      <c r="L536" s="448"/>
      <c r="M536" s="448"/>
      <c r="N536" s="449"/>
      <c r="O536" s="445" t="s">
        <v>43</v>
      </c>
      <c r="P536" s="446"/>
      <c r="Q536" s="446"/>
      <c r="R536" s="446"/>
      <c r="S536" s="446"/>
      <c r="T536" s="446"/>
      <c r="U536" s="447"/>
      <c r="V536" s="43" t="s">
        <v>0</v>
      </c>
      <c r="W536" s="44">
        <f>IFERROR(SUM(W531:W534),"0")</f>
        <v>0</v>
      </c>
      <c r="X536" s="44">
        <f>IFERROR(SUM(X531:X534),"0")</f>
        <v>0</v>
      </c>
      <c r="Y536" s="43"/>
      <c r="Z536" s="68"/>
      <c r="AA536" s="68"/>
    </row>
    <row r="537" spans="1:67" ht="15" customHeight="1" x14ac:dyDescent="0.2">
      <c r="A537" s="448"/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748"/>
      <c r="O537" s="745" t="s">
        <v>36</v>
      </c>
      <c r="P537" s="746"/>
      <c r="Q537" s="746"/>
      <c r="R537" s="746"/>
      <c r="S537" s="746"/>
      <c r="T537" s="746"/>
      <c r="U537" s="747"/>
      <c r="V537" s="43" t="s">
        <v>0</v>
      </c>
      <c r="W537" s="44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0</v>
      </c>
      <c r="X537" s="44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0</v>
      </c>
      <c r="Y537" s="43"/>
      <c r="Z537" s="68"/>
      <c r="AA537" s="68"/>
    </row>
    <row r="538" spans="1:67" x14ac:dyDescent="0.2">
      <c r="A538" s="448"/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748"/>
      <c r="O538" s="745" t="s">
        <v>37</v>
      </c>
      <c r="P538" s="746"/>
      <c r="Q538" s="746"/>
      <c r="R538" s="746"/>
      <c r="S538" s="746"/>
      <c r="T538" s="746"/>
      <c r="U538" s="747"/>
      <c r="V538" s="43" t="s">
        <v>0</v>
      </c>
      <c r="W538" s="44">
        <f>IFERROR(SUM(BL22:BL534),"0")</f>
        <v>0</v>
      </c>
      <c r="X538" s="44">
        <f>IFERROR(SUM(BM22:BM534),"0")</f>
        <v>0</v>
      </c>
      <c r="Y538" s="43"/>
      <c r="Z538" s="68"/>
      <c r="AA538" s="68"/>
    </row>
    <row r="539" spans="1:67" x14ac:dyDescent="0.2">
      <c r="A539" s="448"/>
      <c r="B539" s="448"/>
      <c r="C539" s="448"/>
      <c r="D539" s="448"/>
      <c r="E539" s="448"/>
      <c r="F539" s="448"/>
      <c r="G539" s="448"/>
      <c r="H539" s="448"/>
      <c r="I539" s="448"/>
      <c r="J539" s="448"/>
      <c r="K539" s="448"/>
      <c r="L539" s="448"/>
      <c r="M539" s="448"/>
      <c r="N539" s="748"/>
      <c r="O539" s="745" t="s">
        <v>38</v>
      </c>
      <c r="P539" s="746"/>
      <c r="Q539" s="746"/>
      <c r="R539" s="746"/>
      <c r="S539" s="746"/>
      <c r="T539" s="746"/>
      <c r="U539" s="747"/>
      <c r="V539" s="43" t="s">
        <v>23</v>
      </c>
      <c r="W539" s="45">
        <f>ROUNDUP(SUM(BN22:BN534),0)</f>
        <v>0</v>
      </c>
      <c r="X539" s="45">
        <f>ROUNDUP(SUM(BO22:BO534),0)</f>
        <v>0</v>
      </c>
      <c r="Y539" s="43"/>
      <c r="Z539" s="68"/>
      <c r="AA539" s="68"/>
    </row>
    <row r="540" spans="1:67" x14ac:dyDescent="0.2">
      <c r="A540" s="448"/>
      <c r="B540" s="448"/>
      <c r="C540" s="448"/>
      <c r="D540" s="448"/>
      <c r="E540" s="448"/>
      <c r="F540" s="448"/>
      <c r="G540" s="448"/>
      <c r="H540" s="448"/>
      <c r="I540" s="448"/>
      <c r="J540" s="448"/>
      <c r="K540" s="448"/>
      <c r="L540" s="448"/>
      <c r="M540" s="448"/>
      <c r="N540" s="748"/>
      <c r="O540" s="745" t="s">
        <v>39</v>
      </c>
      <c r="P540" s="746"/>
      <c r="Q540" s="746"/>
      <c r="R540" s="746"/>
      <c r="S540" s="746"/>
      <c r="T540" s="746"/>
      <c r="U540" s="747"/>
      <c r="V540" s="43" t="s">
        <v>0</v>
      </c>
      <c r="W540" s="44">
        <f>GrossWeightTotal+PalletQtyTotal*25</f>
        <v>0</v>
      </c>
      <c r="X540" s="44">
        <f>GrossWeightTotalR+PalletQtyTotalR*25</f>
        <v>0</v>
      </c>
      <c r="Y540" s="43"/>
      <c r="Z540" s="68"/>
      <c r="AA540" s="68"/>
    </row>
    <row r="541" spans="1:67" x14ac:dyDescent="0.2">
      <c r="A541" s="448"/>
      <c r="B541" s="448"/>
      <c r="C541" s="448"/>
      <c r="D541" s="448"/>
      <c r="E541" s="448"/>
      <c r="F541" s="448"/>
      <c r="G541" s="448"/>
      <c r="H541" s="448"/>
      <c r="I541" s="448"/>
      <c r="J541" s="448"/>
      <c r="K541" s="448"/>
      <c r="L541" s="448"/>
      <c r="M541" s="448"/>
      <c r="N541" s="748"/>
      <c r="O541" s="745" t="s">
        <v>40</v>
      </c>
      <c r="P541" s="746"/>
      <c r="Q541" s="746"/>
      <c r="R541" s="746"/>
      <c r="S541" s="746"/>
      <c r="T541" s="746"/>
      <c r="U541" s="747"/>
      <c r="V541" s="43" t="s">
        <v>23</v>
      </c>
      <c r="W541" s="44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0</v>
      </c>
      <c r="X541" s="44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0</v>
      </c>
      <c r="Y541" s="43"/>
      <c r="Z541" s="68"/>
      <c r="AA541" s="68"/>
    </row>
    <row r="542" spans="1:67" ht="14.25" x14ac:dyDescent="0.2">
      <c r="A542" s="448"/>
      <c r="B542" s="448"/>
      <c r="C542" s="448"/>
      <c r="D542" s="448"/>
      <c r="E542" s="448"/>
      <c r="F542" s="448"/>
      <c r="G542" s="448"/>
      <c r="H542" s="448"/>
      <c r="I542" s="448"/>
      <c r="J542" s="448"/>
      <c r="K542" s="448"/>
      <c r="L542" s="448"/>
      <c r="M542" s="448"/>
      <c r="N542" s="748"/>
      <c r="O542" s="745" t="s">
        <v>41</v>
      </c>
      <c r="P542" s="746"/>
      <c r="Q542" s="746"/>
      <c r="R542" s="746"/>
      <c r="S542" s="746"/>
      <c r="T542" s="746"/>
      <c r="U542" s="747"/>
      <c r="V542" s="46" t="s">
        <v>54</v>
      </c>
      <c r="W542" s="43"/>
      <c r="X542" s="43"/>
      <c r="Y542" s="43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0</v>
      </c>
      <c r="Z542" s="68"/>
      <c r="AA542" s="68"/>
    </row>
    <row r="543" spans="1:67" ht="13.5" thickBot="1" x14ac:dyDescent="0.25"/>
    <row r="544" spans="1:67" ht="27" thickTop="1" thickBot="1" x14ac:dyDescent="0.25">
      <c r="A544" s="47" t="s">
        <v>9</v>
      </c>
      <c r="B544" s="79" t="s">
        <v>76</v>
      </c>
      <c r="C544" s="742" t="s">
        <v>113</v>
      </c>
      <c r="D544" s="742" t="s">
        <v>113</v>
      </c>
      <c r="E544" s="742" t="s">
        <v>113</v>
      </c>
      <c r="F544" s="742" t="s">
        <v>113</v>
      </c>
      <c r="G544" s="742" t="s">
        <v>241</v>
      </c>
      <c r="H544" s="742" t="s">
        <v>241</v>
      </c>
      <c r="I544" s="742" t="s">
        <v>241</v>
      </c>
      <c r="J544" s="742" t="s">
        <v>241</v>
      </c>
      <c r="K544" s="749"/>
      <c r="L544" s="742" t="s">
        <v>241</v>
      </c>
      <c r="M544" s="749"/>
      <c r="N544" s="742" t="s">
        <v>241</v>
      </c>
      <c r="O544" s="742" t="s">
        <v>241</v>
      </c>
      <c r="P544" s="742" t="s">
        <v>241</v>
      </c>
      <c r="Q544" s="742" t="s">
        <v>466</v>
      </c>
      <c r="R544" s="742" t="s">
        <v>466</v>
      </c>
      <c r="S544" s="742" t="s">
        <v>524</v>
      </c>
      <c r="T544" s="742" t="s">
        <v>524</v>
      </c>
      <c r="U544" s="742" t="s">
        <v>524</v>
      </c>
      <c r="V544" s="79" t="s">
        <v>610</v>
      </c>
      <c r="W544" s="79" t="s">
        <v>660</v>
      </c>
      <c r="AA544" s="61"/>
      <c r="AD544" s="1"/>
    </row>
    <row r="545" spans="1:30" ht="14.25" customHeight="1" thickTop="1" x14ac:dyDescent="0.2">
      <c r="A545" s="750" t="s">
        <v>10</v>
      </c>
      <c r="B545" s="742" t="s">
        <v>76</v>
      </c>
      <c r="C545" s="742" t="s">
        <v>114</v>
      </c>
      <c r="D545" s="742" t="s">
        <v>122</v>
      </c>
      <c r="E545" s="742" t="s">
        <v>113</v>
      </c>
      <c r="F545" s="742" t="s">
        <v>231</v>
      </c>
      <c r="G545" s="742" t="s">
        <v>242</v>
      </c>
      <c r="H545" s="742" t="s">
        <v>249</v>
      </c>
      <c r="I545" s="742" t="s">
        <v>268</v>
      </c>
      <c r="J545" s="742" t="s">
        <v>327</v>
      </c>
      <c r="K545" s="1"/>
      <c r="L545" s="742" t="s">
        <v>357</v>
      </c>
      <c r="M545" s="1"/>
      <c r="N545" s="742" t="s">
        <v>357</v>
      </c>
      <c r="O545" s="742" t="s">
        <v>436</v>
      </c>
      <c r="P545" s="742" t="s">
        <v>453</v>
      </c>
      <c r="Q545" s="742" t="s">
        <v>467</v>
      </c>
      <c r="R545" s="742" t="s">
        <v>499</v>
      </c>
      <c r="S545" s="742" t="s">
        <v>525</v>
      </c>
      <c r="T545" s="742" t="s">
        <v>572</v>
      </c>
      <c r="U545" s="742" t="s">
        <v>600</v>
      </c>
      <c r="V545" s="742" t="s">
        <v>610</v>
      </c>
      <c r="W545" s="742" t="s">
        <v>661</v>
      </c>
      <c r="AA545" s="61"/>
      <c r="AD545" s="1"/>
    </row>
    <row r="546" spans="1:30" ht="13.5" thickBot="1" x14ac:dyDescent="0.25">
      <c r="A546" s="751"/>
      <c r="B546" s="742"/>
      <c r="C546" s="742"/>
      <c r="D546" s="742"/>
      <c r="E546" s="742"/>
      <c r="F546" s="742"/>
      <c r="G546" s="742"/>
      <c r="H546" s="742"/>
      <c r="I546" s="742"/>
      <c r="J546" s="742"/>
      <c r="K546" s="1"/>
      <c r="L546" s="742"/>
      <c r="M546" s="1"/>
      <c r="N546" s="742"/>
      <c r="O546" s="742"/>
      <c r="P546" s="742"/>
      <c r="Q546" s="742"/>
      <c r="R546" s="742"/>
      <c r="S546" s="742"/>
      <c r="T546" s="742"/>
      <c r="U546" s="742"/>
      <c r="V546" s="742"/>
      <c r="W546" s="742"/>
      <c r="AA546" s="61"/>
      <c r="AD546" s="1"/>
    </row>
    <row r="547" spans="1:30" ht="18" thickTop="1" thickBot="1" x14ac:dyDescent="0.25">
      <c r="A547" s="47" t="s">
        <v>13</v>
      </c>
      <c r="B547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3">
        <f>IFERROR(X51*1,"0")+IFERROR(X52*1,"0")</f>
        <v>0</v>
      </c>
      <c r="D547" s="53">
        <f>IFERROR(X57*1,"0")+IFERROR(X58*1,"0")+IFERROR(X59*1,"0")+IFERROR(X60*1,"0")</f>
        <v>0</v>
      </c>
      <c r="E547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53">
        <f>IFERROR(X131*1,"0")+IFERROR(X132*1,"0")+IFERROR(X133*1,"0")+IFERROR(X134*1,"0")+IFERROR(X135*1,"0")</f>
        <v>0</v>
      </c>
      <c r="G547" s="53">
        <f>IFERROR(X141*1,"0")+IFERROR(X142*1,"0")+IFERROR(X143*1,"0")</f>
        <v>0</v>
      </c>
      <c r="H547" s="53">
        <f>IFERROR(X148*1,"0")+IFERROR(X149*1,"0")+IFERROR(X150*1,"0")+IFERROR(X151*1,"0")+IFERROR(X152*1,"0")+IFERROR(X153*1,"0")+IFERROR(X154*1,"0")+IFERROR(X155*1,"0")+IFERROR(X156*1,"0")</f>
        <v>0</v>
      </c>
      <c r="I547" s="53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53">
        <f>IFERROR(X206*1,"0")+IFERROR(X207*1,"0")+IFERROR(X208*1,"0")+IFERROR(X209*1,"0")+IFERROR(X210*1,"0")+IFERROR(X211*1,"0")+IFERROR(X215*1,"0")+IFERROR(X216*1,"0")</f>
        <v>0</v>
      </c>
      <c r="K547" s="1"/>
      <c r="L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1"/>
      <c r="N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53">
        <f>IFERROR(X290*1,"0")+IFERROR(X291*1,"0")+IFERROR(X292*1,"0")+IFERROR(X293*1,"0")+IFERROR(X294*1,"0")+IFERROR(X295*1,"0")+IFERROR(X296*1,"0")+IFERROR(X300*1,"0")+IFERROR(X301*1,"0")</f>
        <v>0</v>
      </c>
      <c r="P547" s="53">
        <f>IFERROR(X306*1,"0")+IFERROR(X310*1,"0")+IFERROR(X311*1,"0")+IFERROR(X312*1,"0")+IFERROR(X316*1,"0")+IFERROR(X320*1,"0")</f>
        <v>0</v>
      </c>
      <c r="Q547" s="53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0</v>
      </c>
      <c r="R547" s="53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3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3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3">
        <f>IFERROR(X448*1,"0")+IFERROR(X449*1,"0")+IFERROR(X450*1,"0")</f>
        <v>0</v>
      </c>
      <c r="V547" s="53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3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61"/>
      <c r="AD547" s="1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A455:Y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11:E311"/>
    <mergeCell ref="O311:S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A304:Y304"/>
    <mergeCell ref="A305:Y305"/>
    <mergeCell ref="D306:E306"/>
    <mergeCell ref="O306:S306"/>
    <mergeCell ref="O307:U307"/>
    <mergeCell ref="A307:N308"/>
    <mergeCell ref="O308:U308"/>
    <mergeCell ref="A309:Y309"/>
    <mergeCell ref="D310:E310"/>
    <mergeCell ref="O310:S310"/>
    <mergeCell ref="O297:U297"/>
    <mergeCell ref="A297:N298"/>
    <mergeCell ref="O298:U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O286:U286"/>
    <mergeCell ref="A286:N287"/>
    <mergeCell ref="O287:U287"/>
    <mergeCell ref="A288:Y288"/>
    <mergeCell ref="A289:Y289"/>
    <mergeCell ref="D290:E290"/>
    <mergeCell ref="O290:S290"/>
    <mergeCell ref="D291:E291"/>
    <mergeCell ref="O291:S291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47:Y247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O245:U245"/>
    <mergeCell ref="A245:N246"/>
    <mergeCell ref="O246:U246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A220:Y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A214:Y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O212:U212"/>
    <mergeCell ref="A212:N213"/>
    <mergeCell ref="O213:U213"/>
    <mergeCell ref="O202:U202"/>
    <mergeCell ref="A202:N203"/>
    <mergeCell ref="O203:U203"/>
    <mergeCell ref="A204:Y204"/>
    <mergeCell ref="A205:Y205"/>
    <mergeCell ref="D206:E206"/>
    <mergeCell ref="O206:S206"/>
    <mergeCell ref="D207:E207"/>
    <mergeCell ref="O207:S207"/>
    <mergeCell ref="A197:Y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192:E192"/>
    <mergeCell ref="O192:S192"/>
    <mergeCell ref="D193:E193"/>
    <mergeCell ref="O193:S193"/>
    <mergeCell ref="D194:E194"/>
    <mergeCell ref="O194:S194"/>
    <mergeCell ref="O195:U195"/>
    <mergeCell ref="A195:N196"/>
    <mergeCell ref="O196:U19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71:E171"/>
    <mergeCell ref="O171:S171"/>
    <mergeCell ref="D172:E172"/>
    <mergeCell ref="O172:S172"/>
    <mergeCell ref="D173:E173"/>
    <mergeCell ref="O173:S173"/>
    <mergeCell ref="D174:E174"/>
    <mergeCell ref="O174:S174"/>
    <mergeCell ref="O175:U175"/>
    <mergeCell ref="A175:N176"/>
    <mergeCell ref="O176:U176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A159:Y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D148:E148"/>
    <mergeCell ref="O148:S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A104:Y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:Q8 O6:Q6 O5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737</v>
      </c>
      <c r="H1" s="9"/>
    </row>
    <row r="3" spans="2:8" x14ac:dyDescent="0.2">
      <c r="B3" s="54" t="s">
        <v>738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740</v>
      </c>
      <c r="C6" s="54" t="s">
        <v>741</v>
      </c>
      <c r="D6" s="54" t="s">
        <v>742</v>
      </c>
      <c r="E6" s="54" t="s">
        <v>48</v>
      </c>
    </row>
    <row r="7" spans="2:8" x14ac:dyDescent="0.2">
      <c r="B7" s="54" t="s">
        <v>743</v>
      </c>
      <c r="C7" s="54" t="s">
        <v>744</v>
      </c>
      <c r="D7" s="54" t="s">
        <v>745</v>
      </c>
      <c r="E7" s="54" t="s">
        <v>48</v>
      </c>
    </row>
    <row r="8" spans="2:8" x14ac:dyDescent="0.2">
      <c r="B8" s="54" t="s">
        <v>746</v>
      </c>
      <c r="C8" s="54" t="s">
        <v>747</v>
      </c>
      <c r="D8" s="54" t="s">
        <v>748</v>
      </c>
      <c r="E8" s="54" t="s">
        <v>48</v>
      </c>
    </row>
    <row r="9" spans="2:8" x14ac:dyDescent="0.2">
      <c r="B9" s="54" t="s">
        <v>749</v>
      </c>
      <c r="C9" s="54" t="s">
        <v>750</v>
      </c>
      <c r="D9" s="54" t="s">
        <v>751</v>
      </c>
      <c r="E9" s="54" t="s">
        <v>48</v>
      </c>
    </row>
    <row r="10" spans="2:8" x14ac:dyDescent="0.2">
      <c r="B10" s="54" t="s">
        <v>752</v>
      </c>
      <c r="C10" s="54" t="s">
        <v>753</v>
      </c>
      <c r="D10" s="54" t="s">
        <v>754</v>
      </c>
      <c r="E10" s="54" t="s">
        <v>48</v>
      </c>
    </row>
    <row r="12" spans="2:8" x14ac:dyDescent="0.2">
      <c r="B12" s="54" t="s">
        <v>755</v>
      </c>
      <c r="C12" s="54" t="s">
        <v>741</v>
      </c>
      <c r="D12" s="54" t="s">
        <v>48</v>
      </c>
      <c r="E12" s="54" t="s">
        <v>48</v>
      </c>
    </row>
    <row r="14" spans="2:8" x14ac:dyDescent="0.2">
      <c r="B14" s="54" t="s">
        <v>756</v>
      </c>
      <c r="C14" s="54" t="s">
        <v>744</v>
      </c>
      <c r="D14" s="54" t="s">
        <v>48</v>
      </c>
      <c r="E14" s="54" t="s">
        <v>48</v>
      </c>
    </row>
    <row r="16" spans="2:8" x14ac:dyDescent="0.2">
      <c r="B16" s="54" t="s">
        <v>757</v>
      </c>
      <c r="C16" s="54" t="s">
        <v>747</v>
      </c>
      <c r="D16" s="54" t="s">
        <v>48</v>
      </c>
      <c r="E16" s="54" t="s">
        <v>48</v>
      </c>
    </row>
    <row r="18" spans="2:5" x14ac:dyDescent="0.2">
      <c r="B18" s="54" t="s">
        <v>758</v>
      </c>
      <c r="C18" s="54" t="s">
        <v>750</v>
      </c>
      <c r="D18" s="54" t="s">
        <v>48</v>
      </c>
      <c r="E18" s="54" t="s">
        <v>48</v>
      </c>
    </row>
    <row r="20" spans="2:5" x14ac:dyDescent="0.2">
      <c r="B20" s="54" t="s">
        <v>759</v>
      </c>
      <c r="C20" s="54" t="s">
        <v>753</v>
      </c>
      <c r="D20" s="54" t="s">
        <v>48</v>
      </c>
      <c r="E20" s="54" t="s">
        <v>48</v>
      </c>
    </row>
    <row r="22" spans="2:5" x14ac:dyDescent="0.2">
      <c r="B22" s="54" t="s">
        <v>760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762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763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770</v>
      </c>
      <c r="C32" s="54" t="s">
        <v>48</v>
      </c>
      <c r="D32" s="54" t="s">
        <v>48</v>
      </c>
      <c r="E32" s="54" t="s">
        <v>48</v>
      </c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2024-05-16T08:21:56Z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