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90" windowHeight="1227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W555" i="2" l="1"/>
  <c r="X554" i="2"/>
  <c r="W554" i="2"/>
  <c r="BN553" i="2"/>
  <c r="BM553" i="2"/>
  <c r="BL553" i="2"/>
  <c r="Y553" i="2"/>
  <c r="X553" i="2"/>
  <c r="BO553" i="2" s="1"/>
  <c r="BN552" i="2"/>
  <c r="BL552" i="2"/>
  <c r="Y552" i="2"/>
  <c r="X552" i="2"/>
  <c r="BO552" i="2" s="1"/>
  <c r="BN551" i="2"/>
  <c r="BM551" i="2"/>
  <c r="BL551" i="2"/>
  <c r="Y551" i="2"/>
  <c r="X551" i="2"/>
  <c r="BO551" i="2" s="1"/>
  <c r="BN550" i="2"/>
  <c r="BL550" i="2"/>
  <c r="Y550" i="2"/>
  <c r="Y554" i="2" s="1"/>
  <c r="X550" i="2"/>
  <c r="BO550" i="2" s="1"/>
  <c r="W548" i="2"/>
  <c r="W547" i="2"/>
  <c r="BN546" i="2"/>
  <c r="BL546" i="2"/>
  <c r="X546" i="2"/>
  <c r="BO546" i="2" s="1"/>
  <c r="BN545" i="2"/>
  <c r="BL545" i="2"/>
  <c r="X545" i="2"/>
  <c r="BO545" i="2" s="1"/>
  <c r="BN544" i="2"/>
  <c r="BL544" i="2"/>
  <c r="X544" i="2"/>
  <c r="BO544" i="2" s="1"/>
  <c r="BN543" i="2"/>
  <c r="BL543" i="2"/>
  <c r="X543" i="2"/>
  <c r="BO543" i="2" s="1"/>
  <c r="BN542" i="2"/>
  <c r="BL542" i="2"/>
  <c r="X542" i="2"/>
  <c r="X548" i="2" s="1"/>
  <c r="W540" i="2"/>
  <c r="W539" i="2"/>
  <c r="BO538" i="2"/>
  <c r="BN538" i="2"/>
  <c r="BL538" i="2"/>
  <c r="X538" i="2"/>
  <c r="BM538" i="2" s="1"/>
  <c r="BO537" i="2"/>
  <c r="BN537" i="2"/>
  <c r="BL537" i="2"/>
  <c r="Y537" i="2"/>
  <c r="X537" i="2"/>
  <c r="BM537" i="2" s="1"/>
  <c r="BO536" i="2"/>
  <c r="BN536" i="2"/>
  <c r="BL536" i="2"/>
  <c r="X536" i="2"/>
  <c r="BM536" i="2" s="1"/>
  <c r="BO535" i="2"/>
  <c r="BN535" i="2"/>
  <c r="BL535" i="2"/>
  <c r="Y535" i="2"/>
  <c r="X535" i="2"/>
  <c r="BM535" i="2" s="1"/>
  <c r="BO534" i="2"/>
  <c r="BN534" i="2"/>
  <c r="BL534" i="2"/>
  <c r="X534" i="2"/>
  <c r="X540" i="2" s="1"/>
  <c r="X532" i="2"/>
  <c r="W532" i="2"/>
  <c r="W531" i="2"/>
  <c r="BN530" i="2"/>
  <c r="BM530" i="2"/>
  <c r="BL530" i="2"/>
  <c r="X530" i="2"/>
  <c r="BO530" i="2" s="1"/>
  <c r="BN529" i="2"/>
  <c r="BL529" i="2"/>
  <c r="X529" i="2"/>
  <c r="BM529" i="2" s="1"/>
  <c r="BN528" i="2"/>
  <c r="BM528" i="2"/>
  <c r="BL528" i="2"/>
  <c r="X528" i="2"/>
  <c r="BO528" i="2" s="1"/>
  <c r="BN527" i="2"/>
  <c r="BL527" i="2"/>
  <c r="X527" i="2"/>
  <c r="BM527" i="2" s="1"/>
  <c r="BN526" i="2"/>
  <c r="BM526" i="2"/>
  <c r="BL526" i="2"/>
  <c r="X526" i="2"/>
  <c r="X531" i="2" s="1"/>
  <c r="X524" i="2"/>
  <c r="W524" i="2"/>
  <c r="W523" i="2"/>
  <c r="BO522" i="2"/>
  <c r="BN522" i="2"/>
  <c r="BM522" i="2"/>
  <c r="BL522" i="2"/>
  <c r="X522" i="2"/>
  <c r="Y522" i="2" s="1"/>
  <c r="BO521" i="2"/>
  <c r="BN521" i="2"/>
  <c r="BM521" i="2"/>
  <c r="BL521" i="2"/>
  <c r="X521" i="2"/>
  <c r="Y521" i="2" s="1"/>
  <c r="BO520" i="2"/>
  <c r="BN520" i="2"/>
  <c r="BM520" i="2"/>
  <c r="BL520" i="2"/>
  <c r="X520" i="2"/>
  <c r="Y520" i="2" s="1"/>
  <c r="BO519" i="2"/>
  <c r="BN519" i="2"/>
  <c r="BM519" i="2"/>
  <c r="BL519" i="2"/>
  <c r="X519" i="2"/>
  <c r="Y519" i="2" s="1"/>
  <c r="BO518" i="2"/>
  <c r="BN518" i="2"/>
  <c r="BM518" i="2"/>
  <c r="BL518" i="2"/>
  <c r="X518" i="2"/>
  <c r="Y518" i="2" s="1"/>
  <c r="BO517" i="2"/>
  <c r="BN517" i="2"/>
  <c r="BM517" i="2"/>
  <c r="BL517" i="2"/>
  <c r="X517" i="2"/>
  <c r="Y517" i="2" s="1"/>
  <c r="BO516" i="2"/>
  <c r="BN516" i="2"/>
  <c r="BM516" i="2"/>
  <c r="BL516" i="2"/>
  <c r="X516" i="2"/>
  <c r="Y516" i="2" s="1"/>
  <c r="BO515" i="2"/>
  <c r="BN515" i="2"/>
  <c r="BM515" i="2"/>
  <c r="BL515" i="2"/>
  <c r="X515" i="2"/>
  <c r="Y515" i="2" s="1"/>
  <c r="BO514" i="2"/>
  <c r="BN514" i="2"/>
  <c r="BM514" i="2"/>
  <c r="BL514" i="2"/>
  <c r="X514" i="2"/>
  <c r="X566" i="2" s="1"/>
  <c r="X510" i="2"/>
  <c r="W510" i="2"/>
  <c r="X509" i="2"/>
  <c r="W509" i="2"/>
  <c r="BO508" i="2"/>
  <c r="BN508" i="2"/>
  <c r="BM508" i="2"/>
  <c r="BL508" i="2"/>
  <c r="Y508" i="2"/>
  <c r="Y509" i="2" s="1"/>
  <c r="X508" i="2"/>
  <c r="O508" i="2"/>
  <c r="W506" i="2"/>
  <c r="X505" i="2"/>
  <c r="W505" i="2"/>
  <c r="BO504" i="2"/>
  <c r="BN504" i="2"/>
  <c r="BM504" i="2"/>
  <c r="BL504" i="2"/>
  <c r="Y504" i="2"/>
  <c r="X504" i="2"/>
  <c r="O504" i="2"/>
  <c r="BO503" i="2"/>
  <c r="BN503" i="2"/>
  <c r="BM503" i="2"/>
  <c r="BL503" i="2"/>
  <c r="X503" i="2"/>
  <c r="Y503" i="2" s="1"/>
  <c r="O503" i="2"/>
  <c r="BN502" i="2"/>
  <c r="BM502" i="2"/>
  <c r="BL502" i="2"/>
  <c r="Y502" i="2"/>
  <c r="X502" i="2"/>
  <c r="BO502" i="2" s="1"/>
  <c r="O502" i="2"/>
  <c r="W500" i="2"/>
  <c r="W499" i="2"/>
  <c r="BN498" i="2"/>
  <c r="BM498" i="2"/>
  <c r="BL498" i="2"/>
  <c r="Y498" i="2"/>
  <c r="X498" i="2"/>
  <c r="BO498" i="2" s="1"/>
  <c r="O498" i="2"/>
  <c r="BO497" i="2"/>
  <c r="BN497" i="2"/>
  <c r="BL497" i="2"/>
  <c r="Y497" i="2"/>
  <c r="X497" i="2"/>
  <c r="BM497" i="2" s="1"/>
  <c r="O497" i="2"/>
  <c r="BO496" i="2"/>
  <c r="BN496" i="2"/>
  <c r="BL496" i="2"/>
  <c r="X496" i="2"/>
  <c r="BM496" i="2" s="1"/>
  <c r="O496" i="2"/>
  <c r="BN495" i="2"/>
  <c r="BL495" i="2"/>
  <c r="X495" i="2"/>
  <c r="O495" i="2"/>
  <c r="BO494" i="2"/>
  <c r="BN494" i="2"/>
  <c r="BM494" i="2"/>
  <c r="BL494" i="2"/>
  <c r="Y494" i="2"/>
  <c r="X494" i="2"/>
  <c r="O494" i="2"/>
  <c r="BN493" i="2"/>
  <c r="BM493" i="2"/>
  <c r="BL493" i="2"/>
  <c r="X493" i="2"/>
  <c r="X499" i="2" s="1"/>
  <c r="O493" i="2"/>
  <c r="W491" i="2"/>
  <c r="W490" i="2"/>
  <c r="BN489" i="2"/>
  <c r="BM489" i="2"/>
  <c r="BL489" i="2"/>
  <c r="X489" i="2"/>
  <c r="BO489" i="2" s="1"/>
  <c r="O489" i="2"/>
  <c r="BN488" i="2"/>
  <c r="BL488" i="2"/>
  <c r="X488" i="2"/>
  <c r="BM488" i="2" s="1"/>
  <c r="O488" i="2"/>
  <c r="W486" i="2"/>
  <c r="W485" i="2"/>
  <c r="BN484" i="2"/>
  <c r="BL484" i="2"/>
  <c r="X484" i="2"/>
  <c r="BM484" i="2" s="1"/>
  <c r="O484" i="2"/>
  <c r="BO483" i="2"/>
  <c r="BN483" i="2"/>
  <c r="BL483" i="2"/>
  <c r="X483" i="2"/>
  <c r="BM483" i="2" s="1"/>
  <c r="O483" i="2"/>
  <c r="BN482" i="2"/>
  <c r="BL482" i="2"/>
  <c r="X482" i="2"/>
  <c r="BO482" i="2" s="1"/>
  <c r="O482" i="2"/>
  <c r="BN481" i="2"/>
  <c r="BL481" i="2"/>
  <c r="Y481" i="2"/>
  <c r="X481" i="2"/>
  <c r="BO481" i="2" s="1"/>
  <c r="O481" i="2"/>
  <c r="BO480" i="2"/>
  <c r="BN480" i="2"/>
  <c r="BM480" i="2"/>
  <c r="BL480" i="2"/>
  <c r="Y480" i="2"/>
  <c r="X480" i="2"/>
  <c r="O480" i="2"/>
  <c r="BN479" i="2"/>
  <c r="BM479" i="2"/>
  <c r="BL479" i="2"/>
  <c r="X479" i="2"/>
  <c r="Y479" i="2" s="1"/>
  <c r="O479" i="2"/>
  <c r="BN478" i="2"/>
  <c r="BM478" i="2"/>
  <c r="BL478" i="2"/>
  <c r="Y478" i="2"/>
  <c r="X478" i="2"/>
  <c r="BO478" i="2" s="1"/>
  <c r="O478" i="2"/>
  <c r="BO477" i="2"/>
  <c r="BN477" i="2"/>
  <c r="BL477" i="2"/>
  <c r="Y477" i="2"/>
  <c r="X477" i="2"/>
  <c r="BM477" i="2" s="1"/>
  <c r="O477" i="2"/>
  <c r="BO476" i="2"/>
  <c r="BN476" i="2"/>
  <c r="BL476" i="2"/>
  <c r="X476" i="2"/>
  <c r="BM476" i="2" s="1"/>
  <c r="O476" i="2"/>
  <c r="BN475" i="2"/>
  <c r="BL475" i="2"/>
  <c r="X475" i="2"/>
  <c r="O475" i="2"/>
  <c r="BO474" i="2"/>
  <c r="BN474" i="2"/>
  <c r="BM474" i="2"/>
  <c r="BL474" i="2"/>
  <c r="Y474" i="2"/>
  <c r="X474" i="2"/>
  <c r="O474" i="2"/>
  <c r="BN473" i="2"/>
  <c r="BM473" i="2"/>
  <c r="BL473" i="2"/>
  <c r="X473" i="2"/>
  <c r="W566" i="2" s="1"/>
  <c r="O473" i="2"/>
  <c r="W469" i="2"/>
  <c r="W468" i="2"/>
  <c r="BN467" i="2"/>
  <c r="BM467" i="2"/>
  <c r="BL467" i="2"/>
  <c r="X467" i="2"/>
  <c r="X468" i="2" s="1"/>
  <c r="X465" i="2"/>
  <c r="W465" i="2"/>
  <c r="X464" i="2"/>
  <c r="W464" i="2"/>
  <c r="BO463" i="2"/>
  <c r="BN463" i="2"/>
  <c r="BM463" i="2"/>
  <c r="BL463" i="2"/>
  <c r="Y463" i="2"/>
  <c r="Y464" i="2" s="1"/>
  <c r="X463" i="2"/>
  <c r="V566" i="2" s="1"/>
  <c r="O463" i="2"/>
  <c r="W460" i="2"/>
  <c r="X459" i="2"/>
  <c r="W459" i="2"/>
  <c r="BO458" i="2"/>
  <c r="BN458" i="2"/>
  <c r="BL458" i="2"/>
  <c r="Y458" i="2"/>
  <c r="X458" i="2"/>
  <c r="BM458" i="2" s="1"/>
  <c r="O458" i="2"/>
  <c r="BN457" i="2"/>
  <c r="BM457" i="2"/>
  <c r="BL457" i="2"/>
  <c r="X457" i="2"/>
  <c r="Y457" i="2" s="1"/>
  <c r="O457" i="2"/>
  <c r="BN456" i="2"/>
  <c r="BM456" i="2"/>
  <c r="BL456" i="2"/>
  <c r="Y456" i="2"/>
  <c r="Y459" i="2" s="1"/>
  <c r="X456" i="2"/>
  <c r="U566" i="2" s="1"/>
  <c r="O456" i="2"/>
  <c r="X453" i="2"/>
  <c r="W453" i="2"/>
  <c r="X452" i="2"/>
  <c r="W452" i="2"/>
  <c r="BN451" i="2"/>
  <c r="BM451" i="2"/>
  <c r="BL451" i="2"/>
  <c r="Y451" i="2"/>
  <c r="Y452" i="2" s="1"/>
  <c r="X451" i="2"/>
  <c r="BO451" i="2" s="1"/>
  <c r="O451" i="2"/>
  <c r="X449" i="2"/>
  <c r="W449" i="2"/>
  <c r="X448" i="2"/>
  <c r="W448" i="2"/>
  <c r="BN447" i="2"/>
  <c r="BM447" i="2"/>
  <c r="BL447" i="2"/>
  <c r="Y447" i="2"/>
  <c r="Y448" i="2" s="1"/>
  <c r="X447" i="2"/>
  <c r="BO447" i="2" s="1"/>
  <c r="O447" i="2"/>
  <c r="X445" i="2"/>
  <c r="W445" i="2"/>
  <c r="X444" i="2"/>
  <c r="W444" i="2"/>
  <c r="BN443" i="2"/>
  <c r="BM443" i="2"/>
  <c r="BL443" i="2"/>
  <c r="Y443" i="2"/>
  <c r="X443" i="2"/>
  <c r="BO443" i="2" s="1"/>
  <c r="O443" i="2"/>
  <c r="BO442" i="2"/>
  <c r="BN442" i="2"/>
  <c r="BL442" i="2"/>
  <c r="Y442" i="2"/>
  <c r="Y444" i="2" s="1"/>
  <c r="X442" i="2"/>
  <c r="BM442" i="2" s="1"/>
  <c r="O442" i="2"/>
  <c r="W440" i="2"/>
  <c r="W439" i="2"/>
  <c r="BO438" i="2"/>
  <c r="BN438" i="2"/>
  <c r="BL438" i="2"/>
  <c r="Y438" i="2"/>
  <c r="X438" i="2"/>
  <c r="BM438" i="2" s="1"/>
  <c r="O438" i="2"/>
  <c r="BO437" i="2"/>
  <c r="BN437" i="2"/>
  <c r="BL437" i="2"/>
  <c r="X437" i="2"/>
  <c r="BM437" i="2" s="1"/>
  <c r="O437" i="2"/>
  <c r="BN436" i="2"/>
  <c r="BL436" i="2"/>
  <c r="X436" i="2"/>
  <c r="O436" i="2"/>
  <c r="BO435" i="2"/>
  <c r="BN435" i="2"/>
  <c r="BM435" i="2"/>
  <c r="BL435" i="2"/>
  <c r="Y435" i="2"/>
  <c r="X435" i="2"/>
  <c r="O435" i="2"/>
  <c r="BN434" i="2"/>
  <c r="BM434" i="2"/>
  <c r="BL434" i="2"/>
  <c r="X434" i="2"/>
  <c r="BO434" i="2" s="1"/>
  <c r="O434" i="2"/>
  <c r="BN433" i="2"/>
  <c r="BL433" i="2"/>
  <c r="X433" i="2"/>
  <c r="BM433" i="2" s="1"/>
  <c r="O433" i="2"/>
  <c r="X431" i="2"/>
  <c r="W431" i="2"/>
  <c r="X430" i="2"/>
  <c r="W430" i="2"/>
  <c r="BN429" i="2"/>
  <c r="BL429" i="2"/>
  <c r="X429" i="2"/>
  <c r="BM429" i="2" s="1"/>
  <c r="O429" i="2"/>
  <c r="BO428" i="2"/>
  <c r="BN428" i="2"/>
  <c r="BL428" i="2"/>
  <c r="X428" i="2"/>
  <c r="T566" i="2" s="1"/>
  <c r="O428" i="2"/>
  <c r="W425" i="2"/>
  <c r="W424" i="2"/>
  <c r="BO423" i="2"/>
  <c r="BN423" i="2"/>
  <c r="BL423" i="2"/>
  <c r="X423" i="2"/>
  <c r="BM423" i="2" s="1"/>
  <c r="O423" i="2"/>
  <c r="BN422" i="2"/>
  <c r="BL422" i="2"/>
  <c r="X422" i="2"/>
  <c r="BO422" i="2" s="1"/>
  <c r="O422" i="2"/>
  <c r="BN421" i="2"/>
  <c r="BL421" i="2"/>
  <c r="Y421" i="2"/>
  <c r="X421" i="2"/>
  <c r="X425" i="2" s="1"/>
  <c r="O421" i="2"/>
  <c r="W419" i="2"/>
  <c r="X418" i="2"/>
  <c r="W418" i="2"/>
  <c r="BN417" i="2"/>
  <c r="BL417" i="2"/>
  <c r="Y417" i="2"/>
  <c r="Y418" i="2" s="1"/>
  <c r="X417" i="2"/>
  <c r="X419" i="2" s="1"/>
  <c r="O417" i="2"/>
  <c r="W415" i="2"/>
  <c r="X414" i="2"/>
  <c r="W414" i="2"/>
  <c r="BN413" i="2"/>
  <c r="BL413" i="2"/>
  <c r="Y413" i="2"/>
  <c r="X413" i="2"/>
  <c r="BO413" i="2" s="1"/>
  <c r="O413" i="2"/>
  <c r="BO412" i="2"/>
  <c r="BN412" i="2"/>
  <c r="BL412" i="2"/>
  <c r="Y412" i="2"/>
  <c r="X412" i="2"/>
  <c r="BM412" i="2" s="1"/>
  <c r="O412" i="2"/>
  <c r="BN411" i="2"/>
  <c r="BM411" i="2"/>
  <c r="BL411" i="2"/>
  <c r="X411" i="2"/>
  <c r="Y411" i="2" s="1"/>
  <c r="Y414" i="2" s="1"/>
  <c r="O411" i="2"/>
  <c r="W409" i="2"/>
  <c r="W408" i="2"/>
  <c r="BN407" i="2"/>
  <c r="BM407" i="2"/>
  <c r="BL407" i="2"/>
  <c r="X407" i="2"/>
  <c r="Y407" i="2" s="1"/>
  <c r="O407" i="2"/>
  <c r="BN406" i="2"/>
  <c r="BM406" i="2"/>
  <c r="BL406" i="2"/>
  <c r="Y406" i="2"/>
  <c r="X406" i="2"/>
  <c r="BO406" i="2" s="1"/>
  <c r="O406" i="2"/>
  <c r="BO405" i="2"/>
  <c r="BN405" i="2"/>
  <c r="BL405" i="2"/>
  <c r="Y405" i="2"/>
  <c r="X405" i="2"/>
  <c r="BM405" i="2" s="1"/>
  <c r="O405" i="2"/>
  <c r="BO404" i="2"/>
  <c r="BN404" i="2"/>
  <c r="BL404" i="2"/>
  <c r="X404" i="2"/>
  <c r="BM404" i="2" s="1"/>
  <c r="O404" i="2"/>
  <c r="BN403" i="2"/>
  <c r="BL403" i="2"/>
  <c r="X403" i="2"/>
  <c r="O403" i="2"/>
  <c r="BO402" i="2"/>
  <c r="BN402" i="2"/>
  <c r="BM402" i="2"/>
  <c r="BL402" i="2"/>
  <c r="Y402" i="2"/>
  <c r="X402" i="2"/>
  <c r="O402" i="2"/>
  <c r="BN401" i="2"/>
  <c r="BM401" i="2"/>
  <c r="BL401" i="2"/>
  <c r="X401" i="2"/>
  <c r="BO401" i="2" s="1"/>
  <c r="O401" i="2"/>
  <c r="BN400" i="2"/>
  <c r="BL400" i="2"/>
  <c r="X400" i="2"/>
  <c r="BM400" i="2" s="1"/>
  <c r="O400" i="2"/>
  <c r="BO399" i="2"/>
  <c r="BN399" i="2"/>
  <c r="BL399" i="2"/>
  <c r="X399" i="2"/>
  <c r="BM399" i="2" s="1"/>
  <c r="O399" i="2"/>
  <c r="BN398" i="2"/>
  <c r="BL398" i="2"/>
  <c r="X398" i="2"/>
  <c r="BO398" i="2" s="1"/>
  <c r="O398" i="2"/>
  <c r="BN397" i="2"/>
  <c r="BL397" i="2"/>
  <c r="Y397" i="2"/>
  <c r="X397" i="2"/>
  <c r="BO397" i="2" s="1"/>
  <c r="O397" i="2"/>
  <c r="BO396" i="2"/>
  <c r="BN396" i="2"/>
  <c r="BL396" i="2"/>
  <c r="Y396" i="2"/>
  <c r="X396" i="2"/>
  <c r="BM396" i="2" s="1"/>
  <c r="O396" i="2"/>
  <c r="BN395" i="2"/>
  <c r="BM395" i="2"/>
  <c r="BL395" i="2"/>
  <c r="X395" i="2"/>
  <c r="Y395" i="2" s="1"/>
  <c r="O395" i="2"/>
  <c r="W393" i="2"/>
  <c r="W392" i="2"/>
  <c r="BN391" i="2"/>
  <c r="BM391" i="2"/>
  <c r="BL391" i="2"/>
  <c r="X391" i="2"/>
  <c r="Y391" i="2" s="1"/>
  <c r="Y392" i="2" s="1"/>
  <c r="O391" i="2"/>
  <c r="BN390" i="2"/>
  <c r="BM390" i="2"/>
  <c r="BL390" i="2"/>
  <c r="Y390" i="2"/>
  <c r="X390" i="2"/>
  <c r="X393" i="2" s="1"/>
  <c r="O390" i="2"/>
  <c r="X386" i="2"/>
  <c r="W386" i="2"/>
  <c r="W385" i="2"/>
  <c r="BN384" i="2"/>
  <c r="BM384" i="2"/>
  <c r="BL384" i="2"/>
  <c r="Y384" i="2"/>
  <c r="X384" i="2"/>
  <c r="BO384" i="2" s="1"/>
  <c r="BN383" i="2"/>
  <c r="BL383" i="2"/>
  <c r="X383" i="2"/>
  <c r="BM383" i="2" s="1"/>
  <c r="O383" i="2"/>
  <c r="W381" i="2"/>
  <c r="W380" i="2"/>
  <c r="BN379" i="2"/>
  <c r="BL379" i="2"/>
  <c r="X379" i="2"/>
  <c r="BM379" i="2" s="1"/>
  <c r="O379" i="2"/>
  <c r="BO378" i="2"/>
  <c r="BN378" i="2"/>
  <c r="BL378" i="2"/>
  <c r="X378" i="2"/>
  <c r="BM378" i="2" s="1"/>
  <c r="O378" i="2"/>
  <c r="BN377" i="2"/>
  <c r="BL377" i="2"/>
  <c r="X377" i="2"/>
  <c r="BO377" i="2" s="1"/>
  <c r="O377" i="2"/>
  <c r="BN376" i="2"/>
  <c r="BL376" i="2"/>
  <c r="Y376" i="2"/>
  <c r="X376" i="2"/>
  <c r="BO376" i="2" s="1"/>
  <c r="BN375" i="2"/>
  <c r="BL375" i="2"/>
  <c r="X375" i="2"/>
  <c r="O375" i="2"/>
  <c r="W373" i="2"/>
  <c r="W372" i="2"/>
  <c r="BN371" i="2"/>
  <c r="BL371" i="2"/>
  <c r="X371" i="2"/>
  <c r="BN370" i="2"/>
  <c r="BL370" i="2"/>
  <c r="Y370" i="2"/>
  <c r="X370" i="2"/>
  <c r="BO370" i="2" s="1"/>
  <c r="O370" i="2"/>
  <c r="BO369" i="2"/>
  <c r="BN369" i="2"/>
  <c r="BL369" i="2"/>
  <c r="Y369" i="2"/>
  <c r="X369" i="2"/>
  <c r="BM369" i="2" s="1"/>
  <c r="BO368" i="2"/>
  <c r="BN368" i="2"/>
  <c r="BM368" i="2"/>
  <c r="BL368" i="2"/>
  <c r="Y368" i="2"/>
  <c r="X368" i="2"/>
  <c r="O368" i="2"/>
  <c r="W366" i="2"/>
  <c r="X365" i="2"/>
  <c r="W365" i="2"/>
  <c r="BO364" i="2"/>
  <c r="BN364" i="2"/>
  <c r="BM364" i="2"/>
  <c r="BL364" i="2"/>
  <c r="Y364" i="2"/>
  <c r="X364" i="2"/>
  <c r="O364" i="2"/>
  <c r="BN363" i="2"/>
  <c r="BM363" i="2"/>
  <c r="BL363" i="2"/>
  <c r="X363" i="2"/>
  <c r="BO363" i="2" s="1"/>
  <c r="O363" i="2"/>
  <c r="BN362" i="2"/>
  <c r="BL362" i="2"/>
  <c r="X362" i="2"/>
  <c r="BM362" i="2" s="1"/>
  <c r="O362" i="2"/>
  <c r="X359" i="2"/>
  <c r="W359" i="2"/>
  <c r="X358" i="2"/>
  <c r="W358" i="2"/>
  <c r="BN357" i="2"/>
  <c r="BL357" i="2"/>
  <c r="X357" i="2"/>
  <c r="BM357" i="2" s="1"/>
  <c r="O357" i="2"/>
  <c r="BO356" i="2"/>
  <c r="BN356" i="2"/>
  <c r="BL356" i="2"/>
  <c r="X356" i="2"/>
  <c r="BM356" i="2" s="1"/>
  <c r="X354" i="2"/>
  <c r="W354" i="2"/>
  <c r="W353" i="2"/>
  <c r="BN352" i="2"/>
  <c r="BM352" i="2"/>
  <c r="BL352" i="2"/>
  <c r="Y352" i="2"/>
  <c r="X352" i="2"/>
  <c r="BO352" i="2" s="1"/>
  <c r="BN351" i="2"/>
  <c r="BL351" i="2"/>
  <c r="X351" i="2"/>
  <c r="BM351" i="2" s="1"/>
  <c r="O351" i="2"/>
  <c r="BO350" i="2"/>
  <c r="BN350" i="2"/>
  <c r="BL350" i="2"/>
  <c r="X350" i="2"/>
  <c r="X353" i="2" s="1"/>
  <c r="BO349" i="2"/>
  <c r="BN349" i="2"/>
  <c r="BL349" i="2"/>
  <c r="Y349" i="2"/>
  <c r="X349" i="2"/>
  <c r="BM349" i="2" s="1"/>
  <c r="O349" i="2"/>
  <c r="X347" i="2"/>
  <c r="W347" i="2"/>
  <c r="W346" i="2"/>
  <c r="BO345" i="2"/>
  <c r="BN345" i="2"/>
  <c r="BL345" i="2"/>
  <c r="Y345" i="2"/>
  <c r="X345" i="2"/>
  <c r="BM345" i="2" s="1"/>
  <c r="O345" i="2"/>
  <c r="BO344" i="2"/>
  <c r="BN344" i="2"/>
  <c r="BL344" i="2"/>
  <c r="X344" i="2"/>
  <c r="BM344" i="2" s="1"/>
  <c r="O344" i="2"/>
  <c r="BN343" i="2"/>
  <c r="BL343" i="2"/>
  <c r="X343" i="2"/>
  <c r="O343" i="2"/>
  <c r="BO342" i="2"/>
  <c r="BN342" i="2"/>
  <c r="BM342" i="2"/>
  <c r="BL342" i="2"/>
  <c r="Y342" i="2"/>
  <c r="X342" i="2"/>
  <c r="O342" i="2"/>
  <c r="W340" i="2"/>
  <c r="X339" i="2"/>
  <c r="W339" i="2"/>
  <c r="BO338" i="2"/>
  <c r="BN338" i="2"/>
  <c r="BM338" i="2"/>
  <c r="BL338" i="2"/>
  <c r="Y338" i="2"/>
  <c r="X338" i="2"/>
  <c r="O338" i="2"/>
  <c r="BN337" i="2"/>
  <c r="BM337" i="2"/>
  <c r="BL337" i="2"/>
  <c r="X337" i="2"/>
  <c r="BO337" i="2" s="1"/>
  <c r="BN336" i="2"/>
  <c r="BM336" i="2"/>
  <c r="BL336" i="2"/>
  <c r="X336" i="2"/>
  <c r="Y336" i="2" s="1"/>
  <c r="BN335" i="2"/>
  <c r="BM335" i="2"/>
  <c r="BL335" i="2"/>
  <c r="X335" i="2"/>
  <c r="BO335" i="2" s="1"/>
  <c r="BN334" i="2"/>
  <c r="BM334" i="2"/>
  <c r="BL334" i="2"/>
  <c r="X334" i="2"/>
  <c r="Y334" i="2" s="1"/>
  <c r="BN333" i="2"/>
  <c r="BM333" i="2"/>
  <c r="BL333" i="2"/>
  <c r="X333" i="2"/>
  <c r="BO333" i="2" s="1"/>
  <c r="O333" i="2"/>
  <c r="BN332" i="2"/>
  <c r="BL332" i="2"/>
  <c r="X332" i="2"/>
  <c r="BM332" i="2" s="1"/>
  <c r="BN331" i="2"/>
  <c r="BM331" i="2"/>
  <c r="BL331" i="2"/>
  <c r="Y331" i="2"/>
  <c r="X331" i="2"/>
  <c r="BO331" i="2" s="1"/>
  <c r="BN330" i="2"/>
  <c r="BL330" i="2"/>
  <c r="X330" i="2"/>
  <c r="BM330" i="2" s="1"/>
  <c r="BN329" i="2"/>
  <c r="BM329" i="2"/>
  <c r="BL329" i="2"/>
  <c r="Y329" i="2"/>
  <c r="X329" i="2"/>
  <c r="BO329" i="2" s="1"/>
  <c r="BN328" i="2"/>
  <c r="BL328" i="2"/>
  <c r="X328" i="2"/>
  <c r="BM328" i="2" s="1"/>
  <c r="W324" i="2"/>
  <c r="W323" i="2"/>
  <c r="BN322" i="2"/>
  <c r="BM322" i="2"/>
  <c r="BL322" i="2"/>
  <c r="X322" i="2"/>
  <c r="Y322" i="2" s="1"/>
  <c r="Y323" i="2" s="1"/>
  <c r="O322" i="2"/>
  <c r="W320" i="2"/>
  <c r="Y319" i="2"/>
  <c r="W319" i="2"/>
  <c r="BN318" i="2"/>
  <c r="BM318" i="2"/>
  <c r="BL318" i="2"/>
  <c r="X318" i="2"/>
  <c r="Y318" i="2" s="1"/>
  <c r="O318" i="2"/>
  <c r="W316" i="2"/>
  <c r="Y315" i="2"/>
  <c r="W315" i="2"/>
  <c r="BN314" i="2"/>
  <c r="BM314" i="2"/>
  <c r="BL314" i="2"/>
  <c r="X314" i="2"/>
  <c r="Y314" i="2" s="1"/>
  <c r="O314" i="2"/>
  <c r="BN313" i="2"/>
  <c r="BM313" i="2"/>
  <c r="BL313" i="2"/>
  <c r="Y313" i="2"/>
  <c r="X313" i="2"/>
  <c r="BO313" i="2" s="1"/>
  <c r="O313" i="2"/>
  <c r="BO312" i="2"/>
  <c r="BN312" i="2"/>
  <c r="BL312" i="2"/>
  <c r="Y312" i="2"/>
  <c r="X312" i="2"/>
  <c r="BM312" i="2" s="1"/>
  <c r="O312" i="2"/>
  <c r="X310" i="2"/>
  <c r="W310" i="2"/>
  <c r="Y309" i="2"/>
  <c r="X309" i="2"/>
  <c r="W309" i="2"/>
  <c r="BO308" i="2"/>
  <c r="BN308" i="2"/>
  <c r="BL308" i="2"/>
  <c r="Y308" i="2"/>
  <c r="X308" i="2"/>
  <c r="BM308" i="2" s="1"/>
  <c r="O308" i="2"/>
  <c r="X305" i="2"/>
  <c r="W305" i="2"/>
  <c r="W304" i="2"/>
  <c r="BO303" i="2"/>
  <c r="BN303" i="2"/>
  <c r="BL303" i="2"/>
  <c r="Y303" i="2"/>
  <c r="X303" i="2"/>
  <c r="BM303" i="2" s="1"/>
  <c r="O303" i="2"/>
  <c r="BO302" i="2"/>
  <c r="BN302" i="2"/>
  <c r="BL302" i="2"/>
  <c r="X302" i="2"/>
  <c r="BM302" i="2" s="1"/>
  <c r="O302" i="2"/>
  <c r="W300" i="2"/>
  <c r="W299" i="2"/>
  <c r="BO298" i="2"/>
  <c r="BN298" i="2"/>
  <c r="BL298" i="2"/>
  <c r="X298" i="2"/>
  <c r="BM298" i="2" s="1"/>
  <c r="O298" i="2"/>
  <c r="BN297" i="2"/>
  <c r="BL297" i="2"/>
  <c r="Y297" i="2"/>
  <c r="X297" i="2"/>
  <c r="O297" i="2"/>
  <c r="BO296" i="2"/>
  <c r="BN296" i="2"/>
  <c r="BM296" i="2"/>
  <c r="BL296" i="2"/>
  <c r="Y296" i="2"/>
  <c r="X296" i="2"/>
  <c r="O296" i="2"/>
  <c r="BN295" i="2"/>
  <c r="BM295" i="2"/>
  <c r="BL295" i="2"/>
  <c r="X295" i="2"/>
  <c r="BO295" i="2" s="1"/>
  <c r="O295" i="2"/>
  <c r="BN294" i="2"/>
  <c r="BL294" i="2"/>
  <c r="X294" i="2"/>
  <c r="BM294" i="2" s="1"/>
  <c r="O294" i="2"/>
  <c r="BO293" i="2"/>
  <c r="BN293" i="2"/>
  <c r="BL293" i="2"/>
  <c r="X293" i="2"/>
  <c r="BM293" i="2" s="1"/>
  <c r="O293" i="2"/>
  <c r="BN292" i="2"/>
  <c r="BL292" i="2"/>
  <c r="X292" i="2"/>
  <c r="O292" i="2"/>
  <c r="W289" i="2"/>
  <c r="W288" i="2"/>
  <c r="BN287" i="2"/>
  <c r="BL287" i="2"/>
  <c r="X287" i="2"/>
  <c r="O287" i="2"/>
  <c r="BN286" i="2"/>
  <c r="BL286" i="2"/>
  <c r="Y286" i="2"/>
  <c r="X286" i="2"/>
  <c r="BO286" i="2" s="1"/>
  <c r="O286" i="2"/>
  <c r="BO285" i="2"/>
  <c r="BN285" i="2"/>
  <c r="BL285" i="2"/>
  <c r="Y285" i="2"/>
  <c r="X285" i="2"/>
  <c r="BM285" i="2" s="1"/>
  <c r="O285" i="2"/>
  <c r="W283" i="2"/>
  <c r="W282" i="2"/>
  <c r="BO281" i="2"/>
  <c r="BN281" i="2"/>
  <c r="BL281" i="2"/>
  <c r="Y281" i="2"/>
  <c r="X281" i="2"/>
  <c r="BM281" i="2" s="1"/>
  <c r="O281" i="2"/>
  <c r="BN280" i="2"/>
  <c r="BM280" i="2"/>
  <c r="BL280" i="2"/>
  <c r="X280" i="2"/>
  <c r="Y280" i="2" s="1"/>
  <c r="BN279" i="2"/>
  <c r="BL279" i="2"/>
  <c r="X279" i="2"/>
  <c r="W277" i="2"/>
  <c r="W276" i="2"/>
  <c r="BO275" i="2"/>
  <c r="BN275" i="2"/>
  <c r="BL275" i="2"/>
  <c r="Y275" i="2"/>
  <c r="X275" i="2"/>
  <c r="BM275" i="2" s="1"/>
  <c r="O275" i="2"/>
  <c r="BN274" i="2"/>
  <c r="BM274" i="2"/>
  <c r="BL274" i="2"/>
  <c r="X274" i="2"/>
  <c r="Y274" i="2" s="1"/>
  <c r="O274" i="2"/>
  <c r="BN273" i="2"/>
  <c r="BM273" i="2"/>
  <c r="BL273" i="2"/>
  <c r="Y273" i="2"/>
  <c r="X273" i="2"/>
  <c r="BO273" i="2" s="1"/>
  <c r="BN272" i="2"/>
  <c r="BL272" i="2"/>
  <c r="X272" i="2"/>
  <c r="X276" i="2" s="1"/>
  <c r="O272" i="2"/>
  <c r="W270" i="2"/>
  <c r="W269" i="2"/>
  <c r="BN268" i="2"/>
  <c r="BL268" i="2"/>
  <c r="X268" i="2"/>
  <c r="BM268" i="2" s="1"/>
  <c r="O268" i="2"/>
  <c r="BO267" i="2"/>
  <c r="BN267" i="2"/>
  <c r="BL267" i="2"/>
  <c r="X267" i="2"/>
  <c r="BM267" i="2" s="1"/>
  <c r="O267" i="2"/>
  <c r="BN266" i="2"/>
  <c r="BL266" i="2"/>
  <c r="X266" i="2"/>
  <c r="O266" i="2"/>
  <c r="BN265" i="2"/>
  <c r="BL265" i="2"/>
  <c r="Y265" i="2"/>
  <c r="X265" i="2"/>
  <c r="BO265" i="2" s="1"/>
  <c r="O265" i="2"/>
  <c r="BO264" i="2"/>
  <c r="BN264" i="2"/>
  <c r="BL264" i="2"/>
  <c r="Y264" i="2"/>
  <c r="X264" i="2"/>
  <c r="BM264" i="2" s="1"/>
  <c r="O264" i="2"/>
  <c r="BN263" i="2"/>
  <c r="BM263" i="2"/>
  <c r="BL263" i="2"/>
  <c r="X263" i="2"/>
  <c r="Y263" i="2" s="1"/>
  <c r="O263" i="2"/>
  <c r="BN262" i="2"/>
  <c r="BM262" i="2"/>
  <c r="BL262" i="2"/>
  <c r="Y262" i="2"/>
  <c r="X262" i="2"/>
  <c r="BO262" i="2" s="1"/>
  <c r="O262" i="2"/>
  <c r="BO261" i="2"/>
  <c r="BN261" i="2"/>
  <c r="BM261" i="2"/>
  <c r="BL261" i="2"/>
  <c r="Y261" i="2"/>
  <c r="X261" i="2"/>
  <c r="O261" i="2"/>
  <c r="BN260" i="2"/>
  <c r="BL260" i="2"/>
  <c r="X260" i="2"/>
  <c r="Y260" i="2" s="1"/>
  <c r="O260" i="2"/>
  <c r="BN259" i="2"/>
  <c r="BL259" i="2"/>
  <c r="X259" i="2"/>
  <c r="X270" i="2" s="1"/>
  <c r="O259" i="2"/>
  <c r="X257" i="2"/>
  <c r="W257" i="2"/>
  <c r="X256" i="2"/>
  <c r="W256" i="2"/>
  <c r="BN255" i="2"/>
  <c r="BL255" i="2"/>
  <c r="X255" i="2"/>
  <c r="O255" i="2"/>
  <c r="BO254" i="2"/>
  <c r="BN254" i="2"/>
  <c r="BM254" i="2"/>
  <c r="BL254" i="2"/>
  <c r="Y254" i="2"/>
  <c r="X254" i="2"/>
  <c r="O254" i="2"/>
  <c r="BN253" i="2"/>
  <c r="BM253" i="2"/>
  <c r="BL253" i="2"/>
  <c r="X253" i="2"/>
  <c r="O253" i="2"/>
  <c r="BN252" i="2"/>
  <c r="BL252" i="2"/>
  <c r="X252" i="2"/>
  <c r="BM252" i="2" s="1"/>
  <c r="O252" i="2"/>
  <c r="W250" i="2"/>
  <c r="W249" i="2"/>
  <c r="BN248" i="2"/>
  <c r="BL248" i="2"/>
  <c r="X248" i="2"/>
  <c r="BM248" i="2" s="1"/>
  <c r="O248" i="2"/>
  <c r="BO247" i="2"/>
  <c r="BN247" i="2"/>
  <c r="BL247" i="2"/>
  <c r="X247" i="2"/>
  <c r="BM247" i="2" s="1"/>
  <c r="O247" i="2"/>
  <c r="BN246" i="2"/>
  <c r="BL246" i="2"/>
  <c r="X246" i="2"/>
  <c r="O246" i="2"/>
  <c r="BN245" i="2"/>
  <c r="BL245" i="2"/>
  <c r="Y245" i="2"/>
  <c r="X245" i="2"/>
  <c r="BO245" i="2" s="1"/>
  <c r="O245" i="2"/>
  <c r="BO244" i="2"/>
  <c r="BN244" i="2"/>
  <c r="BL244" i="2"/>
  <c r="Y244" i="2"/>
  <c r="X244" i="2"/>
  <c r="BM244" i="2" s="1"/>
  <c r="O244" i="2"/>
  <c r="BN243" i="2"/>
  <c r="BM243" i="2"/>
  <c r="BL243" i="2"/>
  <c r="X243" i="2"/>
  <c r="Y243" i="2" s="1"/>
  <c r="O243" i="2"/>
  <c r="BN242" i="2"/>
  <c r="BM242" i="2"/>
  <c r="BL242" i="2"/>
  <c r="Y242" i="2"/>
  <c r="X242" i="2"/>
  <c r="BO242" i="2" s="1"/>
  <c r="O242" i="2"/>
  <c r="BO241" i="2"/>
  <c r="BN241" i="2"/>
  <c r="BM241" i="2"/>
  <c r="BL241" i="2"/>
  <c r="Y241" i="2"/>
  <c r="X241" i="2"/>
  <c r="O241" i="2"/>
  <c r="BN240" i="2"/>
  <c r="BL240" i="2"/>
  <c r="X240" i="2"/>
  <c r="Y240" i="2" s="1"/>
  <c r="O240" i="2"/>
  <c r="BN239" i="2"/>
  <c r="BL239" i="2"/>
  <c r="X239" i="2"/>
  <c r="O239" i="2"/>
  <c r="BO238" i="2"/>
  <c r="BN238" i="2"/>
  <c r="BM238" i="2"/>
  <c r="BL238" i="2"/>
  <c r="Y238" i="2"/>
  <c r="X238" i="2"/>
  <c r="BO237" i="2"/>
  <c r="BN237" i="2"/>
  <c r="BL237" i="2"/>
  <c r="Y237" i="2"/>
  <c r="X237" i="2"/>
  <c r="BM237" i="2" s="1"/>
  <c r="BO236" i="2"/>
  <c r="BN236" i="2"/>
  <c r="BM236" i="2"/>
  <c r="BL236" i="2"/>
  <c r="Y236" i="2"/>
  <c r="X236" i="2"/>
  <c r="W233" i="2"/>
  <c r="W232" i="2"/>
  <c r="BN231" i="2"/>
  <c r="BL231" i="2"/>
  <c r="Y231" i="2"/>
  <c r="X231" i="2"/>
  <c r="BO231" i="2" s="1"/>
  <c r="O231" i="2"/>
  <c r="BO230" i="2"/>
  <c r="BN230" i="2"/>
  <c r="BL230" i="2"/>
  <c r="Y230" i="2"/>
  <c r="X230" i="2"/>
  <c r="BM230" i="2" s="1"/>
  <c r="O230" i="2"/>
  <c r="BN229" i="2"/>
  <c r="BM229" i="2"/>
  <c r="BL229" i="2"/>
  <c r="X229" i="2"/>
  <c r="Y229" i="2" s="1"/>
  <c r="O229" i="2"/>
  <c r="BN228" i="2"/>
  <c r="BM228" i="2"/>
  <c r="BL228" i="2"/>
  <c r="Y228" i="2"/>
  <c r="X228" i="2"/>
  <c r="BO228" i="2" s="1"/>
  <c r="O228" i="2"/>
  <c r="BO227" i="2"/>
  <c r="BN227" i="2"/>
  <c r="BM227" i="2"/>
  <c r="BL227" i="2"/>
  <c r="Y227" i="2"/>
  <c r="X227" i="2"/>
  <c r="O227" i="2"/>
  <c r="BN226" i="2"/>
  <c r="BL226" i="2"/>
  <c r="X226" i="2"/>
  <c r="X232" i="2" s="1"/>
  <c r="O226" i="2"/>
  <c r="W223" i="2"/>
  <c r="W222" i="2"/>
  <c r="BN221" i="2"/>
  <c r="BL221" i="2"/>
  <c r="X221" i="2"/>
  <c r="Y221" i="2" s="1"/>
  <c r="O221" i="2"/>
  <c r="BN220" i="2"/>
  <c r="BL220" i="2"/>
  <c r="X220" i="2"/>
  <c r="BN219" i="2"/>
  <c r="BL219" i="2"/>
  <c r="Y219" i="2"/>
  <c r="X219" i="2"/>
  <c r="O219" i="2"/>
  <c r="W217" i="2"/>
  <c r="W216" i="2"/>
  <c r="BN215" i="2"/>
  <c r="BL215" i="2"/>
  <c r="Y215" i="2"/>
  <c r="X215" i="2"/>
  <c r="BO215" i="2" s="1"/>
  <c r="O215" i="2"/>
  <c r="BO214" i="2"/>
  <c r="BN214" i="2"/>
  <c r="BL214" i="2"/>
  <c r="Y214" i="2"/>
  <c r="X214" i="2"/>
  <c r="BM214" i="2" s="1"/>
  <c r="O214" i="2"/>
  <c r="BN213" i="2"/>
  <c r="BM213" i="2"/>
  <c r="BL213" i="2"/>
  <c r="X213" i="2"/>
  <c r="Y213" i="2" s="1"/>
  <c r="O213" i="2"/>
  <c r="BN212" i="2"/>
  <c r="BM212" i="2"/>
  <c r="BL212" i="2"/>
  <c r="Y212" i="2"/>
  <c r="X212" i="2"/>
  <c r="BO212" i="2" s="1"/>
  <c r="O212" i="2"/>
  <c r="BO211" i="2"/>
  <c r="BN211" i="2"/>
  <c r="BM211" i="2"/>
  <c r="BL211" i="2"/>
  <c r="Y211" i="2"/>
  <c r="X211" i="2"/>
  <c r="O211" i="2"/>
  <c r="BN210" i="2"/>
  <c r="BL210" i="2"/>
  <c r="X210" i="2"/>
  <c r="Y210" i="2" s="1"/>
  <c r="O210" i="2"/>
  <c r="BN209" i="2"/>
  <c r="BL209" i="2"/>
  <c r="X209" i="2"/>
  <c r="O209" i="2"/>
  <c r="X206" i="2"/>
  <c r="W206" i="2"/>
  <c r="W205" i="2"/>
  <c r="BN204" i="2"/>
  <c r="BL204" i="2"/>
  <c r="X204" i="2"/>
  <c r="BN203" i="2"/>
  <c r="BL203" i="2"/>
  <c r="Y203" i="2"/>
  <c r="X203" i="2"/>
  <c r="BO203" i="2" s="1"/>
  <c r="BN202" i="2"/>
  <c r="BL202" i="2"/>
  <c r="X202" i="2"/>
  <c r="O202" i="2"/>
  <c r="BO201" i="2"/>
  <c r="BN201" i="2"/>
  <c r="BM201" i="2"/>
  <c r="BL201" i="2"/>
  <c r="Y201" i="2"/>
  <c r="X201" i="2"/>
  <c r="O201" i="2"/>
  <c r="W199" i="2"/>
  <c r="W198" i="2"/>
  <c r="BO197" i="2"/>
  <c r="BN197" i="2"/>
  <c r="BM197" i="2"/>
  <c r="BL197" i="2"/>
  <c r="Y197" i="2"/>
  <c r="X197" i="2"/>
  <c r="O197" i="2"/>
  <c r="BN196" i="2"/>
  <c r="BM196" i="2"/>
  <c r="BL196" i="2"/>
  <c r="X196" i="2"/>
  <c r="BN195" i="2"/>
  <c r="BM195" i="2"/>
  <c r="BL195" i="2"/>
  <c r="X195" i="2"/>
  <c r="Y195" i="2" s="1"/>
  <c r="BN194" i="2"/>
  <c r="BL194" i="2"/>
  <c r="X194" i="2"/>
  <c r="BN193" i="2"/>
  <c r="BM193" i="2"/>
  <c r="BL193" i="2"/>
  <c r="X193" i="2"/>
  <c r="Y193" i="2" s="1"/>
  <c r="O193" i="2"/>
  <c r="BN192" i="2"/>
  <c r="BM192" i="2"/>
  <c r="BL192" i="2"/>
  <c r="Y192" i="2"/>
  <c r="X192" i="2"/>
  <c r="BO192" i="2" s="1"/>
  <c r="O192" i="2"/>
  <c r="BO191" i="2"/>
  <c r="BN191" i="2"/>
  <c r="BM191" i="2"/>
  <c r="BL191" i="2"/>
  <c r="Y191" i="2"/>
  <c r="X191" i="2"/>
  <c r="O191" i="2"/>
  <c r="BO190" i="2"/>
  <c r="BN190" i="2"/>
  <c r="BL190" i="2"/>
  <c r="X190" i="2"/>
  <c r="Y190" i="2" s="1"/>
  <c r="O190" i="2"/>
  <c r="BN189" i="2"/>
  <c r="BM189" i="2"/>
  <c r="BL189" i="2"/>
  <c r="X189" i="2"/>
  <c r="BO189" i="2" s="1"/>
  <c r="O189" i="2"/>
  <c r="BO188" i="2"/>
  <c r="BN188" i="2"/>
  <c r="BM188" i="2"/>
  <c r="BL188" i="2"/>
  <c r="Y188" i="2"/>
  <c r="X188" i="2"/>
  <c r="BO187" i="2"/>
  <c r="BN187" i="2"/>
  <c r="BL187" i="2"/>
  <c r="Y187" i="2"/>
  <c r="X187" i="2"/>
  <c r="BM187" i="2" s="1"/>
  <c r="O187" i="2"/>
  <c r="BN186" i="2"/>
  <c r="BM186" i="2"/>
  <c r="BL186" i="2"/>
  <c r="X186" i="2"/>
  <c r="Y186" i="2" s="1"/>
  <c r="BO185" i="2"/>
  <c r="BN185" i="2"/>
  <c r="BM185" i="2"/>
  <c r="BL185" i="2"/>
  <c r="X185" i="2"/>
  <c r="Y185" i="2" s="1"/>
  <c r="O185" i="2"/>
  <c r="BN184" i="2"/>
  <c r="BL184" i="2"/>
  <c r="X184" i="2"/>
  <c r="O184" i="2"/>
  <c r="BO183" i="2"/>
  <c r="BN183" i="2"/>
  <c r="BL183" i="2"/>
  <c r="X183" i="2"/>
  <c r="BM183" i="2" s="1"/>
  <c r="O183" i="2"/>
  <c r="W181" i="2"/>
  <c r="W180" i="2"/>
  <c r="BO179" i="2"/>
  <c r="BN179" i="2"/>
  <c r="BL179" i="2"/>
  <c r="X179" i="2"/>
  <c r="BM179" i="2" s="1"/>
  <c r="BO178" i="2"/>
  <c r="BN178" i="2"/>
  <c r="BM178" i="2"/>
  <c r="BL178" i="2"/>
  <c r="Y178" i="2"/>
  <c r="X178" i="2"/>
  <c r="O178" i="2"/>
  <c r="BN177" i="2"/>
  <c r="BL177" i="2"/>
  <c r="X177" i="2"/>
  <c r="Y177" i="2" s="1"/>
  <c r="BN176" i="2"/>
  <c r="BL176" i="2"/>
  <c r="X176" i="2"/>
  <c r="BO176" i="2" s="1"/>
  <c r="BN175" i="2"/>
  <c r="BL175" i="2"/>
  <c r="X175" i="2"/>
  <c r="Y175" i="2" s="1"/>
  <c r="O175" i="2"/>
  <c r="BN174" i="2"/>
  <c r="BL174" i="2"/>
  <c r="Y174" i="2"/>
  <c r="X174" i="2"/>
  <c r="BO174" i="2" s="1"/>
  <c r="O174" i="2"/>
  <c r="BO173" i="2"/>
  <c r="BN173" i="2"/>
  <c r="BM173" i="2"/>
  <c r="BL173" i="2"/>
  <c r="Y173" i="2"/>
  <c r="X173" i="2"/>
  <c r="O173" i="2"/>
  <c r="BN172" i="2"/>
  <c r="BL172" i="2"/>
  <c r="X172" i="2"/>
  <c r="Y172" i="2" s="1"/>
  <c r="O172" i="2"/>
  <c r="W170" i="2"/>
  <c r="W169" i="2"/>
  <c r="BO168" i="2"/>
  <c r="BN168" i="2"/>
  <c r="BL168" i="2"/>
  <c r="X168" i="2"/>
  <c r="Y168" i="2" s="1"/>
  <c r="O168" i="2"/>
  <c r="BN167" i="2"/>
  <c r="BM167" i="2"/>
  <c r="BL167" i="2"/>
  <c r="X167" i="2"/>
  <c r="O167" i="2"/>
  <c r="W165" i="2"/>
  <c r="W164" i="2"/>
  <c r="BN163" i="2"/>
  <c r="BL163" i="2"/>
  <c r="X163" i="2"/>
  <c r="O163" i="2"/>
  <c r="BO162" i="2"/>
  <c r="BN162" i="2"/>
  <c r="BL162" i="2"/>
  <c r="X162" i="2"/>
  <c r="O162" i="2"/>
  <c r="W159" i="2"/>
  <c r="W158" i="2"/>
  <c r="BO157" i="2"/>
  <c r="BN157" i="2"/>
  <c r="BL157" i="2"/>
  <c r="X157" i="2"/>
  <c r="BM157" i="2" s="1"/>
  <c r="O157" i="2"/>
  <c r="BN156" i="2"/>
  <c r="BL156" i="2"/>
  <c r="X156" i="2"/>
  <c r="Y156" i="2" s="1"/>
  <c r="O156" i="2"/>
  <c r="BN155" i="2"/>
  <c r="BL155" i="2"/>
  <c r="Y155" i="2"/>
  <c r="X155" i="2"/>
  <c r="O155" i="2"/>
  <c r="BO154" i="2"/>
  <c r="BN154" i="2"/>
  <c r="BL154" i="2"/>
  <c r="Y154" i="2"/>
  <c r="X154" i="2"/>
  <c r="BM154" i="2" s="1"/>
  <c r="O154" i="2"/>
  <c r="BN153" i="2"/>
  <c r="BL153" i="2"/>
  <c r="X153" i="2"/>
  <c r="BM153" i="2" s="1"/>
  <c r="O153" i="2"/>
  <c r="BN152" i="2"/>
  <c r="BM152" i="2"/>
  <c r="BL152" i="2"/>
  <c r="Y152" i="2"/>
  <c r="X152" i="2"/>
  <c r="BO152" i="2" s="1"/>
  <c r="O152" i="2"/>
  <c r="BO151" i="2"/>
  <c r="BN151" i="2"/>
  <c r="BM151" i="2"/>
  <c r="BL151" i="2"/>
  <c r="Y151" i="2"/>
  <c r="X151" i="2"/>
  <c r="O151" i="2"/>
  <c r="BN150" i="2"/>
  <c r="BM150" i="2"/>
  <c r="BL150" i="2"/>
  <c r="X150" i="2"/>
  <c r="Y150" i="2" s="1"/>
  <c r="O150" i="2"/>
  <c r="BN149" i="2"/>
  <c r="BM149" i="2"/>
  <c r="BL149" i="2"/>
  <c r="Y149" i="2"/>
  <c r="X149" i="2"/>
  <c r="O149" i="2"/>
  <c r="W146" i="2"/>
  <c r="W145" i="2"/>
  <c r="BN144" i="2"/>
  <c r="BL144" i="2"/>
  <c r="X144" i="2"/>
  <c r="BO144" i="2" s="1"/>
  <c r="O144" i="2"/>
  <c r="BO143" i="2"/>
  <c r="BN143" i="2"/>
  <c r="BM143" i="2"/>
  <c r="BL143" i="2"/>
  <c r="Y143" i="2"/>
  <c r="X143" i="2"/>
  <c r="BO142" i="2"/>
  <c r="BN142" i="2"/>
  <c r="BL142" i="2"/>
  <c r="Y142" i="2"/>
  <c r="X142" i="2"/>
  <c r="BM142" i="2" s="1"/>
  <c r="O142" i="2"/>
  <c r="BN141" i="2"/>
  <c r="BL141" i="2"/>
  <c r="X141" i="2"/>
  <c r="BN140" i="2"/>
  <c r="BL140" i="2"/>
  <c r="X140" i="2"/>
  <c r="Y140" i="2" s="1"/>
  <c r="BN139" i="2"/>
  <c r="BM139" i="2"/>
  <c r="BL139" i="2"/>
  <c r="X139" i="2"/>
  <c r="O139" i="2"/>
  <c r="W135" i="2"/>
  <c r="W134" i="2"/>
  <c r="BN133" i="2"/>
  <c r="BL133" i="2"/>
  <c r="X133" i="2"/>
  <c r="O133" i="2"/>
  <c r="BN132" i="2"/>
  <c r="BM132" i="2"/>
  <c r="BL132" i="2"/>
  <c r="Y132" i="2"/>
  <c r="X132" i="2"/>
  <c r="BO132" i="2" s="1"/>
  <c r="O132" i="2"/>
  <c r="BO131" i="2"/>
  <c r="BN131" i="2"/>
  <c r="BM131" i="2"/>
  <c r="BL131" i="2"/>
  <c r="Y131" i="2"/>
  <c r="X131" i="2"/>
  <c r="O131" i="2"/>
  <c r="BO130" i="2"/>
  <c r="BN130" i="2"/>
  <c r="BL130" i="2"/>
  <c r="X130" i="2"/>
  <c r="BM130" i="2" s="1"/>
  <c r="O130" i="2"/>
  <c r="BN129" i="2"/>
  <c r="BL129" i="2"/>
  <c r="X129" i="2"/>
  <c r="O129" i="2"/>
  <c r="W126" i="2"/>
  <c r="W125" i="2"/>
  <c r="BN124" i="2"/>
  <c r="BL124" i="2"/>
  <c r="Y124" i="2"/>
  <c r="X124" i="2"/>
  <c r="BO124" i="2" s="1"/>
  <c r="O124" i="2"/>
  <c r="BO123" i="2"/>
  <c r="BN123" i="2"/>
  <c r="BM123" i="2"/>
  <c r="BL123" i="2"/>
  <c r="Y123" i="2"/>
  <c r="X123" i="2"/>
  <c r="O123" i="2"/>
  <c r="BN122" i="2"/>
  <c r="BM122" i="2"/>
  <c r="BL122" i="2"/>
  <c r="X122" i="2"/>
  <c r="Y122" i="2" s="1"/>
  <c r="O122" i="2"/>
  <c r="BN121" i="2"/>
  <c r="BL121" i="2"/>
  <c r="Y121" i="2"/>
  <c r="X121" i="2"/>
  <c r="BO121" i="2" s="1"/>
  <c r="O121" i="2"/>
  <c r="BN120" i="2"/>
  <c r="BL120" i="2"/>
  <c r="X120" i="2"/>
  <c r="O120" i="2"/>
  <c r="BN119" i="2"/>
  <c r="BL119" i="2"/>
  <c r="X119" i="2"/>
  <c r="Y119" i="2" s="1"/>
  <c r="O119" i="2"/>
  <c r="W117" i="2"/>
  <c r="W116" i="2"/>
  <c r="BO115" i="2"/>
  <c r="BN115" i="2"/>
  <c r="BM115" i="2"/>
  <c r="BL115" i="2"/>
  <c r="X115" i="2"/>
  <c r="Y115" i="2" s="1"/>
  <c r="O115" i="2"/>
  <c r="BN114" i="2"/>
  <c r="BL114" i="2"/>
  <c r="X114" i="2"/>
  <c r="O114" i="2"/>
  <c r="BO113" i="2"/>
  <c r="BN113" i="2"/>
  <c r="BL113" i="2"/>
  <c r="Y113" i="2"/>
  <c r="X113" i="2"/>
  <c r="BM113" i="2" s="1"/>
  <c r="O113" i="2"/>
  <c r="BN112" i="2"/>
  <c r="BL112" i="2"/>
  <c r="X112" i="2"/>
  <c r="O112" i="2"/>
  <c r="BN111" i="2"/>
  <c r="BM111" i="2"/>
  <c r="BL111" i="2"/>
  <c r="Y111" i="2"/>
  <c r="X111" i="2"/>
  <c r="BO111" i="2" s="1"/>
  <c r="O111" i="2"/>
  <c r="BO110" i="2"/>
  <c r="BN110" i="2"/>
  <c r="BM110" i="2"/>
  <c r="BL110" i="2"/>
  <c r="Y110" i="2"/>
  <c r="X110" i="2"/>
  <c r="BN109" i="2"/>
  <c r="BL109" i="2"/>
  <c r="X109" i="2"/>
  <c r="O109" i="2"/>
  <c r="BN108" i="2"/>
  <c r="BL108" i="2"/>
  <c r="X108" i="2"/>
  <c r="Y108" i="2" s="1"/>
  <c r="O108" i="2"/>
  <c r="BN107" i="2"/>
  <c r="BL107" i="2"/>
  <c r="Y107" i="2"/>
  <c r="X107" i="2"/>
  <c r="O107" i="2"/>
  <c r="BO106" i="2"/>
  <c r="BN106" i="2"/>
  <c r="BL106" i="2"/>
  <c r="Y106" i="2"/>
  <c r="X106" i="2"/>
  <c r="BM106" i="2" s="1"/>
  <c r="O106" i="2"/>
  <c r="BN105" i="2"/>
  <c r="BL105" i="2"/>
  <c r="Y105" i="2"/>
  <c r="X105" i="2"/>
  <c r="BO105" i="2" s="1"/>
  <c r="O105" i="2"/>
  <c r="BN104" i="2"/>
  <c r="BM104" i="2"/>
  <c r="BL104" i="2"/>
  <c r="Y104" i="2"/>
  <c r="X104" i="2"/>
  <c r="BO104" i="2" s="1"/>
  <c r="O104" i="2"/>
  <c r="BO103" i="2"/>
  <c r="BN103" i="2"/>
  <c r="BM103" i="2"/>
  <c r="BL103" i="2"/>
  <c r="Y103" i="2"/>
  <c r="X103" i="2"/>
  <c r="O103" i="2"/>
  <c r="BN102" i="2"/>
  <c r="BL102" i="2"/>
  <c r="Y102" i="2"/>
  <c r="X102" i="2"/>
  <c r="BO102" i="2" s="1"/>
  <c r="O102" i="2"/>
  <c r="BO101" i="2"/>
  <c r="BN101" i="2"/>
  <c r="BM101" i="2"/>
  <c r="BL101" i="2"/>
  <c r="Y101" i="2"/>
  <c r="X101" i="2"/>
  <c r="O101" i="2"/>
  <c r="W99" i="2"/>
  <c r="W98" i="2"/>
  <c r="BO97" i="2"/>
  <c r="BN97" i="2"/>
  <c r="BM97" i="2"/>
  <c r="BL97" i="2"/>
  <c r="Y97" i="2"/>
  <c r="X97" i="2"/>
  <c r="O97" i="2"/>
  <c r="BN96" i="2"/>
  <c r="BM96" i="2"/>
  <c r="BL96" i="2"/>
  <c r="X96" i="2"/>
  <c r="BO96" i="2" s="1"/>
  <c r="O96" i="2"/>
  <c r="BO95" i="2"/>
  <c r="BN95" i="2"/>
  <c r="BM95" i="2"/>
  <c r="BL95" i="2"/>
  <c r="X95" i="2"/>
  <c r="Y95" i="2" s="1"/>
  <c r="O95" i="2"/>
  <c r="BO94" i="2"/>
  <c r="BN94" i="2"/>
  <c r="BL94" i="2"/>
  <c r="Y94" i="2"/>
  <c r="X94" i="2"/>
  <c r="BM94" i="2" s="1"/>
  <c r="O94" i="2"/>
  <c r="BO93" i="2"/>
  <c r="BN93" i="2"/>
  <c r="BL93" i="2"/>
  <c r="X93" i="2"/>
  <c r="Y93" i="2" s="1"/>
  <c r="O93" i="2"/>
  <c r="BN92" i="2"/>
  <c r="BL92" i="2"/>
  <c r="X92" i="2"/>
  <c r="Y92" i="2" s="1"/>
  <c r="O92" i="2"/>
  <c r="BO91" i="2"/>
  <c r="BN91" i="2"/>
  <c r="BL91" i="2"/>
  <c r="Y91" i="2"/>
  <c r="X91" i="2"/>
  <c r="BM91" i="2" s="1"/>
  <c r="O91" i="2"/>
  <c r="W89" i="2"/>
  <c r="W88" i="2"/>
  <c r="BO87" i="2"/>
  <c r="BN87" i="2"/>
  <c r="BL87" i="2"/>
  <c r="Y87" i="2"/>
  <c r="X87" i="2"/>
  <c r="BM87" i="2" s="1"/>
  <c r="O87" i="2"/>
  <c r="BN86" i="2"/>
  <c r="BL86" i="2"/>
  <c r="X86" i="2"/>
  <c r="BM86" i="2" s="1"/>
  <c r="O86" i="2"/>
  <c r="BO85" i="2"/>
  <c r="BN85" i="2"/>
  <c r="BM85" i="2"/>
  <c r="BL85" i="2"/>
  <c r="X85" i="2"/>
  <c r="Y85" i="2" s="1"/>
  <c r="O85" i="2"/>
  <c r="BN84" i="2"/>
  <c r="BL84" i="2"/>
  <c r="X84" i="2"/>
  <c r="BO84" i="2" s="1"/>
  <c r="O84" i="2"/>
  <c r="W82" i="2"/>
  <c r="W81" i="2"/>
  <c r="BN80" i="2"/>
  <c r="BM80" i="2"/>
  <c r="BL80" i="2"/>
  <c r="X80" i="2"/>
  <c r="BO80" i="2" s="1"/>
  <c r="O80" i="2"/>
  <c r="BO79" i="2"/>
  <c r="BN79" i="2"/>
  <c r="BM79" i="2"/>
  <c r="BL79" i="2"/>
  <c r="Y79" i="2"/>
  <c r="X79" i="2"/>
  <c r="O79" i="2"/>
  <c r="BO78" i="2"/>
  <c r="BN78" i="2"/>
  <c r="BL78" i="2"/>
  <c r="Y78" i="2"/>
  <c r="X78" i="2"/>
  <c r="BM78" i="2" s="1"/>
  <c r="O78" i="2"/>
  <c r="BO77" i="2"/>
  <c r="BN77" i="2"/>
  <c r="BL77" i="2"/>
  <c r="X77" i="2"/>
  <c r="BM77" i="2" s="1"/>
  <c r="O77" i="2"/>
  <c r="BN76" i="2"/>
  <c r="BL76" i="2"/>
  <c r="X76" i="2"/>
  <c r="BO76" i="2" s="1"/>
  <c r="O76" i="2"/>
  <c r="BN75" i="2"/>
  <c r="BL75" i="2"/>
  <c r="Y75" i="2"/>
  <c r="X75" i="2"/>
  <c r="BO75" i="2" s="1"/>
  <c r="O75" i="2"/>
  <c r="BO74" i="2"/>
  <c r="BN74" i="2"/>
  <c r="BM74" i="2"/>
  <c r="BL74" i="2"/>
  <c r="Y74" i="2"/>
  <c r="X74" i="2"/>
  <c r="O74" i="2"/>
  <c r="BN73" i="2"/>
  <c r="BL73" i="2"/>
  <c r="X73" i="2"/>
  <c r="BO73" i="2" s="1"/>
  <c r="O73" i="2"/>
  <c r="BO72" i="2"/>
  <c r="BN72" i="2"/>
  <c r="BL72" i="2"/>
  <c r="X72" i="2"/>
  <c r="Y72" i="2" s="1"/>
  <c r="O72" i="2"/>
  <c r="BO71" i="2"/>
  <c r="BN71" i="2"/>
  <c r="BL71" i="2"/>
  <c r="Y71" i="2"/>
  <c r="X71" i="2"/>
  <c r="BM71" i="2" s="1"/>
  <c r="O71" i="2"/>
  <c r="BO70" i="2"/>
  <c r="BN70" i="2"/>
  <c r="BL70" i="2"/>
  <c r="Y70" i="2"/>
  <c r="X70" i="2"/>
  <c r="BM70" i="2" s="1"/>
  <c r="O70" i="2"/>
  <c r="BN69" i="2"/>
  <c r="BL69" i="2"/>
  <c r="Y69" i="2"/>
  <c r="X69" i="2"/>
  <c r="BO69" i="2" s="1"/>
  <c r="O69" i="2"/>
  <c r="BN68" i="2"/>
  <c r="BL68" i="2"/>
  <c r="X68" i="2"/>
  <c r="BO68" i="2" s="1"/>
  <c r="O68" i="2"/>
  <c r="BO67" i="2"/>
  <c r="BN67" i="2"/>
  <c r="BM67" i="2"/>
  <c r="BL67" i="2"/>
  <c r="Y67" i="2"/>
  <c r="X67" i="2"/>
  <c r="O67" i="2"/>
  <c r="BN66" i="2"/>
  <c r="BL66" i="2"/>
  <c r="Y66" i="2"/>
  <c r="X66" i="2"/>
  <c r="BO66" i="2" s="1"/>
  <c r="O66" i="2"/>
  <c r="BO65" i="2"/>
  <c r="BN65" i="2"/>
  <c r="BM65" i="2"/>
  <c r="BL65" i="2"/>
  <c r="Y65" i="2"/>
  <c r="X65" i="2"/>
  <c r="O65" i="2"/>
  <c r="BN64" i="2"/>
  <c r="BL64" i="2"/>
  <c r="X64" i="2"/>
  <c r="BO64" i="2" s="1"/>
  <c r="O64" i="2"/>
  <c r="BO63" i="2"/>
  <c r="BN63" i="2"/>
  <c r="BL63" i="2"/>
  <c r="Y63" i="2"/>
  <c r="X63" i="2"/>
  <c r="BM63" i="2" s="1"/>
  <c r="O63" i="2"/>
  <c r="BN62" i="2"/>
  <c r="BL62" i="2"/>
  <c r="X62" i="2"/>
  <c r="BO62" i="2" s="1"/>
  <c r="O62" i="2"/>
  <c r="BN61" i="2"/>
  <c r="BL61" i="2"/>
  <c r="Y61" i="2"/>
  <c r="X61" i="2"/>
  <c r="O61" i="2"/>
  <c r="X58" i="2"/>
  <c r="W58" i="2"/>
  <c r="X57" i="2"/>
  <c r="W57" i="2"/>
  <c r="BN56" i="2"/>
  <c r="BL56" i="2"/>
  <c r="Y56" i="2"/>
  <c r="X56" i="2"/>
  <c r="BO56" i="2" s="1"/>
  <c r="BO55" i="2"/>
  <c r="BN55" i="2"/>
  <c r="BM55" i="2"/>
  <c r="BL55" i="2"/>
  <c r="Y55" i="2"/>
  <c r="Y57" i="2" s="1"/>
  <c r="X55" i="2"/>
  <c r="O55" i="2"/>
  <c r="BN54" i="2"/>
  <c r="BL54" i="2"/>
  <c r="Y54" i="2"/>
  <c r="X54" i="2"/>
  <c r="BO54" i="2" s="1"/>
  <c r="O54" i="2"/>
  <c r="BO53" i="2"/>
  <c r="BN53" i="2"/>
  <c r="BM53" i="2"/>
  <c r="BL53" i="2"/>
  <c r="Y53" i="2"/>
  <c r="X53" i="2"/>
  <c r="O53" i="2"/>
  <c r="W50" i="2"/>
  <c r="W49" i="2"/>
  <c r="BO48" i="2"/>
  <c r="BN48" i="2"/>
  <c r="BM48" i="2"/>
  <c r="BL48" i="2"/>
  <c r="Y48" i="2"/>
  <c r="X48" i="2"/>
  <c r="O48" i="2"/>
  <c r="BN47" i="2"/>
  <c r="BL47" i="2"/>
  <c r="X47" i="2"/>
  <c r="C566" i="2" s="1"/>
  <c r="O47" i="2"/>
  <c r="W43" i="2"/>
  <c r="W42" i="2"/>
  <c r="BN41" i="2"/>
  <c r="BL41" i="2"/>
  <c r="X41" i="2"/>
  <c r="X42" i="2" s="1"/>
  <c r="O41" i="2"/>
  <c r="W39" i="2"/>
  <c r="W38" i="2"/>
  <c r="BN37" i="2"/>
  <c r="BL37" i="2"/>
  <c r="X37" i="2"/>
  <c r="X38" i="2" s="1"/>
  <c r="O37" i="2"/>
  <c r="W35" i="2"/>
  <c r="W34" i="2"/>
  <c r="BN33" i="2"/>
  <c r="BL33" i="2"/>
  <c r="X33" i="2"/>
  <c r="BO33" i="2" s="1"/>
  <c r="O33" i="2"/>
  <c r="BO32" i="2"/>
  <c r="BN32" i="2"/>
  <c r="BL32" i="2"/>
  <c r="Y32" i="2"/>
  <c r="X32" i="2"/>
  <c r="BM32" i="2" s="1"/>
  <c r="O32" i="2"/>
  <c r="BN31" i="2"/>
  <c r="BL31" i="2"/>
  <c r="Y31" i="2"/>
  <c r="X31" i="2"/>
  <c r="BO31" i="2" s="1"/>
  <c r="O31" i="2"/>
  <c r="BN30" i="2"/>
  <c r="BL30" i="2"/>
  <c r="Y30" i="2"/>
  <c r="X30" i="2"/>
  <c r="BO30" i="2" s="1"/>
  <c r="O30" i="2"/>
  <c r="BN29" i="2"/>
  <c r="BL29" i="2"/>
  <c r="X29" i="2"/>
  <c r="Y29" i="2" s="1"/>
  <c r="O29" i="2"/>
  <c r="BN28" i="2"/>
  <c r="BL28" i="2"/>
  <c r="Y28" i="2"/>
  <c r="X28" i="2"/>
  <c r="BO28" i="2" s="1"/>
  <c r="O28" i="2"/>
  <c r="BO27" i="2"/>
  <c r="BN27" i="2"/>
  <c r="BL27" i="2"/>
  <c r="Y27" i="2"/>
  <c r="X27" i="2"/>
  <c r="BM27" i="2" s="1"/>
  <c r="O27" i="2"/>
  <c r="W25" i="2"/>
  <c r="W24" i="2"/>
  <c r="BO23" i="2"/>
  <c r="BN23" i="2"/>
  <c r="BM23" i="2"/>
  <c r="BL23" i="2"/>
  <c r="Y23" i="2"/>
  <c r="X23" i="2"/>
  <c r="O23" i="2"/>
  <c r="BN22" i="2"/>
  <c r="BM22" i="2"/>
  <c r="BL22" i="2"/>
  <c r="X22" i="2"/>
  <c r="O22" i="2"/>
  <c r="H10" i="2"/>
  <c r="A9" i="2"/>
  <c r="J9" i="2" s="1"/>
  <c r="D7" i="2"/>
  <c r="P6" i="2"/>
  <c r="O2" i="2"/>
  <c r="A10" i="2" l="1"/>
  <c r="F10" i="2"/>
  <c r="X269" i="2"/>
  <c r="X35" i="2"/>
  <c r="X39" i="2"/>
  <c r="X43" i="2"/>
  <c r="Y76" i="2"/>
  <c r="X82" i="2"/>
  <c r="BM109" i="2"/>
  <c r="Y109" i="2"/>
  <c r="BM120" i="2"/>
  <c r="Y120" i="2"/>
  <c r="Y125" i="2" s="1"/>
  <c r="BO129" i="2"/>
  <c r="F566" i="2"/>
  <c r="X135" i="2"/>
  <c r="X134" i="2"/>
  <c r="Y163" i="2"/>
  <c r="BO163" i="2"/>
  <c r="BO220" i="2"/>
  <c r="BM220" i="2"/>
  <c r="BO246" i="2"/>
  <c r="BM246" i="2"/>
  <c r="Y246" i="2"/>
  <c r="BO297" i="2"/>
  <c r="BM297" i="2"/>
  <c r="Y62" i="2"/>
  <c r="Y81" i="2" s="1"/>
  <c r="BO107" i="2"/>
  <c r="BM107" i="2"/>
  <c r="Y129" i="2"/>
  <c r="Y144" i="2"/>
  <c r="BM172" i="2"/>
  <c r="BO194" i="2"/>
  <c r="Y194" i="2"/>
  <c r="J566" i="2"/>
  <c r="BO209" i="2"/>
  <c r="X217" i="2"/>
  <c r="BM209" i="2"/>
  <c r="Y220" i="2"/>
  <c r="X233" i="2"/>
  <c r="Y226" i="2"/>
  <c r="Y232" i="2" s="1"/>
  <c r="X249" i="2"/>
  <c r="BM260" i="2"/>
  <c r="X282" i="2"/>
  <c r="BO279" i="2"/>
  <c r="Y279" i="2"/>
  <c r="Y282" i="2" s="1"/>
  <c r="X283" i="2"/>
  <c r="BO371" i="2"/>
  <c r="BM371" i="2"/>
  <c r="Y371" i="2"/>
  <c r="X373" i="2"/>
  <c r="X372" i="2"/>
  <c r="BO403" i="2"/>
  <c r="BM403" i="2"/>
  <c r="Y403" i="2"/>
  <c r="BO475" i="2"/>
  <c r="BM475" i="2"/>
  <c r="X486" i="2"/>
  <c r="Y475" i="2"/>
  <c r="Y153" i="2"/>
  <c r="Y158" i="2" s="1"/>
  <c r="BO153" i="2"/>
  <c r="Y133" i="2"/>
  <c r="BO133" i="2"/>
  <c r="X158" i="2"/>
  <c r="BM163" i="2"/>
  <c r="Y209" i="2"/>
  <c r="Y216" i="2" s="1"/>
  <c r="N566" i="2"/>
  <c r="BM76" i="2"/>
  <c r="B566" i="2"/>
  <c r="BO29" i="2"/>
  <c r="BM31" i="2"/>
  <c r="Y33" i="2"/>
  <c r="Y34" i="2" s="1"/>
  <c r="Y37" i="2"/>
  <c r="Y38" i="2" s="1"/>
  <c r="Y41" i="2"/>
  <c r="Y42" i="2" s="1"/>
  <c r="Y47" i="2"/>
  <c r="Y49" i="2" s="1"/>
  <c r="BM62" i="2"/>
  <c r="Y64" i="2"/>
  <c r="BM69" i="2"/>
  <c r="Y73" i="2"/>
  <c r="Y84" i="2"/>
  <c r="Y88" i="2" s="1"/>
  <c r="X88" i="2"/>
  <c r="BM92" i="2"/>
  <c r="BO109" i="2"/>
  <c r="X116" i="2"/>
  <c r="BO120" i="2"/>
  <c r="BM129" i="2"/>
  <c r="BM144" i="2"/>
  <c r="BO172" i="2"/>
  <c r="BM174" i="2"/>
  <c r="BM194" i="2"/>
  <c r="BM226" i="2"/>
  <c r="BM240" i="2"/>
  <c r="X250" i="2"/>
  <c r="BO260" i="2"/>
  <c r="BM279" i="2"/>
  <c r="Y22" i="2"/>
  <c r="Y24" i="2" s="1"/>
  <c r="W560" i="2"/>
  <c r="X49" i="2"/>
  <c r="Y80" i="2"/>
  <c r="Y86" i="2"/>
  <c r="Y96" i="2"/>
  <c r="Y98" i="2" s="1"/>
  <c r="BM105" i="2"/>
  <c r="BO114" i="2"/>
  <c r="BM114" i="2"/>
  <c r="BO122" i="2"/>
  <c r="BM124" i="2"/>
  <c r="BM133" i="2"/>
  <c r="BM140" i="2"/>
  <c r="BM168" i="2"/>
  <c r="BM190" i="2"/>
  <c r="BO204" i="2"/>
  <c r="BM204" i="2"/>
  <c r="W557" i="2"/>
  <c r="X24" i="2"/>
  <c r="BM33" i="2"/>
  <c r="BM37" i="2"/>
  <c r="BM41" i="2"/>
  <c r="BM47" i="2"/>
  <c r="E566" i="2"/>
  <c r="BM64" i="2"/>
  <c r="BM73" i="2"/>
  <c r="BM84" i="2"/>
  <c r="X89" i="2"/>
  <c r="BO92" i="2"/>
  <c r="X98" i="2"/>
  <c r="Y112" i="2"/>
  <c r="Y116" i="2" s="1"/>
  <c r="BO112" i="2"/>
  <c r="Y114" i="2"/>
  <c r="BM156" i="2"/>
  <c r="X159" i="2"/>
  <c r="X164" i="2"/>
  <c r="BM177" i="2"/>
  <c r="Y184" i="2"/>
  <c r="X199" i="2"/>
  <c r="BO184" i="2"/>
  <c r="Y204" i="2"/>
  <c r="X216" i="2"/>
  <c r="BO226" i="2"/>
  <c r="BO240" i="2"/>
  <c r="BO287" i="2"/>
  <c r="BM287" i="2"/>
  <c r="Y287" i="2"/>
  <c r="BO495" i="2"/>
  <c r="BM495" i="2"/>
  <c r="Y495" i="2"/>
  <c r="X500" i="2"/>
  <c r="BM29" i="2"/>
  <c r="X557" i="2" s="1"/>
  <c r="BO140" i="2"/>
  <c r="X145" i="2"/>
  <c r="BO259" i="2"/>
  <c r="BM259" i="2"/>
  <c r="BO436" i="2"/>
  <c r="BM436" i="2"/>
  <c r="Y436" i="2"/>
  <c r="W558" i="2"/>
  <c r="W556" i="2"/>
  <c r="BM28" i="2"/>
  <c r="BO37" i="2"/>
  <c r="BO41" i="2"/>
  <c r="BO47" i="2"/>
  <c r="X50" i="2"/>
  <c r="BM54" i="2"/>
  <c r="BM66" i="2"/>
  <c r="Y68" i="2"/>
  <c r="BM75" i="2"/>
  <c r="Y77" i="2"/>
  <c r="BO86" i="2"/>
  <c r="BM112" i="2"/>
  <c r="X125" i="2"/>
  <c r="Y130" i="2"/>
  <c r="Y141" i="2"/>
  <c r="BO141" i="2"/>
  <c r="BO156" i="2"/>
  <c r="I566" i="2"/>
  <c r="X165" i="2"/>
  <c r="BO177" i="2"/>
  <c r="BM184" i="2"/>
  <c r="BM221" i="2"/>
  <c r="Y259" i="2"/>
  <c r="Y288" i="2"/>
  <c r="BO375" i="2"/>
  <c r="BM375" i="2"/>
  <c r="X381" i="2"/>
  <c r="Y375" i="2"/>
  <c r="X380" i="2"/>
  <c r="BO292" i="2"/>
  <c r="X300" i="2"/>
  <c r="BM292" i="2"/>
  <c r="X299" i="2"/>
  <c r="Y292" i="2"/>
  <c r="O566" i="2"/>
  <c r="BM61" i="2"/>
  <c r="X99" i="2"/>
  <c r="BM102" i="2"/>
  <c r="BM108" i="2"/>
  <c r="BM119" i="2"/>
  <c r="BM121" i="2"/>
  <c r="X146" i="2"/>
  <c r="BO150" i="2"/>
  <c r="BM175" i="2"/>
  <c r="X180" i="2"/>
  <c r="BO202" i="2"/>
  <c r="BM202" i="2"/>
  <c r="BM210" i="2"/>
  <c r="X223" i="2"/>
  <c r="BO239" i="2"/>
  <c r="BM239" i="2"/>
  <c r="BO22" i="2"/>
  <c r="X25" i="2"/>
  <c r="BM30" i="2"/>
  <c r="BM56" i="2"/>
  <c r="H9" i="2"/>
  <c r="X34" i="2"/>
  <c r="D566" i="2"/>
  <c r="BM68" i="2"/>
  <c r="X81" i="2"/>
  <c r="BM93" i="2"/>
  <c r="BM141" i="2"/>
  <c r="X169" i="2"/>
  <c r="Y167" i="2"/>
  <c r="Y169" i="2" s="1"/>
  <c r="X170" i="2"/>
  <c r="BO167" i="2"/>
  <c r="Y189" i="2"/>
  <c r="BO196" i="2"/>
  <c r="Y196" i="2"/>
  <c r="X198" i="2"/>
  <c r="Y202" i="2"/>
  <c r="Y205" i="2" s="1"/>
  <c r="X205" i="2"/>
  <c r="Y222" i="2"/>
  <c r="BO221" i="2"/>
  <c r="Y239" i="2"/>
  <c r="Y249" i="2" s="1"/>
  <c r="BO253" i="2"/>
  <c r="Y253" i="2"/>
  <c r="BO255" i="2"/>
  <c r="BM255" i="2"/>
  <c r="BM176" i="2"/>
  <c r="Y176" i="2"/>
  <c r="Y180" i="2" s="1"/>
  <c r="F9" i="2"/>
  <c r="BO61" i="2"/>
  <c r="BM72" i="2"/>
  <c r="X117" i="2"/>
  <c r="BO108" i="2"/>
  <c r="BO119" i="2"/>
  <c r="X126" i="2"/>
  <c r="Y139" i="2"/>
  <c r="G566" i="2"/>
  <c r="BO139" i="2"/>
  <c r="BO149" i="2"/>
  <c r="H566" i="2"/>
  <c r="BO155" i="2"/>
  <c r="BM155" i="2"/>
  <c r="BO175" i="2"/>
  <c r="X181" i="2"/>
  <c r="BO210" i="2"/>
  <c r="Y255" i="2"/>
  <c r="BO266" i="2"/>
  <c r="BM266" i="2"/>
  <c r="Y266" i="2"/>
  <c r="BO343" i="2"/>
  <c r="BM343" i="2"/>
  <c r="Y343" i="2"/>
  <c r="X346" i="2"/>
  <c r="Y372" i="2"/>
  <c r="X440" i="2"/>
  <c r="Y505" i="2"/>
  <c r="L566" i="2"/>
  <c r="BO248" i="2"/>
  <c r="BO252" i="2"/>
  <c r="BO268" i="2"/>
  <c r="BO272" i="2"/>
  <c r="X288" i="2"/>
  <c r="BO294" i="2"/>
  <c r="Y298" i="2"/>
  <c r="Y302" i="2"/>
  <c r="Y304" i="2" s="1"/>
  <c r="BO328" i="2"/>
  <c r="BO330" i="2"/>
  <c r="BO332" i="2"/>
  <c r="Y344" i="2"/>
  <c r="BO351" i="2"/>
  <c r="BO357" i="2"/>
  <c r="BO362" i="2"/>
  <c r="BO379" i="2"/>
  <c r="BO383" i="2"/>
  <c r="BO400" i="2"/>
  <c r="Y404" i="2"/>
  <c r="BO429" i="2"/>
  <c r="BO433" i="2"/>
  <c r="Y437" i="2"/>
  <c r="X469" i="2"/>
  <c r="Y476" i="2"/>
  <c r="BO484" i="2"/>
  <c r="BO488" i="2"/>
  <c r="X491" i="2"/>
  <c r="Y496" i="2"/>
  <c r="BO527" i="2"/>
  <c r="BO529" i="2"/>
  <c r="Y542" i="2"/>
  <c r="Y544" i="2"/>
  <c r="Y546" i="2"/>
  <c r="Y157" i="2"/>
  <c r="Y162" i="2"/>
  <c r="Y164" i="2" s="1"/>
  <c r="Y179" i="2"/>
  <c r="Y183" i="2"/>
  <c r="BO186" i="2"/>
  <c r="BO193" i="2"/>
  <c r="BO195" i="2"/>
  <c r="BM203" i="2"/>
  <c r="BO213" i="2"/>
  <c r="BM215" i="2"/>
  <c r="BM219" i="2"/>
  <c r="BO229" i="2"/>
  <c r="BM231" i="2"/>
  <c r="BO243" i="2"/>
  <c r="BM245" i="2"/>
  <c r="Y247" i="2"/>
  <c r="BO263" i="2"/>
  <c r="BM265" i="2"/>
  <c r="Y267" i="2"/>
  <c r="BO274" i="2"/>
  <c r="X277" i="2"/>
  <c r="BO280" i="2"/>
  <c r="BM286" i="2"/>
  <c r="Y293" i="2"/>
  <c r="X304" i="2"/>
  <c r="BO314" i="2"/>
  <c r="BO318" i="2"/>
  <c r="BO322" i="2"/>
  <c r="BO334" i="2"/>
  <c r="BO336" i="2"/>
  <c r="Y350" i="2"/>
  <c r="Y353" i="2" s="1"/>
  <c r="Y356" i="2"/>
  <c r="BM370" i="2"/>
  <c r="BM376" i="2"/>
  <c r="Y378" i="2"/>
  <c r="BO391" i="2"/>
  <c r="BO395" i="2"/>
  <c r="BM397" i="2"/>
  <c r="Y399" i="2"/>
  <c r="BO407" i="2"/>
  <c r="BO411" i="2"/>
  <c r="BM413" i="2"/>
  <c r="BM417" i="2"/>
  <c r="BM421" i="2"/>
  <c r="Y423" i="2"/>
  <c r="Y428" i="2"/>
  <c r="Y430" i="2" s="1"/>
  <c r="X439" i="2"/>
  <c r="BO457" i="2"/>
  <c r="X460" i="2"/>
  <c r="BO479" i="2"/>
  <c r="BM481" i="2"/>
  <c r="Y483" i="2"/>
  <c r="X506" i="2"/>
  <c r="Y534" i="2"/>
  <c r="Y536" i="2"/>
  <c r="Y538" i="2"/>
  <c r="BM550" i="2"/>
  <c r="BM552" i="2"/>
  <c r="X485" i="2"/>
  <c r="Y526" i="2"/>
  <c r="Y528" i="2"/>
  <c r="Y530" i="2"/>
  <c r="BM542" i="2"/>
  <c r="BM544" i="2"/>
  <c r="BM546" i="2"/>
  <c r="X555" i="2"/>
  <c r="P566" i="2"/>
  <c r="BM162" i="2"/>
  <c r="BO219" i="2"/>
  <c r="X289" i="2"/>
  <c r="Y295" i="2"/>
  <c r="X315" i="2"/>
  <c r="X319" i="2"/>
  <c r="X323" i="2"/>
  <c r="Y333" i="2"/>
  <c r="Y335" i="2"/>
  <c r="Y337" i="2"/>
  <c r="BM350" i="2"/>
  <c r="Y363" i="2"/>
  <c r="X392" i="2"/>
  <c r="Y401" i="2"/>
  <c r="X408" i="2"/>
  <c r="BO417" i="2"/>
  <c r="BO421" i="2"/>
  <c r="BM428" i="2"/>
  <c r="Y434" i="2"/>
  <c r="Y467" i="2"/>
  <c r="Y468" i="2" s="1"/>
  <c r="Y473" i="2"/>
  <c r="Y489" i="2"/>
  <c r="Y493" i="2"/>
  <c r="Y514" i="2"/>
  <c r="Y523" i="2" s="1"/>
  <c r="BM534" i="2"/>
  <c r="Q566" i="2"/>
  <c r="BO542" i="2"/>
  <c r="R566" i="2"/>
  <c r="S566" i="2"/>
  <c r="X222" i="2"/>
  <c r="X316" i="2"/>
  <c r="X320" i="2"/>
  <c r="X324" i="2"/>
  <c r="Y377" i="2"/>
  <c r="BO390" i="2"/>
  <c r="Y398" i="2"/>
  <c r="Y408" i="2" s="1"/>
  <c r="X409" i="2"/>
  <c r="Y422" i="2"/>
  <c r="Y424" i="2" s="1"/>
  <c r="BO456" i="2"/>
  <c r="Y482" i="2"/>
  <c r="BO526" i="2"/>
  <c r="Y543" i="2"/>
  <c r="Y545" i="2"/>
  <c r="X547" i="2"/>
  <c r="X340" i="2"/>
  <c r="X366" i="2"/>
  <c r="X424" i="2"/>
  <c r="BO467" i="2"/>
  <c r="BO473" i="2"/>
  <c r="BO493" i="2"/>
  <c r="X539" i="2"/>
  <c r="Y248" i="2"/>
  <c r="Y252" i="2"/>
  <c r="Y268" i="2"/>
  <c r="Y272" i="2"/>
  <c r="Y276" i="2" s="1"/>
  <c r="Y294" i="2"/>
  <c r="Y328" i="2"/>
  <c r="Y330" i="2"/>
  <c r="Y332" i="2"/>
  <c r="Y351" i="2"/>
  <c r="Y357" i="2"/>
  <c r="Y362" i="2"/>
  <c r="Y365" i="2" s="1"/>
  <c r="BM377" i="2"/>
  <c r="Y379" i="2"/>
  <c r="Y383" i="2"/>
  <c r="Y385" i="2" s="1"/>
  <c r="X385" i="2"/>
  <c r="BM398" i="2"/>
  <c r="Y400" i="2"/>
  <c r="X415" i="2"/>
  <c r="BM422" i="2"/>
  <c r="Y429" i="2"/>
  <c r="Y433" i="2"/>
  <c r="BM482" i="2"/>
  <c r="Y484" i="2"/>
  <c r="Y488" i="2"/>
  <c r="Y490" i="2" s="1"/>
  <c r="Y527" i="2"/>
  <c r="Y529" i="2"/>
  <c r="BM543" i="2"/>
  <c r="BM545" i="2"/>
  <c r="X490" i="2"/>
  <c r="X523" i="2"/>
  <c r="BM272" i="2"/>
  <c r="Y380" i="2" l="1"/>
  <c r="X560" i="2"/>
  <c r="W559" i="2"/>
  <c r="Y531" i="2"/>
  <c r="Y134" i="2"/>
  <c r="Y256" i="2"/>
  <c r="Y346" i="2"/>
  <c r="Y299" i="2"/>
  <c r="Y358" i="2"/>
  <c r="Y269" i="2"/>
  <c r="Y499" i="2"/>
  <c r="Y439" i="2"/>
  <c r="Y539" i="2"/>
  <c r="Y145" i="2"/>
  <c r="X556" i="2"/>
  <c r="Y547" i="2"/>
  <c r="Y339" i="2"/>
  <c r="Y485" i="2"/>
  <c r="Y198" i="2"/>
  <c r="Y561" i="2" s="1"/>
  <c r="X558" i="2"/>
  <c r="X559" i="2" s="1"/>
</calcChain>
</file>

<file path=xl/sharedStrings.xml><?xml version="1.0" encoding="utf-8"?>
<sst xmlns="http://schemas.openxmlformats.org/spreadsheetml/2006/main" count="3776" uniqueCount="833">
  <si>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</si>
  <si>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</si>
  <si>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</si>
  <si>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</si>
  <si>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</si>
  <si>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</si>
  <si>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</si>
  <si>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</si>
  <si>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</si>
  <si>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</si>
  <si>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</si>
  <si>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</si>
  <si>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</si>
  <si>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</si>
  <si>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</si>
  <si>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</si>
  <si>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</si>
  <si>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</si>
  <si>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</si>
  <si>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</si>
  <si>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</si>
  <si>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</si>
  <si>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</si>
  <si>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</si>
  <si>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</si>
  <si>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</si>
  <si>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</si>
  <si>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</si>
  <si>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</si>
  <si>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</si>
  <si>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</si>
  <si>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</si>
  <si>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</si>
  <si>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</si>
  <si>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</si>
  <si>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</si>
  <si>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</si>
  <si>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</si>
  <si>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</si>
  <si>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</si>
  <si>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</si>
  <si>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</si>
  <si>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</si>
  <si>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</si>
  <si>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</si>
  <si>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</si>
  <si>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</si>
  <si>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</si>
  <si>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</si>
  <si>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</si>
  <si>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</si>
  <si>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</si>
  <si>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</si>
  <si>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</si>
  <si>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</si>
  <si>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</si>
  <si>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</si>
  <si>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</si>
  <si>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</si>
  <si>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</si>
  <si>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</si>
  <si>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</si>
  <si>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</si>
  <si>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</si>
  <si>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</si>
  <si>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</si>
  <si>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</si>
  <si>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</si>
  <si>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</si>
  <si>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19.06.2024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</si>
  <si>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</si>
  <si>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</si>
  <si>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</si>
  <si>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</si>
  <si>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</si>
  <si>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</si>
  <si>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</si>
  <si>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</si>
  <si>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</si>
  <si>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</si>
  <si>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</si>
  <si>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</si>
  <si>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</si>
  <si>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</si>
  <si>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</si>
  <si>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</si>
  <si>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</si>
  <si>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</si>
  <si>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</si>
  <si>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</si>
  <si>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</si>
  <si>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</si>
  <si>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</si>
  <si>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</si>
  <si>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</si>
  <si>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</si>
  <si>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</si>
  <si>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</si>
  <si>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</si>
  <si>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</si>
  <si>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</si>
  <si>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</si>
  <si>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</si>
  <si>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</si>
  <si>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</si>
  <si>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</si>
  <si>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</si>
  <si>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</si>
  <si>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</si>
  <si>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</si>
  <si>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</si>
  <si>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</si>
  <si>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</si>
  <si>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</si>
  <si>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</si>
  <si>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</si>
  <si>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</si>
  <si>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</si>
  <si>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</si>
  <si>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</si>
  <si>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</si>
  <si>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</si>
  <si>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</si>
  <si>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</si>
  <si>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</si>
  <si>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</si>
  <si>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</si>
  <si>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</si>
  <si>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</si>
  <si>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</si>
  <si>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</si>
  <si>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</si>
  <si>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</si>
  <si>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</si>
  <si>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</si>
  <si>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</si>
  <si>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</si>
  <si>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</si>
  <si>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</si>
  <si>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</si>
  <si>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</si>
  <si>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</si>
  <si>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</si>
  <si>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</si>
  <si>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</si>
  <si>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</si>
  <si>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</si>
  <si>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</si>
  <si>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</si>
  <si>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</si>
  <si>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</si>
  <si>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</si>
  <si>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</si>
  <si>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</si>
  <si>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</si>
  <si>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</si>
  <si>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</si>
  <si>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</si>
  <si>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</si>
  <si>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</si>
  <si>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</si>
  <si>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</si>
  <si>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</si>
  <si>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</si>
  <si>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</si>
  <si>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</si>
  <si>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</si>
  <si>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</si>
  <si>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</si>
  <si>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</si>
  <si>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</si>
  <si>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</si>
  <si>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</si>
  <si>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</si>
  <si>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</si>
  <si>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</si>
  <si>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</si>
  <si>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</si>
  <si>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</si>
  <si>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</si>
  <si>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</si>
  <si>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</si>
  <si>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</si>
  <si>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</si>
  <si>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</si>
  <si>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</si>
  <si>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</si>
  <si>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</si>
  <si>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</si>
  <si>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</si>
  <si>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</si>
  <si>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</si>
  <si>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</si>
  <si>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</si>
  <si>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</si>
  <si>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</si>
  <si>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</si>
  <si>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</si>
  <si>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</si>
  <si>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</si>
  <si>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</si>
  <si>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</si>
  <si>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</si>
  <si>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</si>
  <si>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</si>
  <si>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</si>
  <si>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</si>
  <si>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</si>
  <si>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</si>
  <si>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</si>
  <si>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</si>
  <si>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</si>
  <si>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</si>
  <si>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</si>
  <si>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</si>
  <si>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</si>
  <si>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</si>
  <si>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</si>
  <si>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</si>
  <si>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</si>
  <si>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</si>
  <si>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</si>
  <si>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</si>
  <si>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</si>
  <si>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</si>
  <si>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</si>
  <si>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</si>
  <si>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</si>
  <si>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</si>
  <si>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</si>
  <si>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</si>
  <si>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</si>
  <si>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</si>
  <si>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</si>
  <si>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</si>
  <si>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</si>
  <si>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</si>
  <si>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</si>
  <si>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</si>
  <si>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</si>
  <si>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</si>
  <si>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</si>
  <si>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</si>
  <si>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</si>
  <si>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</si>
  <si>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</si>
  <si>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</si>
  <si>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</si>
  <si>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</si>
  <si>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</si>
  <si>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</si>
  <si>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</si>
  <si>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</si>
  <si>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</si>
  <si>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</si>
  <si>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</si>
  <si>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</si>
  <si>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</si>
  <si>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</si>
  <si>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</si>
  <si>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</si>
  <si>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</si>
  <si>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</si>
  <si>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</si>
  <si>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</si>
  <si>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</si>
  <si>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</si>
  <si>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</si>
  <si>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</si>
  <si>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</si>
  <si>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</si>
  <si>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</si>
  <si>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</si>
  <si>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</si>
  <si>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</si>
  <si>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</si>
  <si>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</si>
  <si>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</si>
  <si>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</si>
  <si>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</si>
  <si>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</si>
  <si>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</si>
  <si>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</si>
  <si>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</si>
  <si>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</si>
  <si>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</si>
  <si>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</si>
  <si>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</si>
  <si>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</si>
  <si>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</si>
  <si>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</si>
  <si>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</si>
  <si>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</si>
  <si>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</si>
  <si>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</si>
  <si>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</si>
  <si>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</si>
  <si>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</si>
  <si>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</si>
  <si>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</si>
  <si>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</si>
  <si>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</si>
  <si>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</si>
  <si>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</si>
  <si>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</si>
  <si>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</si>
  <si>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</si>
  <si>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</si>
  <si>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</si>
  <si>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</si>
  <si>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</si>
  <si>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</si>
  <si>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</si>
  <si>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</si>
  <si>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</si>
  <si>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</si>
  <si>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</si>
  <si>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</si>
  <si>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</si>
  <si>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</si>
  <si>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</si>
  <si>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</si>
  <si>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</si>
  <si>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</si>
  <si>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</si>
  <si>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</si>
  <si>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</si>
  <si>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</si>
  <si>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</si>
  <si>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</si>
  <si>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</si>
  <si>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</si>
  <si>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</si>
  <si>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</si>
  <si>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</si>
  <si>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</si>
  <si>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</si>
  <si>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</si>
  <si>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</si>
  <si>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</si>
  <si>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</si>
  <si>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</si>
  <si>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</si>
  <si>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</si>
  <si>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</si>
  <si>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</si>
  <si>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</si>
  <si>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</si>
  <si>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</si>
  <si>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</si>
  <si>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</si>
  <si>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</si>
  <si>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</si>
  <si>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</si>
  <si>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</si>
  <si>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</si>
  <si>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</si>
  <si>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</si>
  <si>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</si>
  <si>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</si>
  <si>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</si>
  <si>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</si>
  <si>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</si>
  <si>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</si>
  <si>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</si>
  <si>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</si>
  <si>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</si>
  <si>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</si>
  <si>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</si>
  <si>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</si>
  <si>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</si>
  <si>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</si>
  <si>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</si>
  <si>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</si>
  <si>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</si>
  <si>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</si>
  <si>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</si>
  <si>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</si>
  <si>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</si>
  <si>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</si>
  <si>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</si>
  <si>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</si>
  <si>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</si>
  <si>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</si>
  <si>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</si>
  <si>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</si>
  <si>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</si>
  <si>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</si>
  <si>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</si>
  <si>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</si>
  <si>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</si>
  <si>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</si>
  <si>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</si>
  <si>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</si>
  <si>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</si>
  <si>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</si>
  <si>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</si>
  <si>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</si>
  <si>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</si>
  <si>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</si>
  <si>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</si>
  <si>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</si>
  <si>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</si>
  <si>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</si>
  <si>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</si>
  <si>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</si>
  <si>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</si>
  <si>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</si>
  <si>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</si>
  <si>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</si>
  <si>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</si>
  <si>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</si>
  <si>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</si>
  <si>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</si>
  <si>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</si>
  <si>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</si>
  <si>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</si>
  <si>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</si>
  <si>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</si>
  <si>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</si>
  <si>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</si>
  <si>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</si>
  <si>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</si>
  <si>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</si>
  <si>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</si>
  <si>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</si>
  <si>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</si>
  <si>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</si>
  <si>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</si>
  <si>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</si>
  <si>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</si>
  <si>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</si>
  <si>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</si>
  <si>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</si>
  <si>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</si>
  <si>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</si>
  <si>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</si>
  <si>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</si>
  <si>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</si>
  <si>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</si>
  <si>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</si>
  <si>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</si>
  <si>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</si>
  <si>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</si>
  <si>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</si>
  <si>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</si>
  <si>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</si>
  <si>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</si>
  <si>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</si>
  <si>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</si>
  <si>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</si>
  <si>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</si>
  <si>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</si>
  <si>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</si>
  <si>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</si>
  <si>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</si>
  <si>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</si>
  <si>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</si>
  <si>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</si>
  <si>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</si>
  <si>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</si>
  <si>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</si>
  <si>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</si>
  <si>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</si>
  <si>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</si>
  <si>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</si>
  <si>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</si>
  <si>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</si>
  <si>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</si>
  <si>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</si>
  <si>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</si>
  <si>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</si>
  <si>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</si>
  <si>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</si>
  <si>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</si>
  <si>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</si>
  <si>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</si>
  <si>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</si>
  <si>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</si>
  <si>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</si>
  <si>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</si>
  <si>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</si>
  <si>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</si>
  <si>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</si>
  <si>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</si>
  <si>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</si>
  <si>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</si>
  <si>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</si>
  <si>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</si>
  <si>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</si>
  <si>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</si>
  <si>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</si>
  <si>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</si>
  <si>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</si>
  <si>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</si>
  <si>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</si>
  <si>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</si>
  <si>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</si>
  <si>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</si>
  <si>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</si>
  <si>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</si>
  <si>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</si>
  <si>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</si>
  <si>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</si>
  <si>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</si>
  <si>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</si>
  <si>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</si>
  <si>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</si>
  <si>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</si>
  <si>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</si>
  <si>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</si>
  <si>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</si>
  <si>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</si>
  <si>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</si>
  <si>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</si>
  <si>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</si>
  <si>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</si>
  <si>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</si>
  <si>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</si>
  <si>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</si>
  <si>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</si>
  <si>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</si>
  <si>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</si>
  <si>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</si>
  <si>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</si>
  <si>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</si>
  <si>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</si>
  <si>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</si>
  <si>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</si>
  <si>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</si>
  <si>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</si>
  <si>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</si>
  <si>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</si>
  <si>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</si>
  <si>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</si>
  <si>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</si>
  <si>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</si>
  <si>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</si>
  <si>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</si>
  <si>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</si>
  <si>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</si>
  <si>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</si>
  <si>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</si>
  <si>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</si>
  <si>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</si>
  <si>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</si>
  <si>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</si>
  <si>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</si>
  <si>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</si>
  <si>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</si>
  <si>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</si>
  <si>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</si>
  <si>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</si>
  <si>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</si>
  <si>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</si>
  <si>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</si>
  <si>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27.06.2024</t>
  </si>
  <si>
    <t>P004227</t>
  </si>
  <si>
    <t>В/к колбасы Сервелат Левантский Особая Без свинины Весовые в/у Особый рецепт</t>
  </si>
  <si>
    <t>SU002361</t>
  </si>
  <si>
    <t>P002630</t>
  </si>
  <si>
    <t>29.06.2024</t>
  </si>
  <si>
    <t>P004228</t>
  </si>
  <si>
    <t>В/к колбасы Сервелат Левантский Особая Без свинины Фикс.вес 0,35 в/у Особый рецепт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</si>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</sst>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8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566"/>
  <sheetViews>
    <sheetView showGridLines="0" tabSelected="1" topLeftCell="F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59" t="s">
        <v>29</v>
      </c>
      <c r="E1" s="759"/>
      <c r="F1" s="759"/>
      <c r="G1" s="14" t="s">
        <v>67</v>
      </c>
      <c r="H1" s="759" t="s">
        <v>49</v>
      </c>
      <c r="I1" s="759"/>
      <c r="J1" s="759"/>
      <c r="K1" s="759"/>
      <c r="L1" s="759"/>
      <c r="M1" s="759"/>
      <c r="N1" s="759"/>
      <c r="O1" s="759"/>
      <c r="P1" s="759"/>
      <c r="Q1" s="760" t="s">
        <v>68</v>
      </c>
      <c r="R1" s="761"/>
      <c r="S1" s="761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2"/>
      <c r="Q2" s="762"/>
      <c r="R2" s="762"/>
      <c r="S2" s="762"/>
      <c r="T2" s="762"/>
      <c r="U2" s="762"/>
      <c r="V2" s="762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2"/>
      <c r="P3" s="762"/>
      <c r="Q3" s="762"/>
      <c r="R3" s="762"/>
      <c r="S3" s="762"/>
      <c r="T3" s="762"/>
      <c r="U3" s="762"/>
      <c r="V3" s="762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63" t="s">
        <v>8</v>
      </c>
      <c r="B5" s="763"/>
      <c r="C5" s="763"/>
      <c r="D5" s="764"/>
      <c r="E5" s="764"/>
      <c r="F5" s="765" t="s">
        <v>14</v>
      </c>
      <c r="G5" s="765"/>
      <c r="H5" s="764"/>
      <c r="I5" s="764"/>
      <c r="J5" s="764"/>
      <c r="K5" s="764"/>
      <c r="L5" s="764"/>
      <c r="M5" s="73"/>
      <c r="O5" s="27" t="s">
        <v>4</v>
      </c>
      <c r="P5" s="766">
        <v>45466</v>
      </c>
      <c r="Q5" s="766"/>
      <c r="S5" s="767" t="s">
        <v>3</v>
      </c>
      <c r="T5" s="768"/>
      <c r="U5" s="769" t="s">
        <v>801</v>
      </c>
      <c r="V5" s="770"/>
      <c r="AA5" s="60"/>
      <c r="AB5" s="60"/>
      <c r="AC5" s="60"/>
    </row>
    <row r="6" spans="1:30" s="17" customFormat="1" ht="24" customHeight="1" x14ac:dyDescent="0.2">
      <c r="A6" s="763" t="s">
        <v>1</v>
      </c>
      <c r="B6" s="763"/>
      <c r="C6" s="763"/>
      <c r="D6" s="771" t="s">
        <v>802</v>
      </c>
      <c r="E6" s="771"/>
      <c r="F6" s="771"/>
      <c r="G6" s="771"/>
      <c r="H6" s="771"/>
      <c r="I6" s="771"/>
      <c r="J6" s="771"/>
      <c r="K6" s="771"/>
      <c r="L6" s="771"/>
      <c r="M6" s="74"/>
      <c r="O6" s="27" t="s">
        <v>30</v>
      </c>
      <c r="P6" s="772" t="str">
        <f>IF(P5=0," ",CHOOSE(WEEKDAY(P5,2),"Понедельник","Вторник","Среда","Четверг","Пятница","Суббота","Воскресенье"))</f>
        <v>Воскресенье</v>
      </c>
      <c r="Q6" s="772"/>
      <c r="S6" s="773" t="s">
        <v>5</v>
      </c>
      <c r="T6" s="774"/>
      <c r="U6" s="775" t="s">
        <v>70</v>
      </c>
      <c r="V6" s="776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81" t="str">
        <f>IFERROR(VLOOKUP(DeliveryAddress,Table,3,0),1)</f>
        <v>1</v>
      </c>
      <c r="E7" s="782"/>
      <c r="F7" s="782"/>
      <c r="G7" s="782"/>
      <c r="H7" s="782"/>
      <c r="I7" s="782"/>
      <c r="J7" s="782"/>
      <c r="K7" s="782"/>
      <c r="L7" s="783"/>
      <c r="M7" s="75"/>
      <c r="O7" s="29"/>
      <c r="P7" s="49"/>
      <c r="Q7" s="49"/>
      <c r="S7" s="773"/>
      <c r="T7" s="774"/>
      <c r="U7" s="777"/>
      <c r="V7" s="778"/>
      <c r="AA7" s="60"/>
      <c r="AB7" s="60"/>
      <c r="AC7" s="60"/>
    </row>
    <row r="8" spans="1:30" s="17" customFormat="1" ht="25.5" customHeight="1" x14ac:dyDescent="0.2">
      <c r="A8" s="784" t="s">
        <v>60</v>
      </c>
      <c r="B8" s="784"/>
      <c r="C8" s="784"/>
      <c r="D8" s="785"/>
      <c r="E8" s="785"/>
      <c r="F8" s="785"/>
      <c r="G8" s="785"/>
      <c r="H8" s="785"/>
      <c r="I8" s="785"/>
      <c r="J8" s="785"/>
      <c r="K8" s="785"/>
      <c r="L8" s="785"/>
      <c r="M8" s="76"/>
      <c r="O8" s="27" t="s">
        <v>11</v>
      </c>
      <c r="P8" s="750">
        <v>0.41666666666666669</v>
      </c>
      <c r="Q8" s="750"/>
      <c r="S8" s="773"/>
      <c r="T8" s="774"/>
      <c r="U8" s="777"/>
      <c r="V8" s="778"/>
      <c r="AA8" s="60"/>
      <c r="AB8" s="60"/>
      <c r="AC8" s="60"/>
    </row>
    <row r="9" spans="1:30" s="17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0"/>
      <c r="C9" s="740"/>
      <c r="D9" s="741" t="s">
        <v>48</v>
      </c>
      <c r="E9" s="742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0"/>
      <c r="H9" s="786" t="str">
        <f>IF(AND($A$9="Тип доверенности/получателя при получении в адресе перегруза:",$D$9="Разовая доверенность"),"Введите ФИО","")</f>
        <v/>
      </c>
      <c r="I9" s="786"/>
      <c r="J9" s="7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6"/>
      <c r="L9" s="786"/>
      <c r="M9" s="71"/>
      <c r="O9" s="31" t="s">
        <v>15</v>
      </c>
      <c r="P9" s="787"/>
      <c r="Q9" s="787"/>
      <c r="S9" s="773"/>
      <c r="T9" s="774"/>
      <c r="U9" s="779"/>
      <c r="V9" s="780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0"/>
      <c r="C10" s="740"/>
      <c r="D10" s="741"/>
      <c r="E10" s="742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0"/>
      <c r="H10" s="743" t="str">
        <f>IFERROR(VLOOKUP($D$10,Proxy,2,FALSE),"")</f>
        <v/>
      </c>
      <c r="I10" s="743"/>
      <c r="J10" s="743"/>
      <c r="K10" s="743"/>
      <c r="L10" s="743"/>
      <c r="M10" s="72"/>
      <c r="O10" s="31" t="s">
        <v>35</v>
      </c>
      <c r="P10" s="744"/>
      <c r="Q10" s="744"/>
      <c r="T10" s="29" t="s">
        <v>12</v>
      </c>
      <c r="U10" s="745" t="s">
        <v>71</v>
      </c>
      <c r="V10" s="746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47"/>
      <c r="Q11" s="747"/>
      <c r="T11" s="29" t="s">
        <v>31</v>
      </c>
      <c r="U11" s="748" t="s">
        <v>57</v>
      </c>
      <c r="V11" s="748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49" t="s">
        <v>72</v>
      </c>
      <c r="B12" s="749"/>
      <c r="C12" s="749"/>
      <c r="D12" s="749"/>
      <c r="E12" s="749"/>
      <c r="F12" s="749"/>
      <c r="G12" s="749"/>
      <c r="H12" s="749"/>
      <c r="I12" s="749"/>
      <c r="J12" s="749"/>
      <c r="K12" s="749"/>
      <c r="L12" s="749"/>
      <c r="M12" s="77"/>
      <c r="O12" s="27" t="s">
        <v>33</v>
      </c>
      <c r="P12" s="750"/>
      <c r="Q12" s="750"/>
      <c r="R12" s="28"/>
      <c r="S12"/>
      <c r="T12" s="29" t="s">
        <v>48</v>
      </c>
      <c r="U12" s="751"/>
      <c r="V12" s="751"/>
      <c r="W12"/>
      <c r="AA12" s="60"/>
      <c r="AB12" s="60"/>
      <c r="AC12" s="60"/>
    </row>
    <row r="13" spans="1:30" s="17" customFormat="1" ht="23.25" customHeight="1" x14ac:dyDescent="0.2">
      <c r="A13" s="749" t="s">
        <v>73</v>
      </c>
      <c r="B13" s="749"/>
      <c r="C13" s="749"/>
      <c r="D13" s="749"/>
      <c r="E13" s="749"/>
      <c r="F13" s="749"/>
      <c r="G13" s="749"/>
      <c r="H13" s="749"/>
      <c r="I13" s="749"/>
      <c r="J13" s="749"/>
      <c r="K13" s="749"/>
      <c r="L13" s="749"/>
      <c r="M13" s="77"/>
      <c r="N13" s="31"/>
      <c r="O13" s="31" t="s">
        <v>34</v>
      </c>
      <c r="P13" s="748"/>
      <c r="Q13" s="748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49" t="s">
        <v>74</v>
      </c>
      <c r="B14" s="749"/>
      <c r="C14" s="749"/>
      <c r="D14" s="749"/>
      <c r="E14" s="749"/>
      <c r="F14" s="749"/>
      <c r="G14" s="749"/>
      <c r="H14" s="749"/>
      <c r="I14" s="749"/>
      <c r="J14" s="749"/>
      <c r="K14" s="749"/>
      <c r="L14" s="749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52" t="s">
        <v>75</v>
      </c>
      <c r="B15" s="752"/>
      <c r="C15" s="752"/>
      <c r="D15" s="752"/>
      <c r="E15" s="752"/>
      <c r="F15" s="752"/>
      <c r="G15" s="752"/>
      <c r="H15" s="752"/>
      <c r="I15" s="752"/>
      <c r="J15" s="752"/>
      <c r="K15" s="752"/>
      <c r="L15" s="752"/>
      <c r="M15" s="78"/>
      <c r="N15"/>
      <c r="O15" s="753" t="s">
        <v>63</v>
      </c>
      <c r="P15" s="753"/>
      <c r="Q15" s="753"/>
      <c r="R15" s="753"/>
      <c r="S15" s="753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54"/>
      <c r="P16" s="754"/>
      <c r="Q16" s="754"/>
      <c r="R16" s="754"/>
      <c r="S16" s="754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6" t="s">
        <v>61</v>
      </c>
      <c r="B17" s="726" t="s">
        <v>51</v>
      </c>
      <c r="C17" s="756" t="s">
        <v>50</v>
      </c>
      <c r="D17" s="726" t="s">
        <v>52</v>
      </c>
      <c r="E17" s="726"/>
      <c r="F17" s="726" t="s">
        <v>24</v>
      </c>
      <c r="G17" s="726" t="s">
        <v>27</v>
      </c>
      <c r="H17" s="726" t="s">
        <v>25</v>
      </c>
      <c r="I17" s="726" t="s">
        <v>26</v>
      </c>
      <c r="J17" s="757" t="s">
        <v>16</v>
      </c>
      <c r="K17" s="757" t="s">
        <v>65</v>
      </c>
      <c r="L17" s="757" t="s">
        <v>2</v>
      </c>
      <c r="M17" s="757" t="s">
        <v>66</v>
      </c>
      <c r="N17" s="726" t="s">
        <v>28</v>
      </c>
      <c r="O17" s="726" t="s">
        <v>17</v>
      </c>
      <c r="P17" s="726"/>
      <c r="Q17" s="726"/>
      <c r="R17" s="726"/>
      <c r="S17" s="726"/>
      <c r="T17" s="755" t="s">
        <v>58</v>
      </c>
      <c r="U17" s="726"/>
      <c r="V17" s="726" t="s">
        <v>6</v>
      </c>
      <c r="W17" s="726" t="s">
        <v>44</v>
      </c>
      <c r="X17" s="727" t="s">
        <v>56</v>
      </c>
      <c r="Y17" s="726" t="s">
        <v>18</v>
      </c>
      <c r="Z17" s="729" t="s">
        <v>62</v>
      </c>
      <c r="AA17" s="729" t="s">
        <v>19</v>
      </c>
      <c r="AB17" s="730" t="s">
        <v>59</v>
      </c>
      <c r="AC17" s="731"/>
      <c r="AD17" s="732"/>
      <c r="AE17" s="736"/>
      <c r="BB17" s="737" t="s">
        <v>64</v>
      </c>
    </row>
    <row r="18" spans="1:67" ht="14.25" customHeight="1" x14ac:dyDescent="0.2">
      <c r="A18" s="726"/>
      <c r="B18" s="726"/>
      <c r="C18" s="756"/>
      <c r="D18" s="726"/>
      <c r="E18" s="726"/>
      <c r="F18" s="726" t="s">
        <v>20</v>
      </c>
      <c r="G18" s="726" t="s">
        <v>21</v>
      </c>
      <c r="H18" s="726" t="s">
        <v>22</v>
      </c>
      <c r="I18" s="726" t="s">
        <v>22</v>
      </c>
      <c r="J18" s="758"/>
      <c r="K18" s="758"/>
      <c r="L18" s="758"/>
      <c r="M18" s="758"/>
      <c r="N18" s="726"/>
      <c r="O18" s="726"/>
      <c r="P18" s="726"/>
      <c r="Q18" s="726"/>
      <c r="R18" s="726"/>
      <c r="S18" s="726"/>
      <c r="T18" s="36" t="s">
        <v>47</v>
      </c>
      <c r="U18" s="36" t="s">
        <v>46</v>
      </c>
      <c r="V18" s="726"/>
      <c r="W18" s="726"/>
      <c r="X18" s="728"/>
      <c r="Y18" s="726"/>
      <c r="Z18" s="729"/>
      <c r="AA18" s="729"/>
      <c r="AB18" s="733"/>
      <c r="AC18" s="734"/>
      <c r="AD18" s="735"/>
      <c r="AE18" s="736"/>
      <c r="BB18" s="737"/>
    </row>
    <row r="19" spans="1:67" ht="27.75" customHeight="1" x14ac:dyDescent="0.2">
      <c r="A19" s="445" t="s">
        <v>76</v>
      </c>
      <c r="B19" s="445"/>
      <c r="C19" s="445"/>
      <c r="D19" s="445"/>
      <c r="E19" s="445"/>
      <c r="F19" s="445"/>
      <c r="G19" s="445"/>
      <c r="H19" s="445"/>
      <c r="I19" s="445"/>
      <c r="J19" s="445"/>
      <c r="K19" s="445"/>
      <c r="L19" s="445"/>
      <c r="M19" s="445"/>
      <c r="N19" s="445"/>
      <c r="O19" s="445"/>
      <c r="P19" s="445"/>
      <c r="Q19" s="445"/>
      <c r="R19" s="445"/>
      <c r="S19" s="445"/>
      <c r="T19" s="445"/>
      <c r="U19" s="445"/>
      <c r="V19" s="445"/>
      <c r="W19" s="445"/>
      <c r="X19" s="445"/>
      <c r="Y19" s="445"/>
      <c r="Z19" s="55"/>
      <c r="AA19" s="55"/>
    </row>
    <row r="20" spans="1:67" ht="16.5" customHeight="1" x14ac:dyDescent="0.25">
      <c r="A20" s="432" t="s">
        <v>76</v>
      </c>
      <c r="B20" s="432"/>
      <c r="C20" s="432"/>
      <c r="D20" s="432"/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2"/>
      <c r="R20" s="432"/>
      <c r="S20" s="432"/>
      <c r="T20" s="432"/>
      <c r="U20" s="432"/>
      <c r="V20" s="432"/>
      <c r="W20" s="432"/>
      <c r="X20" s="432"/>
      <c r="Y20" s="432"/>
      <c r="Z20" s="66"/>
      <c r="AA20" s="66"/>
    </row>
    <row r="21" spans="1:67" ht="14.25" customHeight="1" x14ac:dyDescent="0.25">
      <c r="A21" s="416" t="s">
        <v>77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396">
        <v>4607091389258</v>
      </c>
      <c r="E22" s="39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8"/>
      <c r="Q22" s="398"/>
      <c r="R22" s="398"/>
      <c r="S22" s="399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396">
        <v>4680115885004</v>
      </c>
      <c r="E23" s="396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3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8"/>
      <c r="Q23" s="398"/>
      <c r="R23" s="398"/>
      <c r="S23" s="399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03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04"/>
      <c r="O24" s="400" t="s">
        <v>43</v>
      </c>
      <c r="P24" s="401"/>
      <c r="Q24" s="401"/>
      <c r="R24" s="401"/>
      <c r="S24" s="401"/>
      <c r="T24" s="401"/>
      <c r="U24" s="402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03"/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4"/>
      <c r="O25" s="400" t="s">
        <v>43</v>
      </c>
      <c r="P25" s="401"/>
      <c r="Q25" s="401"/>
      <c r="R25" s="401"/>
      <c r="S25" s="401"/>
      <c r="T25" s="401"/>
      <c r="U25" s="402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16" t="s">
        <v>85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396">
        <v>4607091383881</v>
      </c>
      <c r="E27" s="39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8"/>
      <c r="Q27" s="398"/>
      <c r="R27" s="398"/>
      <c r="S27" s="399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396">
        <v>4607091388237</v>
      </c>
      <c r="E28" s="39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8"/>
      <c r="Q28" s="398"/>
      <c r="R28" s="398"/>
      <c r="S28" s="399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396">
        <v>4607091383935</v>
      </c>
      <c r="E29" s="39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7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8"/>
      <c r="Q29" s="398"/>
      <c r="R29" s="398"/>
      <c r="S29" s="399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396">
        <v>4607091383935</v>
      </c>
      <c r="E30" s="39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7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8"/>
      <c r="Q30" s="398"/>
      <c r="R30" s="398"/>
      <c r="S30" s="399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396">
        <v>4680115881853</v>
      </c>
      <c r="E31" s="39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7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8"/>
      <c r="Q31" s="398"/>
      <c r="R31" s="398"/>
      <c r="S31" s="399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396">
        <v>4607091383911</v>
      </c>
      <c r="E32" s="396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2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8"/>
      <c r="Q32" s="398"/>
      <c r="R32" s="398"/>
      <c r="S32" s="399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396">
        <v>4607091388244</v>
      </c>
      <c r="E33" s="396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72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8"/>
      <c r="Q33" s="398"/>
      <c r="R33" s="398"/>
      <c r="S33" s="399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403"/>
      <c r="B34" s="403"/>
      <c r="C34" s="403"/>
      <c r="D34" s="403"/>
      <c r="E34" s="403"/>
      <c r="F34" s="403"/>
      <c r="G34" s="403"/>
      <c r="H34" s="403"/>
      <c r="I34" s="403"/>
      <c r="J34" s="403"/>
      <c r="K34" s="403"/>
      <c r="L34" s="403"/>
      <c r="M34" s="403"/>
      <c r="N34" s="404"/>
      <c r="O34" s="400" t="s">
        <v>43</v>
      </c>
      <c r="P34" s="401"/>
      <c r="Q34" s="401"/>
      <c r="R34" s="401"/>
      <c r="S34" s="401"/>
      <c r="T34" s="401"/>
      <c r="U34" s="402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403"/>
      <c r="B35" s="403"/>
      <c r="C35" s="403"/>
      <c r="D35" s="403"/>
      <c r="E35" s="403"/>
      <c r="F35" s="403"/>
      <c r="G35" s="403"/>
      <c r="H35" s="403"/>
      <c r="I35" s="403"/>
      <c r="J35" s="403"/>
      <c r="K35" s="403"/>
      <c r="L35" s="403"/>
      <c r="M35" s="403"/>
      <c r="N35" s="404"/>
      <c r="O35" s="400" t="s">
        <v>43</v>
      </c>
      <c r="P35" s="401"/>
      <c r="Q35" s="401"/>
      <c r="R35" s="401"/>
      <c r="S35" s="401"/>
      <c r="T35" s="401"/>
      <c r="U35" s="402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16" t="s">
        <v>99</v>
      </c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6"/>
      <c r="U36" s="416"/>
      <c r="V36" s="416"/>
      <c r="W36" s="416"/>
      <c r="X36" s="416"/>
      <c r="Y36" s="416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396">
        <v>4607091388503</v>
      </c>
      <c r="E37" s="396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7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8"/>
      <c r="Q37" s="398"/>
      <c r="R37" s="398"/>
      <c r="S37" s="399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403"/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4"/>
      <c r="O38" s="400" t="s">
        <v>43</v>
      </c>
      <c r="P38" s="401"/>
      <c r="Q38" s="401"/>
      <c r="R38" s="401"/>
      <c r="S38" s="401"/>
      <c r="T38" s="401"/>
      <c r="U38" s="402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403"/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04"/>
      <c r="O39" s="400" t="s">
        <v>43</v>
      </c>
      <c r="P39" s="401"/>
      <c r="Q39" s="401"/>
      <c r="R39" s="401"/>
      <c r="S39" s="401"/>
      <c r="T39" s="401"/>
      <c r="U39" s="402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16" t="s">
        <v>104</v>
      </c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16"/>
      <c r="O40" s="416"/>
      <c r="P40" s="416"/>
      <c r="Q40" s="416"/>
      <c r="R40" s="416"/>
      <c r="S40" s="416"/>
      <c r="T40" s="416"/>
      <c r="U40" s="416"/>
      <c r="V40" s="416"/>
      <c r="W40" s="416"/>
      <c r="X40" s="416"/>
      <c r="Y40" s="416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396">
        <v>4607091388282</v>
      </c>
      <c r="E41" s="396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71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8"/>
      <c r="Q41" s="398"/>
      <c r="R41" s="398"/>
      <c r="S41" s="399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403"/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4"/>
      <c r="O42" s="400" t="s">
        <v>43</v>
      </c>
      <c r="P42" s="401"/>
      <c r="Q42" s="401"/>
      <c r="R42" s="401"/>
      <c r="S42" s="401"/>
      <c r="T42" s="401"/>
      <c r="U42" s="402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403"/>
      <c r="B43" s="403"/>
      <c r="C43" s="403"/>
      <c r="D43" s="403"/>
      <c r="E43" s="403"/>
      <c r="F43" s="403"/>
      <c r="G43" s="403"/>
      <c r="H43" s="403"/>
      <c r="I43" s="403"/>
      <c r="J43" s="403"/>
      <c r="K43" s="403"/>
      <c r="L43" s="403"/>
      <c r="M43" s="403"/>
      <c r="N43" s="404"/>
      <c r="O43" s="400" t="s">
        <v>43</v>
      </c>
      <c r="P43" s="401"/>
      <c r="Q43" s="401"/>
      <c r="R43" s="401"/>
      <c r="S43" s="401"/>
      <c r="T43" s="401"/>
      <c r="U43" s="402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customHeight="1" x14ac:dyDescent="0.2">
      <c r="A44" s="445" t="s">
        <v>108</v>
      </c>
      <c r="B44" s="445"/>
      <c r="C44" s="445"/>
      <c r="D44" s="445"/>
      <c r="E44" s="445"/>
      <c r="F44" s="445"/>
      <c r="G44" s="445"/>
      <c r="H44" s="445"/>
      <c r="I44" s="445"/>
      <c r="J44" s="445"/>
      <c r="K44" s="445"/>
      <c r="L44" s="445"/>
      <c r="M44" s="445"/>
      <c r="N44" s="445"/>
      <c r="O44" s="445"/>
      <c r="P44" s="445"/>
      <c r="Q44" s="445"/>
      <c r="R44" s="445"/>
      <c r="S44" s="445"/>
      <c r="T44" s="445"/>
      <c r="U44" s="445"/>
      <c r="V44" s="445"/>
      <c r="W44" s="445"/>
      <c r="X44" s="445"/>
      <c r="Y44" s="445"/>
      <c r="Z44" s="55"/>
      <c r="AA44" s="55"/>
    </row>
    <row r="45" spans="1:67" ht="16.5" customHeight="1" x14ac:dyDescent="0.25">
      <c r="A45" s="432" t="s">
        <v>109</v>
      </c>
      <c r="B45" s="432"/>
      <c r="C45" s="432"/>
      <c r="D45" s="432"/>
      <c r="E45" s="432"/>
      <c r="F45" s="432"/>
      <c r="G45" s="432"/>
      <c r="H45" s="432"/>
      <c r="I45" s="432"/>
      <c r="J45" s="432"/>
      <c r="K45" s="432"/>
      <c r="L45" s="432"/>
      <c r="M45" s="432"/>
      <c r="N45" s="432"/>
      <c r="O45" s="432"/>
      <c r="P45" s="432"/>
      <c r="Q45" s="432"/>
      <c r="R45" s="432"/>
      <c r="S45" s="432"/>
      <c r="T45" s="432"/>
      <c r="U45" s="432"/>
      <c r="V45" s="432"/>
      <c r="W45" s="432"/>
      <c r="X45" s="432"/>
      <c r="Y45" s="432"/>
      <c r="Z45" s="66"/>
      <c r="AA45" s="66"/>
    </row>
    <row r="46" spans="1:67" ht="14.25" customHeight="1" x14ac:dyDescent="0.25">
      <c r="A46" s="416" t="s">
        <v>110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67"/>
      <c r="AA46" s="67"/>
    </row>
    <row r="47" spans="1:67" ht="27" customHeight="1" x14ac:dyDescent="0.25">
      <c r="A47" s="64" t="s">
        <v>111</v>
      </c>
      <c r="B47" s="64" t="s">
        <v>112</v>
      </c>
      <c r="C47" s="37">
        <v>4301020234</v>
      </c>
      <c r="D47" s="396">
        <v>4680115881440</v>
      </c>
      <c r="E47" s="396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114</v>
      </c>
      <c r="L47" s="39" t="s">
        <v>113</v>
      </c>
      <c r="M47" s="39"/>
      <c r="N47" s="38">
        <v>50</v>
      </c>
      <c r="O47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8"/>
      <c r="Q47" s="398"/>
      <c r="R47" s="398"/>
      <c r="S47" s="399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customHeight="1" x14ac:dyDescent="0.25">
      <c r="A48" s="64" t="s">
        <v>115</v>
      </c>
      <c r="B48" s="64" t="s">
        <v>116</v>
      </c>
      <c r="C48" s="37">
        <v>4301020232</v>
      </c>
      <c r="D48" s="396">
        <v>4680115881433</v>
      </c>
      <c r="E48" s="396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81</v>
      </c>
      <c r="L48" s="39" t="s">
        <v>113</v>
      </c>
      <c r="M48" s="39"/>
      <c r="N48" s="38">
        <v>50</v>
      </c>
      <c r="O48" s="71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8"/>
      <c r="Q48" s="398"/>
      <c r="R48" s="398"/>
      <c r="S48" s="399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67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x14ac:dyDescent="0.2">
      <c r="A49" s="403"/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04"/>
      <c r="O49" s="400" t="s">
        <v>43</v>
      </c>
      <c r="P49" s="401"/>
      <c r="Q49" s="401"/>
      <c r="R49" s="401"/>
      <c r="S49" s="401"/>
      <c r="T49" s="401"/>
      <c r="U49" s="402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x14ac:dyDescent="0.2">
      <c r="A50" s="403"/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4"/>
      <c r="O50" s="400" t="s">
        <v>43</v>
      </c>
      <c r="P50" s="401"/>
      <c r="Q50" s="401"/>
      <c r="R50" s="401"/>
      <c r="S50" s="401"/>
      <c r="T50" s="401"/>
      <c r="U50" s="402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customHeight="1" x14ac:dyDescent="0.25">
      <c r="A51" s="432" t="s">
        <v>117</v>
      </c>
      <c r="B51" s="432"/>
      <c r="C51" s="432"/>
      <c r="D51" s="432"/>
      <c r="E51" s="432"/>
      <c r="F51" s="432"/>
      <c r="G51" s="432"/>
      <c r="H51" s="432"/>
      <c r="I51" s="432"/>
      <c r="J51" s="432"/>
      <c r="K51" s="432"/>
      <c r="L51" s="432"/>
      <c r="M51" s="432"/>
      <c r="N51" s="432"/>
      <c r="O51" s="432"/>
      <c r="P51" s="432"/>
      <c r="Q51" s="432"/>
      <c r="R51" s="432"/>
      <c r="S51" s="432"/>
      <c r="T51" s="432"/>
      <c r="U51" s="432"/>
      <c r="V51" s="432"/>
      <c r="W51" s="432"/>
      <c r="X51" s="432"/>
      <c r="Y51" s="432"/>
      <c r="Z51" s="66"/>
      <c r="AA51" s="66"/>
    </row>
    <row r="52" spans="1:67" ht="14.25" customHeight="1" x14ac:dyDescent="0.25">
      <c r="A52" s="416" t="s">
        <v>118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4301011452</v>
      </c>
      <c r="D53" s="396">
        <v>4680115881426</v>
      </c>
      <c r="E53" s="396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114</v>
      </c>
      <c r="L53" s="39" t="s">
        <v>113</v>
      </c>
      <c r="M53" s="39"/>
      <c r="N53" s="38">
        <v>50</v>
      </c>
      <c r="O53" s="7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8"/>
      <c r="Q53" s="398"/>
      <c r="R53" s="398"/>
      <c r="S53" s="399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4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119</v>
      </c>
      <c r="B54" s="64" t="s">
        <v>121</v>
      </c>
      <c r="C54" s="37">
        <v>4301011481</v>
      </c>
      <c r="D54" s="396">
        <v>4680115881426</v>
      </c>
      <c r="E54" s="396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114</v>
      </c>
      <c r="L54" s="39" t="s">
        <v>122</v>
      </c>
      <c r="M54" s="39"/>
      <c r="N54" s="38">
        <v>55</v>
      </c>
      <c r="O54" s="7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8"/>
      <c r="Q54" s="398"/>
      <c r="R54" s="398"/>
      <c r="S54" s="399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customHeight="1" x14ac:dyDescent="0.25">
      <c r="A55" s="64" t="s">
        <v>123</v>
      </c>
      <c r="B55" s="64" t="s">
        <v>124</v>
      </c>
      <c r="C55" s="37">
        <v>4301011437</v>
      </c>
      <c r="D55" s="396">
        <v>4680115881419</v>
      </c>
      <c r="E55" s="396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81</v>
      </c>
      <c r="L55" s="39" t="s">
        <v>113</v>
      </c>
      <c r="M55" s="39"/>
      <c r="N55" s="38">
        <v>50</v>
      </c>
      <c r="O55" s="7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8"/>
      <c r="Q55" s="398"/>
      <c r="R55" s="398"/>
      <c r="S55" s="399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67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customHeight="1" x14ac:dyDescent="0.25">
      <c r="A56" s="64" t="s">
        <v>125</v>
      </c>
      <c r="B56" s="64" t="s">
        <v>126</v>
      </c>
      <c r="C56" s="37">
        <v>4301011458</v>
      </c>
      <c r="D56" s="396">
        <v>4680115881525</v>
      </c>
      <c r="E56" s="396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81</v>
      </c>
      <c r="L56" s="39" t="s">
        <v>113</v>
      </c>
      <c r="M56" s="39"/>
      <c r="N56" s="38">
        <v>50</v>
      </c>
      <c r="O56" s="715" t="s">
        <v>127</v>
      </c>
      <c r="P56" s="398"/>
      <c r="Q56" s="398"/>
      <c r="R56" s="398"/>
      <c r="S56" s="399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67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x14ac:dyDescent="0.2">
      <c r="A57" s="403"/>
      <c r="B57" s="403"/>
      <c r="C57" s="403"/>
      <c r="D57" s="403"/>
      <c r="E57" s="403"/>
      <c r="F57" s="403"/>
      <c r="G57" s="403"/>
      <c r="H57" s="403"/>
      <c r="I57" s="403"/>
      <c r="J57" s="403"/>
      <c r="K57" s="403"/>
      <c r="L57" s="403"/>
      <c r="M57" s="403"/>
      <c r="N57" s="404"/>
      <c r="O57" s="400" t="s">
        <v>43</v>
      </c>
      <c r="P57" s="401"/>
      <c r="Q57" s="401"/>
      <c r="R57" s="401"/>
      <c r="S57" s="401"/>
      <c r="T57" s="401"/>
      <c r="U57" s="402"/>
      <c r="V57" s="43" t="s">
        <v>42</v>
      </c>
      <c r="W57" s="44">
        <f>IFERROR(W53/H53,"0")+IFERROR(W54/H54,"0")+IFERROR(W55/H55,"0")+IFERROR(W56/H56,"0")</f>
        <v>0</v>
      </c>
      <c r="X57" s="44">
        <f>IFERROR(X53/H53,"0")+IFERROR(X54/H54,"0")+IFERROR(X55/H55,"0")+IFERROR(X56/H56,"0")</f>
        <v>0</v>
      </c>
      <c r="Y57" s="44">
        <f>IFERROR(IF(Y53="",0,Y53),"0")+IFERROR(IF(Y54="",0,Y54),"0")+IFERROR(IF(Y55="",0,Y55),"0")+IFERROR(IF(Y56="",0,Y56),"0")</f>
        <v>0</v>
      </c>
      <c r="Z57" s="68"/>
      <c r="AA57" s="68"/>
    </row>
    <row r="58" spans="1:67" x14ac:dyDescent="0.2">
      <c r="A58" s="403"/>
      <c r="B58" s="403"/>
      <c r="C58" s="403"/>
      <c r="D58" s="403"/>
      <c r="E58" s="403"/>
      <c r="F58" s="403"/>
      <c r="G58" s="403"/>
      <c r="H58" s="403"/>
      <c r="I58" s="403"/>
      <c r="J58" s="403"/>
      <c r="K58" s="403"/>
      <c r="L58" s="403"/>
      <c r="M58" s="403"/>
      <c r="N58" s="404"/>
      <c r="O58" s="400" t="s">
        <v>43</v>
      </c>
      <c r="P58" s="401"/>
      <c r="Q58" s="401"/>
      <c r="R58" s="401"/>
      <c r="S58" s="401"/>
      <c r="T58" s="401"/>
      <c r="U58" s="402"/>
      <c r="V58" s="43" t="s">
        <v>0</v>
      </c>
      <c r="W58" s="44">
        <f>IFERROR(SUM(W53:W56),"0")</f>
        <v>0</v>
      </c>
      <c r="X58" s="44">
        <f>IFERROR(SUM(X53:X56),"0")</f>
        <v>0</v>
      </c>
      <c r="Y58" s="43"/>
      <c r="Z58" s="68"/>
      <c r="AA58" s="68"/>
    </row>
    <row r="59" spans="1:67" ht="16.5" customHeight="1" x14ac:dyDescent="0.25">
      <c r="A59" s="432" t="s">
        <v>108</v>
      </c>
      <c r="B59" s="432"/>
      <c r="C59" s="432"/>
      <c r="D59" s="432"/>
      <c r="E59" s="432"/>
      <c r="F59" s="432"/>
      <c r="G59" s="432"/>
      <c r="H59" s="432"/>
      <c r="I59" s="432"/>
      <c r="J59" s="432"/>
      <c r="K59" s="432"/>
      <c r="L59" s="432"/>
      <c r="M59" s="432"/>
      <c r="N59" s="432"/>
      <c r="O59" s="432"/>
      <c r="P59" s="432"/>
      <c r="Q59" s="432"/>
      <c r="R59" s="432"/>
      <c r="S59" s="432"/>
      <c r="T59" s="432"/>
      <c r="U59" s="432"/>
      <c r="V59" s="432"/>
      <c r="W59" s="432"/>
      <c r="X59" s="432"/>
      <c r="Y59" s="432"/>
      <c r="Z59" s="66"/>
      <c r="AA59" s="66"/>
    </row>
    <row r="60" spans="1:67" ht="14.25" customHeight="1" x14ac:dyDescent="0.25">
      <c r="A60" s="416" t="s">
        <v>118</v>
      </c>
      <c r="B60" s="416"/>
      <c r="C60" s="416"/>
      <c r="D60" s="416"/>
      <c r="E60" s="416"/>
      <c r="F60" s="416"/>
      <c r="G60" s="416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416"/>
      <c r="T60" s="416"/>
      <c r="U60" s="416"/>
      <c r="V60" s="416"/>
      <c r="W60" s="416"/>
      <c r="X60" s="416"/>
      <c r="Y60" s="416"/>
      <c r="Z60" s="67"/>
      <c r="AA60" s="67"/>
    </row>
    <row r="61" spans="1:67" ht="27" customHeight="1" x14ac:dyDescent="0.25">
      <c r="A61" s="64" t="s">
        <v>128</v>
      </c>
      <c r="B61" s="64" t="s">
        <v>129</v>
      </c>
      <c r="C61" s="37">
        <v>4301011623</v>
      </c>
      <c r="D61" s="396">
        <v>4607091382945</v>
      </c>
      <c r="E61" s="396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114</v>
      </c>
      <c r="L61" s="39" t="s">
        <v>113</v>
      </c>
      <c r="M61" s="39"/>
      <c r="N61" s="38">
        <v>50</v>
      </c>
      <c r="O61" s="70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8"/>
      <c r="Q61" s="398"/>
      <c r="R61" s="398"/>
      <c r="S61" s="399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0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67</v>
      </c>
      <c r="BL61" s="80">
        <f t="shared" ref="BL61:BL80" si="8">IFERROR(W61*I61/H61,"0")</f>
        <v>0</v>
      </c>
      <c r="BM61" s="80">
        <f t="shared" ref="BM61:BM80" si="9">IFERROR(X61*I61/H61,"0")</f>
        <v>0</v>
      </c>
      <c r="BN61" s="80">
        <f t="shared" ref="BN61:BN80" si="10">IFERROR(1/J61*(W61/H61),"0")</f>
        <v>0</v>
      </c>
      <c r="BO61" s="80">
        <f t="shared" ref="BO61:BO80" si="11">IFERROR(1/J61*(X61/H61),"0")</f>
        <v>0</v>
      </c>
    </row>
    <row r="62" spans="1:67" ht="27" customHeight="1" x14ac:dyDescent="0.25">
      <c r="A62" s="64" t="s">
        <v>130</v>
      </c>
      <c r="B62" s="64" t="s">
        <v>131</v>
      </c>
      <c r="C62" s="37">
        <v>4301011380</v>
      </c>
      <c r="D62" s="396">
        <v>4607091385670</v>
      </c>
      <c r="E62" s="396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8" t="s">
        <v>114</v>
      </c>
      <c r="L62" s="39" t="s">
        <v>113</v>
      </c>
      <c r="M62" s="39"/>
      <c r="N62" s="38">
        <v>50</v>
      </c>
      <c r="O62" s="7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8"/>
      <c r="Q62" s="398"/>
      <c r="R62" s="398"/>
      <c r="S62" s="399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67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customHeight="1" x14ac:dyDescent="0.25">
      <c r="A63" s="64" t="s">
        <v>130</v>
      </c>
      <c r="B63" s="64" t="s">
        <v>132</v>
      </c>
      <c r="C63" s="37">
        <v>4301011540</v>
      </c>
      <c r="D63" s="396">
        <v>4607091385670</v>
      </c>
      <c r="E63" s="39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114</v>
      </c>
      <c r="L63" s="39" t="s">
        <v>133</v>
      </c>
      <c r="M63" s="39"/>
      <c r="N63" s="38">
        <v>50</v>
      </c>
      <c r="O63" s="7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8"/>
      <c r="Q63" s="398"/>
      <c r="R63" s="398"/>
      <c r="S63" s="399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67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customHeight="1" x14ac:dyDescent="0.25">
      <c r="A64" s="64" t="s">
        <v>134</v>
      </c>
      <c r="B64" s="64" t="s">
        <v>135</v>
      </c>
      <c r="C64" s="37">
        <v>4301011625</v>
      </c>
      <c r="D64" s="396">
        <v>4680115883956</v>
      </c>
      <c r="E64" s="396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9"/>
      <c r="N64" s="38">
        <v>50</v>
      </c>
      <c r="O64" s="7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8"/>
      <c r="Q64" s="398"/>
      <c r="R64" s="398"/>
      <c r="S64" s="399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67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customHeight="1" x14ac:dyDescent="0.25">
      <c r="A65" s="64" t="s">
        <v>136</v>
      </c>
      <c r="B65" s="64" t="s">
        <v>137</v>
      </c>
      <c r="C65" s="37">
        <v>4301011468</v>
      </c>
      <c r="D65" s="396">
        <v>4680115881327</v>
      </c>
      <c r="E65" s="39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138</v>
      </c>
      <c r="M65" s="39"/>
      <c r="N65" s="38">
        <v>50</v>
      </c>
      <c r="O65" s="7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8"/>
      <c r="Q65" s="398"/>
      <c r="R65" s="398"/>
      <c r="S65" s="399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67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customHeight="1" x14ac:dyDescent="0.25">
      <c r="A66" s="64" t="s">
        <v>139</v>
      </c>
      <c r="B66" s="64" t="s">
        <v>140</v>
      </c>
      <c r="C66" s="37">
        <v>4301011703</v>
      </c>
      <c r="D66" s="396">
        <v>4680115882133</v>
      </c>
      <c r="E66" s="39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113</v>
      </c>
      <c r="M66" s="39"/>
      <c r="N66" s="38">
        <v>50</v>
      </c>
      <c r="O66" s="7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8"/>
      <c r="Q66" s="398"/>
      <c r="R66" s="398"/>
      <c r="S66" s="399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customHeight="1" x14ac:dyDescent="0.25">
      <c r="A67" s="64" t="s">
        <v>139</v>
      </c>
      <c r="B67" s="64" t="s">
        <v>141</v>
      </c>
      <c r="C67" s="37">
        <v>4301011514</v>
      </c>
      <c r="D67" s="396">
        <v>4680115882133</v>
      </c>
      <c r="E67" s="39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114</v>
      </c>
      <c r="L67" s="39" t="s">
        <v>113</v>
      </c>
      <c r="M67" s="39"/>
      <c r="N67" s="38">
        <v>50</v>
      </c>
      <c r="O67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8"/>
      <c r="Q67" s="398"/>
      <c r="R67" s="398"/>
      <c r="S67" s="399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142</v>
      </c>
      <c r="B68" s="64" t="s">
        <v>143</v>
      </c>
      <c r="C68" s="37">
        <v>4301011192</v>
      </c>
      <c r="D68" s="396">
        <v>4607091382952</v>
      </c>
      <c r="E68" s="396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81</v>
      </c>
      <c r="L68" s="39" t="s">
        <v>113</v>
      </c>
      <c r="M68" s="39"/>
      <c r="N68" s="38">
        <v>50</v>
      </c>
      <c r="O68" s="7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8"/>
      <c r="Q68" s="398"/>
      <c r="R68" s="398"/>
      <c r="S68" s="399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144</v>
      </c>
      <c r="B69" s="64" t="s">
        <v>145</v>
      </c>
      <c r="C69" s="37">
        <v>4301011382</v>
      </c>
      <c r="D69" s="396">
        <v>4607091385687</v>
      </c>
      <c r="E69" s="396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81</v>
      </c>
      <c r="L69" s="39" t="s">
        <v>133</v>
      </c>
      <c r="M69" s="39"/>
      <c r="N69" s="38">
        <v>50</v>
      </c>
      <c r="O69" s="6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8"/>
      <c r="Q69" s="398"/>
      <c r="R69" s="398"/>
      <c r="S69" s="399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4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146</v>
      </c>
      <c r="B70" s="64" t="s">
        <v>147</v>
      </c>
      <c r="C70" s="37">
        <v>4301011565</v>
      </c>
      <c r="D70" s="396">
        <v>4680115882539</v>
      </c>
      <c r="E70" s="396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81</v>
      </c>
      <c r="L70" s="39" t="s">
        <v>133</v>
      </c>
      <c r="M70" s="39"/>
      <c r="N70" s="38">
        <v>50</v>
      </c>
      <c r="O70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8"/>
      <c r="Q70" s="398"/>
      <c r="R70" s="398"/>
      <c r="S70" s="399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148</v>
      </c>
      <c r="B71" s="64" t="s">
        <v>149</v>
      </c>
      <c r="C71" s="37">
        <v>4301011705</v>
      </c>
      <c r="D71" s="396">
        <v>4607091384604</v>
      </c>
      <c r="E71" s="396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81</v>
      </c>
      <c r="L71" s="39" t="s">
        <v>113</v>
      </c>
      <c r="M71" s="39"/>
      <c r="N71" s="38">
        <v>50</v>
      </c>
      <c r="O71" s="6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8"/>
      <c r="Q71" s="398"/>
      <c r="R71" s="398"/>
      <c r="S71" s="399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150</v>
      </c>
      <c r="B72" s="64" t="s">
        <v>151</v>
      </c>
      <c r="C72" s="37">
        <v>4301011386</v>
      </c>
      <c r="D72" s="396">
        <v>4680115880283</v>
      </c>
      <c r="E72" s="396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81</v>
      </c>
      <c r="L72" s="39" t="s">
        <v>113</v>
      </c>
      <c r="M72" s="39"/>
      <c r="N72" s="38">
        <v>45</v>
      </c>
      <c r="O72" s="6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8"/>
      <c r="Q72" s="398"/>
      <c r="R72" s="398"/>
      <c r="S72" s="399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152</v>
      </c>
      <c r="B73" s="64" t="s">
        <v>153</v>
      </c>
      <c r="C73" s="37">
        <v>4301011624</v>
      </c>
      <c r="D73" s="396">
        <v>4680115883949</v>
      </c>
      <c r="E73" s="396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113</v>
      </c>
      <c r="M73" s="39"/>
      <c r="N73" s="38">
        <v>50</v>
      </c>
      <c r="O73" s="6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8"/>
      <c r="Q73" s="398"/>
      <c r="R73" s="398"/>
      <c r="S73" s="399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154</v>
      </c>
      <c r="B74" s="64" t="s">
        <v>155</v>
      </c>
      <c r="C74" s="37">
        <v>4301011443</v>
      </c>
      <c r="D74" s="396">
        <v>4680115881303</v>
      </c>
      <c r="E74" s="396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81</v>
      </c>
      <c r="L74" s="39" t="s">
        <v>138</v>
      </c>
      <c r="M74" s="39"/>
      <c r="N74" s="38">
        <v>50</v>
      </c>
      <c r="O74" s="69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8"/>
      <c r="Q74" s="398"/>
      <c r="R74" s="398"/>
      <c r="S74" s="399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156</v>
      </c>
      <c r="B75" s="64" t="s">
        <v>157</v>
      </c>
      <c r="C75" s="37">
        <v>4301011562</v>
      </c>
      <c r="D75" s="396">
        <v>4680115882577</v>
      </c>
      <c r="E75" s="396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81</v>
      </c>
      <c r="L75" s="39" t="s">
        <v>103</v>
      </c>
      <c r="M75" s="39"/>
      <c r="N75" s="38">
        <v>90</v>
      </c>
      <c r="O75" s="7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8"/>
      <c r="Q75" s="398"/>
      <c r="R75" s="398"/>
      <c r="S75" s="399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>IFERROR(IF(X75=0,"",ROUNDUP(X75/H75,0)*0.00753),"")</f>
        <v/>
      </c>
      <c r="Z75" s="69" t="s">
        <v>48</v>
      </c>
      <c r="AA75" s="70" t="s">
        <v>48</v>
      </c>
      <c r="AE75" s="80"/>
      <c r="BB75" s="112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156</v>
      </c>
      <c r="B76" s="64" t="s">
        <v>158</v>
      </c>
      <c r="C76" s="37">
        <v>4301011564</v>
      </c>
      <c r="D76" s="396">
        <v>4680115882577</v>
      </c>
      <c r="E76" s="396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81</v>
      </c>
      <c r="L76" s="39" t="s">
        <v>103</v>
      </c>
      <c r="M76" s="39"/>
      <c r="N76" s="38">
        <v>90</v>
      </c>
      <c r="O76" s="7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8"/>
      <c r="Q76" s="398"/>
      <c r="R76" s="398"/>
      <c r="S76" s="399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159</v>
      </c>
      <c r="B77" s="64" t="s">
        <v>160</v>
      </c>
      <c r="C77" s="37">
        <v>4301011432</v>
      </c>
      <c r="D77" s="396">
        <v>4680115882720</v>
      </c>
      <c r="E77" s="396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81</v>
      </c>
      <c r="L77" s="39" t="s">
        <v>113</v>
      </c>
      <c r="M77" s="39"/>
      <c r="N77" s="38">
        <v>90</v>
      </c>
      <c r="O77" s="7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8"/>
      <c r="Q77" s="398"/>
      <c r="R77" s="398"/>
      <c r="S77" s="399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IFERROR(IF(X77=0,"",ROUNDUP(X77/H77,0)*0.00937),"")</f>
        <v/>
      </c>
      <c r="Z77" s="69" t="s">
        <v>48</v>
      </c>
      <c r="AA77" s="70" t="s">
        <v>48</v>
      </c>
      <c r="AE77" s="80"/>
      <c r="BB77" s="114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161</v>
      </c>
      <c r="B78" s="64" t="s">
        <v>162</v>
      </c>
      <c r="C78" s="37">
        <v>4301011417</v>
      </c>
      <c r="D78" s="396">
        <v>4680115880269</v>
      </c>
      <c r="E78" s="396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81</v>
      </c>
      <c r="L78" s="39" t="s">
        <v>133</v>
      </c>
      <c r="M78" s="39"/>
      <c r="N78" s="38">
        <v>50</v>
      </c>
      <c r="O78" s="68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8"/>
      <c r="Q78" s="398"/>
      <c r="R78" s="398"/>
      <c r="S78" s="399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16.5" customHeight="1" x14ac:dyDescent="0.25">
      <c r="A79" s="64" t="s">
        <v>163</v>
      </c>
      <c r="B79" s="64" t="s">
        <v>164</v>
      </c>
      <c r="C79" s="37">
        <v>4301011415</v>
      </c>
      <c r="D79" s="396">
        <v>4680115880429</v>
      </c>
      <c r="E79" s="396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81</v>
      </c>
      <c r="L79" s="39" t="s">
        <v>133</v>
      </c>
      <c r="M79" s="39"/>
      <c r="N79" s="38">
        <v>50</v>
      </c>
      <c r="O79" s="6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8"/>
      <c r="Q79" s="398"/>
      <c r="R79" s="398"/>
      <c r="S79" s="399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165</v>
      </c>
      <c r="B80" s="64" t="s">
        <v>166</v>
      </c>
      <c r="C80" s="37">
        <v>4301011462</v>
      </c>
      <c r="D80" s="396">
        <v>4680115881457</v>
      </c>
      <c r="E80" s="396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81</v>
      </c>
      <c r="L80" s="39" t="s">
        <v>133</v>
      </c>
      <c r="M80" s="39"/>
      <c r="N80" s="38">
        <v>50</v>
      </c>
      <c r="O80" s="6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8"/>
      <c r="Q80" s="398"/>
      <c r="R80" s="398"/>
      <c r="S80" s="399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x14ac:dyDescent="0.2">
      <c r="A81" s="40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4"/>
      <c r="O81" s="400" t="s">
        <v>43</v>
      </c>
      <c r="P81" s="401"/>
      <c r="Q81" s="401"/>
      <c r="R81" s="401"/>
      <c r="S81" s="401"/>
      <c r="T81" s="401"/>
      <c r="U81" s="402"/>
      <c r="V81" s="43" t="s">
        <v>42</v>
      </c>
      <c r="W81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68"/>
      <c r="AA81" s="68"/>
    </row>
    <row r="82" spans="1:67" x14ac:dyDescent="0.2">
      <c r="A82" s="403"/>
      <c r="B82" s="403"/>
      <c r="C82" s="403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4"/>
      <c r="O82" s="400" t="s">
        <v>43</v>
      </c>
      <c r="P82" s="401"/>
      <c r="Q82" s="401"/>
      <c r="R82" s="401"/>
      <c r="S82" s="401"/>
      <c r="T82" s="401"/>
      <c r="U82" s="402"/>
      <c r="V82" s="43" t="s">
        <v>0</v>
      </c>
      <c r="W82" s="44">
        <f>IFERROR(SUM(W61:W80),"0")</f>
        <v>0</v>
      </c>
      <c r="X82" s="44">
        <f>IFERROR(SUM(X61:X80),"0")</f>
        <v>0</v>
      </c>
      <c r="Y82" s="43"/>
      <c r="Z82" s="68"/>
      <c r="AA82" s="68"/>
    </row>
    <row r="83" spans="1:67" ht="14.25" customHeight="1" x14ac:dyDescent="0.25">
      <c r="A83" s="416" t="s">
        <v>110</v>
      </c>
      <c r="B83" s="416"/>
      <c r="C83" s="416"/>
      <c r="D83" s="416"/>
      <c r="E83" s="416"/>
      <c r="F83" s="416"/>
      <c r="G83" s="416"/>
      <c r="H83" s="416"/>
      <c r="I83" s="416"/>
      <c r="J83" s="416"/>
      <c r="K83" s="416"/>
      <c r="L83" s="416"/>
      <c r="M83" s="416"/>
      <c r="N83" s="416"/>
      <c r="O83" s="416"/>
      <c r="P83" s="416"/>
      <c r="Q83" s="416"/>
      <c r="R83" s="416"/>
      <c r="S83" s="416"/>
      <c r="T83" s="416"/>
      <c r="U83" s="416"/>
      <c r="V83" s="416"/>
      <c r="W83" s="416"/>
      <c r="X83" s="416"/>
      <c r="Y83" s="416"/>
      <c r="Z83" s="67"/>
      <c r="AA83" s="67"/>
    </row>
    <row r="84" spans="1:67" ht="16.5" customHeight="1" x14ac:dyDescent="0.25">
      <c r="A84" s="64" t="s">
        <v>167</v>
      </c>
      <c r="B84" s="64" t="s">
        <v>168</v>
      </c>
      <c r="C84" s="37">
        <v>4301020235</v>
      </c>
      <c r="D84" s="396">
        <v>4680115881488</v>
      </c>
      <c r="E84" s="396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114</v>
      </c>
      <c r="L84" s="39" t="s">
        <v>113</v>
      </c>
      <c r="M84" s="39"/>
      <c r="N84" s="38">
        <v>50</v>
      </c>
      <c r="O84" s="69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8"/>
      <c r="Q84" s="398"/>
      <c r="R84" s="398"/>
      <c r="S84" s="399"/>
      <c r="T84" s="40" t="s">
        <v>48</v>
      </c>
      <c r="U84" s="40" t="s">
        <v>48</v>
      </c>
      <c r="V84" s="41" t="s">
        <v>0</v>
      </c>
      <c r="W84" s="59">
        <v>0</v>
      </c>
      <c r="X84" s="56">
        <f>IFERROR(IF(W84="",0,CEILING((W84/$H84),1)*$H84),"")</f>
        <v>0</v>
      </c>
      <c r="Y84" s="42" t="str">
        <f>IFERROR(IF(X84=0,"",ROUNDUP(X84/H84,0)*0.02175),"")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>IFERROR(W84*I84/H84,"0")</f>
        <v>0</v>
      </c>
      <c r="BM84" s="80">
        <f>IFERROR(X84*I84/H84,"0")</f>
        <v>0</v>
      </c>
      <c r="BN84" s="80">
        <f>IFERROR(1/J84*(W84/H84),"0")</f>
        <v>0</v>
      </c>
      <c r="BO84" s="80">
        <f>IFERROR(1/J84*(X84/H84),"0")</f>
        <v>0</v>
      </c>
    </row>
    <row r="85" spans="1:67" ht="27" customHeight="1" x14ac:dyDescent="0.25">
      <c r="A85" s="64" t="s">
        <v>169</v>
      </c>
      <c r="B85" s="64" t="s">
        <v>170</v>
      </c>
      <c r="C85" s="37">
        <v>4301020228</v>
      </c>
      <c r="D85" s="396">
        <v>4680115882751</v>
      </c>
      <c r="E85" s="396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81</v>
      </c>
      <c r="L85" s="39" t="s">
        <v>113</v>
      </c>
      <c r="M85" s="39"/>
      <c r="N85" s="38">
        <v>90</v>
      </c>
      <c r="O85" s="6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8"/>
      <c r="Q85" s="398"/>
      <c r="R85" s="398"/>
      <c r="S85" s="399"/>
      <c r="T85" s="40" t="s">
        <v>48</v>
      </c>
      <c r="U85" s="40" t="s">
        <v>48</v>
      </c>
      <c r="V85" s="41" t="s">
        <v>0</v>
      </c>
      <c r="W85" s="59">
        <v>0</v>
      </c>
      <c r="X85" s="56">
        <f>IFERROR(IF(W85="",0,CEILING((W85/$H85),1)*$H85),"")</f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>IFERROR(W85*I85/H85,"0")</f>
        <v>0</v>
      </c>
      <c r="BM85" s="80">
        <f>IFERROR(X85*I85/H85,"0")</f>
        <v>0</v>
      </c>
      <c r="BN85" s="80">
        <f>IFERROR(1/J85*(W85/H85),"0")</f>
        <v>0</v>
      </c>
      <c r="BO85" s="80">
        <f>IFERROR(1/J85*(X85/H85),"0")</f>
        <v>0</v>
      </c>
    </row>
    <row r="86" spans="1:67" ht="27" customHeight="1" x14ac:dyDescent="0.25">
      <c r="A86" s="64" t="s">
        <v>171</v>
      </c>
      <c r="B86" s="64" t="s">
        <v>172</v>
      </c>
      <c r="C86" s="37">
        <v>4301020258</v>
      </c>
      <c r="D86" s="396">
        <v>4680115882775</v>
      </c>
      <c r="E86" s="396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84</v>
      </c>
      <c r="L86" s="39" t="s">
        <v>133</v>
      </c>
      <c r="M86" s="39"/>
      <c r="N86" s="38">
        <v>50</v>
      </c>
      <c r="O86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8"/>
      <c r="Q86" s="398"/>
      <c r="R86" s="398"/>
      <c r="S86" s="399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IFERROR(IF(X86=0,"",ROUNDUP(X86/H86,0)*0.00502),"")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customHeight="1" x14ac:dyDescent="0.25">
      <c r="A87" s="64" t="s">
        <v>173</v>
      </c>
      <c r="B87" s="64" t="s">
        <v>174</v>
      </c>
      <c r="C87" s="37">
        <v>4301020217</v>
      </c>
      <c r="D87" s="396">
        <v>4680115880658</v>
      </c>
      <c r="E87" s="396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81</v>
      </c>
      <c r="L87" s="39" t="s">
        <v>113</v>
      </c>
      <c r="M87" s="39"/>
      <c r="N87" s="38">
        <v>50</v>
      </c>
      <c r="O87" s="6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8"/>
      <c r="Q87" s="398"/>
      <c r="R87" s="398"/>
      <c r="S87" s="399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IFERROR(IF(X87=0,"",ROUNDUP(X87/H87,0)*0.00753),"")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x14ac:dyDescent="0.2">
      <c r="A88" s="403"/>
      <c r="B88" s="403"/>
      <c r="C88" s="403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4"/>
      <c r="O88" s="400" t="s">
        <v>43</v>
      </c>
      <c r="P88" s="401"/>
      <c r="Q88" s="401"/>
      <c r="R88" s="401"/>
      <c r="S88" s="401"/>
      <c r="T88" s="401"/>
      <c r="U88" s="402"/>
      <c r="V88" s="43" t="s">
        <v>42</v>
      </c>
      <c r="W88" s="44">
        <f>IFERROR(W84/H84,"0")+IFERROR(W85/H85,"0")+IFERROR(W86/H86,"0")+IFERROR(W87/H87,"0")</f>
        <v>0</v>
      </c>
      <c r="X88" s="44">
        <f>IFERROR(X84/H84,"0")+IFERROR(X85/H85,"0")+IFERROR(X86/H86,"0")+IFERROR(X87/H87,"0")</f>
        <v>0</v>
      </c>
      <c r="Y88" s="44">
        <f>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403"/>
      <c r="B89" s="403"/>
      <c r="C89" s="403"/>
      <c r="D89" s="403"/>
      <c r="E89" s="403"/>
      <c r="F89" s="403"/>
      <c r="G89" s="403"/>
      <c r="H89" s="403"/>
      <c r="I89" s="403"/>
      <c r="J89" s="403"/>
      <c r="K89" s="403"/>
      <c r="L89" s="403"/>
      <c r="M89" s="403"/>
      <c r="N89" s="404"/>
      <c r="O89" s="400" t="s">
        <v>43</v>
      </c>
      <c r="P89" s="401"/>
      <c r="Q89" s="401"/>
      <c r="R89" s="401"/>
      <c r="S89" s="401"/>
      <c r="T89" s="401"/>
      <c r="U89" s="402"/>
      <c r="V89" s="43" t="s">
        <v>0</v>
      </c>
      <c r="W89" s="44">
        <f>IFERROR(SUM(W84:W87),"0")</f>
        <v>0</v>
      </c>
      <c r="X89" s="44">
        <f>IFERROR(SUM(X84:X87),"0")</f>
        <v>0</v>
      </c>
      <c r="Y89" s="43"/>
      <c r="Z89" s="68"/>
      <c r="AA89" s="68"/>
    </row>
    <row r="90" spans="1:67" ht="14.25" customHeight="1" x14ac:dyDescent="0.25">
      <c r="A90" s="416" t="s">
        <v>77</v>
      </c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67"/>
      <c r="AA90" s="67"/>
    </row>
    <row r="91" spans="1:67" ht="16.5" customHeight="1" x14ac:dyDescent="0.25">
      <c r="A91" s="64" t="s">
        <v>175</v>
      </c>
      <c r="B91" s="64" t="s">
        <v>176</v>
      </c>
      <c r="C91" s="37">
        <v>4301030895</v>
      </c>
      <c r="D91" s="396">
        <v>4607091387667</v>
      </c>
      <c r="E91" s="396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8" t="s">
        <v>114</v>
      </c>
      <c r="L91" s="39" t="s">
        <v>113</v>
      </c>
      <c r="M91" s="39"/>
      <c r="N91" s="38">
        <v>40</v>
      </c>
      <c r="O91" s="6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8"/>
      <c r="Q91" s="398"/>
      <c r="R91" s="398"/>
      <c r="S91" s="399"/>
      <c r="T91" s="40" t="s">
        <v>48</v>
      </c>
      <c r="U91" s="40" t="s">
        <v>48</v>
      </c>
      <c r="V91" s="41" t="s">
        <v>0</v>
      </c>
      <c r="W91" s="59">
        <v>0</v>
      </c>
      <c r="X91" s="56">
        <f t="shared" ref="X91:X97" si="13"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 t="shared" ref="BL91:BL97" si="14">IFERROR(W91*I91/H91,"0")</f>
        <v>0</v>
      </c>
      <c r="BM91" s="80">
        <f t="shared" ref="BM91:BM97" si="15">IFERROR(X91*I91/H91,"0")</f>
        <v>0</v>
      </c>
      <c r="BN91" s="80">
        <f t="shared" ref="BN91:BN97" si="16">IFERROR(1/J91*(W91/H91),"0")</f>
        <v>0</v>
      </c>
      <c r="BO91" s="80">
        <f t="shared" ref="BO91:BO97" si="17">IFERROR(1/J91*(X91/H91),"0")</f>
        <v>0</v>
      </c>
    </row>
    <row r="92" spans="1:67" ht="27" customHeight="1" x14ac:dyDescent="0.25">
      <c r="A92" s="64" t="s">
        <v>177</v>
      </c>
      <c r="B92" s="64" t="s">
        <v>178</v>
      </c>
      <c r="C92" s="37">
        <v>4301030961</v>
      </c>
      <c r="D92" s="396">
        <v>4607091387636</v>
      </c>
      <c r="E92" s="396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8" t="s">
        <v>81</v>
      </c>
      <c r="L92" s="39" t="s">
        <v>80</v>
      </c>
      <c r="M92" s="39"/>
      <c r="N92" s="38">
        <v>40</v>
      </c>
      <c r="O92" s="6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8"/>
      <c r="Q92" s="398"/>
      <c r="R92" s="398"/>
      <c r="S92" s="399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si="13"/>
        <v>0</v>
      </c>
      <c r="Y92" s="42" t="str">
        <f>IFERROR(IF(X92=0,"",ROUNDUP(X92/H92,0)*0.00937),"")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 t="shared" si="14"/>
        <v>0</v>
      </c>
      <c r="BM92" s="80">
        <f t="shared" si="15"/>
        <v>0</v>
      </c>
      <c r="BN92" s="80">
        <f t="shared" si="16"/>
        <v>0</v>
      </c>
      <c r="BO92" s="80">
        <f t="shared" si="17"/>
        <v>0</v>
      </c>
    </row>
    <row r="93" spans="1:67" ht="16.5" customHeight="1" x14ac:dyDescent="0.25">
      <c r="A93" s="64" t="s">
        <v>179</v>
      </c>
      <c r="B93" s="64" t="s">
        <v>180</v>
      </c>
      <c r="C93" s="37">
        <v>4301030963</v>
      </c>
      <c r="D93" s="396">
        <v>4607091382426</v>
      </c>
      <c r="E93" s="396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114</v>
      </c>
      <c r="L93" s="39" t="s">
        <v>80</v>
      </c>
      <c r="M93" s="39"/>
      <c r="N93" s="38">
        <v>40</v>
      </c>
      <c r="O93" s="6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8"/>
      <c r="Q93" s="398"/>
      <c r="R93" s="398"/>
      <c r="S93" s="399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IFERROR(IF(X93=0,"",ROUNDUP(X93/H93,0)*0.02175),"")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27" customHeight="1" x14ac:dyDescent="0.25">
      <c r="A94" s="64" t="s">
        <v>181</v>
      </c>
      <c r="B94" s="64" t="s">
        <v>182</v>
      </c>
      <c r="C94" s="37">
        <v>4301030962</v>
      </c>
      <c r="D94" s="396">
        <v>4607091386547</v>
      </c>
      <c r="E94" s="396"/>
      <c r="F94" s="63">
        <v>0.35</v>
      </c>
      <c r="G94" s="38">
        <v>8</v>
      </c>
      <c r="H94" s="63">
        <v>2.8</v>
      </c>
      <c r="I94" s="63">
        <v>2.94</v>
      </c>
      <c r="J94" s="38">
        <v>234</v>
      </c>
      <c r="K94" s="38" t="s">
        <v>84</v>
      </c>
      <c r="L94" s="39" t="s">
        <v>80</v>
      </c>
      <c r="M94" s="39"/>
      <c r="N94" s="38">
        <v>40</v>
      </c>
      <c r="O94" s="68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8"/>
      <c r="Q94" s="398"/>
      <c r="R94" s="398"/>
      <c r="S94" s="399"/>
      <c r="T94" s="40" t="s">
        <v>48</v>
      </c>
      <c r="U94" s="40" t="s">
        <v>48</v>
      </c>
      <c r="V94" s="41" t="s">
        <v>0</v>
      </c>
      <c r="W94" s="59">
        <v>0</v>
      </c>
      <c r="X94" s="56">
        <f t="shared" si="13"/>
        <v>0</v>
      </c>
      <c r="Y94" s="42" t="str">
        <f>IFERROR(IF(X94=0,"",ROUNDUP(X94/H94,0)*0.00502),"")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 t="shared" si="14"/>
        <v>0</v>
      </c>
      <c r="BM94" s="80">
        <f t="shared" si="15"/>
        <v>0</v>
      </c>
      <c r="BN94" s="80">
        <f t="shared" si="16"/>
        <v>0</v>
      </c>
      <c r="BO94" s="80">
        <f t="shared" si="17"/>
        <v>0</v>
      </c>
    </row>
    <row r="95" spans="1:67" ht="27" customHeight="1" x14ac:dyDescent="0.25">
      <c r="A95" s="64" t="s">
        <v>183</v>
      </c>
      <c r="B95" s="64" t="s">
        <v>184</v>
      </c>
      <c r="C95" s="37">
        <v>4301030964</v>
      </c>
      <c r="D95" s="396">
        <v>4607091382464</v>
      </c>
      <c r="E95" s="396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8" t="s">
        <v>84</v>
      </c>
      <c r="L95" s="39" t="s">
        <v>80</v>
      </c>
      <c r="M95" s="39"/>
      <c r="N95" s="38">
        <v>40</v>
      </c>
      <c r="O95" s="6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8"/>
      <c r="Q95" s="398"/>
      <c r="R95" s="398"/>
      <c r="S95" s="399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67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customHeight="1" x14ac:dyDescent="0.25">
      <c r="A96" s="64" t="s">
        <v>185</v>
      </c>
      <c r="B96" s="64" t="s">
        <v>186</v>
      </c>
      <c r="C96" s="37">
        <v>4301031235</v>
      </c>
      <c r="D96" s="396">
        <v>4680115883444</v>
      </c>
      <c r="E96" s="396"/>
      <c r="F96" s="63">
        <v>0.35</v>
      </c>
      <c r="G96" s="38">
        <v>8</v>
      </c>
      <c r="H96" s="63">
        <v>2.8</v>
      </c>
      <c r="I96" s="63">
        <v>3.0880000000000001</v>
      </c>
      <c r="J96" s="38">
        <v>156</v>
      </c>
      <c r="K96" s="38" t="s">
        <v>81</v>
      </c>
      <c r="L96" s="39" t="s">
        <v>103</v>
      </c>
      <c r="M96" s="39"/>
      <c r="N96" s="38">
        <v>90</v>
      </c>
      <c r="O96" s="68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8"/>
      <c r="Q96" s="398"/>
      <c r="R96" s="398"/>
      <c r="S96" s="399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IFERROR(IF(X96=0,"",ROUNDUP(X96/H96,0)*0.00753),"")</f>
        <v/>
      </c>
      <c r="Z96" s="69" t="s">
        <v>48</v>
      </c>
      <c r="AA96" s="70" t="s">
        <v>48</v>
      </c>
      <c r="AE96" s="80"/>
      <c r="BB96" s="127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customHeight="1" x14ac:dyDescent="0.25">
      <c r="A97" s="64" t="s">
        <v>185</v>
      </c>
      <c r="B97" s="64" t="s">
        <v>187</v>
      </c>
      <c r="C97" s="37">
        <v>4301031234</v>
      </c>
      <c r="D97" s="396">
        <v>4680115883444</v>
      </c>
      <c r="E97" s="396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81</v>
      </c>
      <c r="L97" s="39" t="s">
        <v>103</v>
      </c>
      <c r="M97" s="39"/>
      <c r="N97" s="38">
        <v>90</v>
      </c>
      <c r="O97" s="68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8"/>
      <c r="Q97" s="398"/>
      <c r="R97" s="398"/>
      <c r="S97" s="399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x14ac:dyDescent="0.2">
      <c r="A98" s="403"/>
      <c r="B98" s="403"/>
      <c r="C98" s="403"/>
      <c r="D98" s="403"/>
      <c r="E98" s="403"/>
      <c r="F98" s="403"/>
      <c r="G98" s="403"/>
      <c r="H98" s="403"/>
      <c r="I98" s="403"/>
      <c r="J98" s="403"/>
      <c r="K98" s="403"/>
      <c r="L98" s="403"/>
      <c r="M98" s="403"/>
      <c r="N98" s="404"/>
      <c r="O98" s="400" t="s">
        <v>43</v>
      </c>
      <c r="P98" s="401"/>
      <c r="Q98" s="401"/>
      <c r="R98" s="401"/>
      <c r="S98" s="401"/>
      <c r="T98" s="401"/>
      <c r="U98" s="402"/>
      <c r="V98" s="43" t="s">
        <v>42</v>
      </c>
      <c r="W98" s="44">
        <f>IFERROR(W91/H91,"0")+IFERROR(W92/H92,"0")+IFERROR(W93/H93,"0")+IFERROR(W94/H94,"0")+IFERROR(W95/H95,"0")+IFERROR(W96/H96,"0")+IFERROR(W97/H97,"0")</f>
        <v>0</v>
      </c>
      <c r="X98" s="44">
        <f>IFERROR(X91/H91,"0")+IFERROR(X92/H92,"0")+IFERROR(X93/H93,"0")+IFERROR(X94/H94,"0")+IFERROR(X95/H95,"0")+IFERROR(X96/H96,"0")+IFERROR(X97/H97,"0")</f>
        <v>0</v>
      </c>
      <c r="Y98" s="44">
        <f>IFERROR(IF(Y91="",0,Y91),"0")+IFERROR(IF(Y92="",0,Y92),"0")+IFERROR(IF(Y93="",0,Y93),"0")+IFERROR(IF(Y94="",0,Y94),"0")+IFERROR(IF(Y95="",0,Y95),"0")+IFERROR(IF(Y96="",0,Y96),"0")+IFERROR(IF(Y97="",0,Y97),"0")</f>
        <v>0</v>
      </c>
      <c r="Z98" s="68"/>
      <c r="AA98" s="68"/>
    </row>
    <row r="99" spans="1:67" x14ac:dyDescent="0.2">
      <c r="A99" s="403"/>
      <c r="B99" s="403"/>
      <c r="C99" s="403"/>
      <c r="D99" s="403"/>
      <c r="E99" s="403"/>
      <c r="F99" s="403"/>
      <c r="G99" s="403"/>
      <c r="H99" s="403"/>
      <c r="I99" s="403"/>
      <c r="J99" s="403"/>
      <c r="K99" s="403"/>
      <c r="L99" s="403"/>
      <c r="M99" s="403"/>
      <c r="N99" s="404"/>
      <c r="O99" s="400" t="s">
        <v>43</v>
      </c>
      <c r="P99" s="401"/>
      <c r="Q99" s="401"/>
      <c r="R99" s="401"/>
      <c r="S99" s="401"/>
      <c r="T99" s="401"/>
      <c r="U99" s="402"/>
      <c r="V99" s="43" t="s">
        <v>0</v>
      </c>
      <c r="W99" s="44">
        <f>IFERROR(SUM(W91:W97),"0")</f>
        <v>0</v>
      </c>
      <c r="X99" s="44">
        <f>IFERROR(SUM(X91:X97),"0")</f>
        <v>0</v>
      </c>
      <c r="Y99" s="43"/>
      <c r="Z99" s="68"/>
      <c r="AA99" s="68"/>
    </row>
    <row r="100" spans="1:67" ht="14.25" customHeight="1" x14ac:dyDescent="0.25">
      <c r="A100" s="416" t="s">
        <v>85</v>
      </c>
      <c r="B100" s="416"/>
      <c r="C100" s="416"/>
      <c r="D100" s="416"/>
      <c r="E100" s="416"/>
      <c r="F100" s="416"/>
      <c r="G100" s="416"/>
      <c r="H100" s="416"/>
      <c r="I100" s="416"/>
      <c r="J100" s="416"/>
      <c r="K100" s="416"/>
      <c r="L100" s="416"/>
      <c r="M100" s="416"/>
      <c r="N100" s="416"/>
      <c r="O100" s="416"/>
      <c r="P100" s="416"/>
      <c r="Q100" s="416"/>
      <c r="R100" s="416"/>
      <c r="S100" s="416"/>
      <c r="T100" s="416"/>
      <c r="U100" s="416"/>
      <c r="V100" s="416"/>
      <c r="W100" s="416"/>
      <c r="X100" s="416"/>
      <c r="Y100" s="416"/>
      <c r="Z100" s="67"/>
      <c r="AA100" s="67"/>
    </row>
    <row r="101" spans="1:67" ht="27" customHeight="1" x14ac:dyDescent="0.25">
      <c r="A101" s="64" t="s">
        <v>188</v>
      </c>
      <c r="B101" s="64" t="s">
        <v>189</v>
      </c>
      <c r="C101" s="37">
        <v>4301051543</v>
      </c>
      <c r="D101" s="396">
        <v>4607091386967</v>
      </c>
      <c r="E101" s="396"/>
      <c r="F101" s="63">
        <v>1.4</v>
      </c>
      <c r="G101" s="38">
        <v>6</v>
      </c>
      <c r="H101" s="63">
        <v>8.4</v>
      </c>
      <c r="I101" s="63">
        <v>8.9640000000000004</v>
      </c>
      <c r="J101" s="38">
        <v>56</v>
      </c>
      <c r="K101" s="38" t="s">
        <v>114</v>
      </c>
      <c r="L101" s="39" t="s">
        <v>80</v>
      </c>
      <c r="M101" s="39"/>
      <c r="N101" s="38">
        <v>45</v>
      </c>
      <c r="O101" s="67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8"/>
      <c r="Q101" s="398"/>
      <c r="R101" s="398"/>
      <c r="S101" s="399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ref="X101:X115" si="18">IFERROR(IF(W101="",0,CEILING((W101/$H101),1)*$H101),"")</f>
        <v>0</v>
      </c>
      <c r="Y101" s="42" t="str">
        <f>IFERROR(IF(X101=0,"",ROUNDUP(X101/H101,0)*0.02175),"")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ref="BL101:BL115" si="19">IFERROR(W101*I101/H101,"0")</f>
        <v>0</v>
      </c>
      <c r="BM101" s="80">
        <f t="shared" ref="BM101:BM115" si="20">IFERROR(X101*I101/H101,"0")</f>
        <v>0</v>
      </c>
      <c r="BN101" s="80">
        <f t="shared" ref="BN101:BN115" si="21">IFERROR(1/J101*(W101/H101),"0")</f>
        <v>0</v>
      </c>
      <c r="BO101" s="80">
        <f t="shared" ref="BO101:BO115" si="22">IFERROR(1/J101*(X101/H101),"0")</f>
        <v>0</v>
      </c>
    </row>
    <row r="102" spans="1:67" ht="27" customHeight="1" x14ac:dyDescent="0.25">
      <c r="A102" s="64" t="s">
        <v>188</v>
      </c>
      <c r="B102" s="64" t="s">
        <v>190</v>
      </c>
      <c r="C102" s="37">
        <v>4301051437</v>
      </c>
      <c r="D102" s="396">
        <v>4607091386967</v>
      </c>
      <c r="E102" s="396"/>
      <c r="F102" s="63">
        <v>1.35</v>
      </c>
      <c r="G102" s="38">
        <v>6</v>
      </c>
      <c r="H102" s="63">
        <v>8.1</v>
      </c>
      <c r="I102" s="63">
        <v>8.6639999999999997</v>
      </c>
      <c r="J102" s="38">
        <v>56</v>
      </c>
      <c r="K102" s="38" t="s">
        <v>114</v>
      </c>
      <c r="L102" s="39" t="s">
        <v>133</v>
      </c>
      <c r="M102" s="39"/>
      <c r="N102" s="38">
        <v>45</v>
      </c>
      <c r="O102" s="6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8"/>
      <c r="Q102" s="398"/>
      <c r="R102" s="398"/>
      <c r="S102" s="399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8"/>
        <v>0</v>
      </c>
      <c r="Y102" s="42" t="str">
        <f>IFERROR(IF(X102=0,"",ROUNDUP(X102/H102,0)*0.02175),"")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9"/>
        <v>0</v>
      </c>
      <c r="BM102" s="80">
        <f t="shared" si="20"/>
        <v>0</v>
      </c>
      <c r="BN102" s="80">
        <f t="shared" si="21"/>
        <v>0</v>
      </c>
      <c r="BO102" s="80">
        <f t="shared" si="22"/>
        <v>0</v>
      </c>
    </row>
    <row r="103" spans="1:67" ht="16.5" customHeight="1" x14ac:dyDescent="0.25">
      <c r="A103" s="64" t="s">
        <v>191</v>
      </c>
      <c r="B103" s="64" t="s">
        <v>192</v>
      </c>
      <c r="C103" s="37">
        <v>4301051611</v>
      </c>
      <c r="D103" s="396">
        <v>4607091385304</v>
      </c>
      <c r="E103" s="396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114</v>
      </c>
      <c r="L103" s="39" t="s">
        <v>80</v>
      </c>
      <c r="M103" s="39"/>
      <c r="N103" s="38">
        <v>40</v>
      </c>
      <c r="O103" s="6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8"/>
      <c r="Q103" s="398"/>
      <c r="R103" s="398"/>
      <c r="S103" s="399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16.5" customHeight="1" x14ac:dyDescent="0.25">
      <c r="A104" s="64" t="s">
        <v>193</v>
      </c>
      <c r="B104" s="64" t="s">
        <v>194</v>
      </c>
      <c r="C104" s="37">
        <v>4301051648</v>
      </c>
      <c r="D104" s="396">
        <v>4607091386264</v>
      </c>
      <c r="E104" s="396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81</v>
      </c>
      <c r="L104" s="39" t="s">
        <v>80</v>
      </c>
      <c r="M104" s="39"/>
      <c r="N104" s="38">
        <v>31</v>
      </c>
      <c r="O104" s="67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8"/>
      <c r="Q104" s="398"/>
      <c r="R104" s="398"/>
      <c r="S104" s="399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IFERROR(IF(X104=0,"",ROUNDUP(X104/H104,0)*0.00753),"")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customHeight="1" x14ac:dyDescent="0.25">
      <c r="A105" s="64" t="s">
        <v>195</v>
      </c>
      <c r="B105" s="64" t="s">
        <v>196</v>
      </c>
      <c r="C105" s="37">
        <v>4301051477</v>
      </c>
      <c r="D105" s="396">
        <v>4680115882584</v>
      </c>
      <c r="E105" s="396"/>
      <c r="F105" s="63">
        <v>0.33</v>
      </c>
      <c r="G105" s="38">
        <v>8</v>
      </c>
      <c r="H105" s="63">
        <v>2.64</v>
      </c>
      <c r="I105" s="63">
        <v>2.9279999999999999</v>
      </c>
      <c r="J105" s="38">
        <v>156</v>
      </c>
      <c r="K105" s="38" t="s">
        <v>81</v>
      </c>
      <c r="L105" s="39" t="s">
        <v>103</v>
      </c>
      <c r="M105" s="39"/>
      <c r="N105" s="38">
        <v>60</v>
      </c>
      <c r="O105" s="67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8"/>
      <c r="Q105" s="398"/>
      <c r="R105" s="398"/>
      <c r="S105" s="399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si="18"/>
        <v>0</v>
      </c>
      <c r="Y105" s="42" t="str">
        <f>IFERROR(IF(X105=0,"",ROUNDUP(X105/H105,0)*0.00753),"")</f>
        <v/>
      </c>
      <c r="Z105" s="69" t="s">
        <v>48</v>
      </c>
      <c r="AA105" s="70" t="s">
        <v>48</v>
      </c>
      <c r="AE105" s="80"/>
      <c r="BB105" s="133" t="s">
        <v>67</v>
      </c>
      <c r="BL105" s="80">
        <f t="shared" si="19"/>
        <v>0</v>
      </c>
      <c r="BM105" s="80">
        <f t="shared" si="20"/>
        <v>0</v>
      </c>
      <c r="BN105" s="80">
        <f t="shared" si="21"/>
        <v>0</v>
      </c>
      <c r="BO105" s="80">
        <f t="shared" si="22"/>
        <v>0</v>
      </c>
    </row>
    <row r="106" spans="1:67" ht="16.5" customHeight="1" x14ac:dyDescent="0.25">
      <c r="A106" s="64" t="s">
        <v>195</v>
      </c>
      <c r="B106" s="64" t="s">
        <v>197</v>
      </c>
      <c r="C106" s="37">
        <v>4301051476</v>
      </c>
      <c r="D106" s="396">
        <v>4680115882584</v>
      </c>
      <c r="E106" s="396"/>
      <c r="F106" s="63">
        <v>0.33</v>
      </c>
      <c r="G106" s="38">
        <v>8</v>
      </c>
      <c r="H106" s="63">
        <v>2.64</v>
      </c>
      <c r="I106" s="63">
        <v>2.9279999999999999</v>
      </c>
      <c r="J106" s="38">
        <v>156</v>
      </c>
      <c r="K106" s="38" t="s">
        <v>81</v>
      </c>
      <c r="L106" s="39" t="s">
        <v>103</v>
      </c>
      <c r="M106" s="39"/>
      <c r="N106" s="38">
        <v>60</v>
      </c>
      <c r="O106" s="6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8"/>
      <c r="Q106" s="398"/>
      <c r="R106" s="398"/>
      <c r="S106" s="399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27" customHeight="1" x14ac:dyDescent="0.25">
      <c r="A107" s="64" t="s">
        <v>198</v>
      </c>
      <c r="B107" s="64" t="s">
        <v>199</v>
      </c>
      <c r="C107" s="37">
        <v>4301051436</v>
      </c>
      <c r="D107" s="396">
        <v>4607091385731</v>
      </c>
      <c r="E107" s="396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8" t="s">
        <v>81</v>
      </c>
      <c r="L107" s="39" t="s">
        <v>133</v>
      </c>
      <c r="M107" s="39"/>
      <c r="N107" s="38">
        <v>45</v>
      </c>
      <c r="O107" s="6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8"/>
      <c r="Q107" s="398"/>
      <c r="R107" s="398"/>
      <c r="S107" s="399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customHeight="1" x14ac:dyDescent="0.25">
      <c r="A108" s="64" t="s">
        <v>200</v>
      </c>
      <c r="B108" s="64" t="s">
        <v>201</v>
      </c>
      <c r="C108" s="37">
        <v>4301051439</v>
      </c>
      <c r="D108" s="396">
        <v>4680115880214</v>
      </c>
      <c r="E108" s="396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8" t="s">
        <v>81</v>
      </c>
      <c r="L108" s="39" t="s">
        <v>133</v>
      </c>
      <c r="M108" s="39"/>
      <c r="N108" s="38">
        <v>45</v>
      </c>
      <c r="O108" s="66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8"/>
      <c r="Q108" s="398"/>
      <c r="R108" s="398"/>
      <c r="S108" s="399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IFERROR(IF(X108=0,"",ROUNDUP(X108/H108,0)*0.00937),"")</f>
        <v/>
      </c>
      <c r="Z108" s="69" t="s">
        <v>48</v>
      </c>
      <c r="AA108" s="70" t="s">
        <v>48</v>
      </c>
      <c r="AE108" s="80"/>
      <c r="BB108" s="136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202</v>
      </c>
      <c r="B109" s="64" t="s">
        <v>203</v>
      </c>
      <c r="C109" s="37">
        <v>4301051438</v>
      </c>
      <c r="D109" s="396">
        <v>4680115880894</v>
      </c>
      <c r="E109" s="396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8" t="s">
        <v>81</v>
      </c>
      <c r="L109" s="39" t="s">
        <v>133</v>
      </c>
      <c r="M109" s="39"/>
      <c r="N109" s="38">
        <v>45</v>
      </c>
      <c r="O109" s="66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8"/>
      <c r="Q109" s="398"/>
      <c r="R109" s="398"/>
      <c r="S109" s="399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7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204</v>
      </c>
      <c r="B110" s="64" t="s">
        <v>205</v>
      </c>
      <c r="C110" s="37">
        <v>4301051787</v>
      </c>
      <c r="D110" s="396">
        <v>4680115885233</v>
      </c>
      <c r="E110" s="396"/>
      <c r="F110" s="63">
        <v>0.2</v>
      </c>
      <c r="G110" s="38">
        <v>6</v>
      </c>
      <c r="H110" s="63">
        <v>1.2</v>
      </c>
      <c r="I110" s="63">
        <v>1.3</v>
      </c>
      <c r="J110" s="38">
        <v>234</v>
      </c>
      <c r="K110" s="38" t="s">
        <v>84</v>
      </c>
      <c r="L110" s="39" t="s">
        <v>138</v>
      </c>
      <c r="M110" s="39"/>
      <c r="N110" s="38">
        <v>30</v>
      </c>
      <c r="O110" s="667" t="s">
        <v>206</v>
      </c>
      <c r="P110" s="398"/>
      <c r="Q110" s="398"/>
      <c r="R110" s="398"/>
      <c r="S110" s="399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IFERROR(IF(X110=0,"",ROUNDUP(X110/H110,0)*0.00502),"")</f>
        <v/>
      </c>
      <c r="Z110" s="69" t="s">
        <v>48</v>
      </c>
      <c r="AA110" s="70" t="s">
        <v>48</v>
      </c>
      <c r="AE110" s="80"/>
      <c r="BB110" s="138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207</v>
      </c>
      <c r="B111" s="64" t="s">
        <v>208</v>
      </c>
      <c r="C111" s="37">
        <v>4301051693</v>
      </c>
      <c r="D111" s="396">
        <v>4680115884915</v>
      </c>
      <c r="E111" s="396"/>
      <c r="F111" s="63">
        <v>0.3</v>
      </c>
      <c r="G111" s="38">
        <v>6</v>
      </c>
      <c r="H111" s="63">
        <v>1.8</v>
      </c>
      <c r="I111" s="63">
        <v>2</v>
      </c>
      <c r="J111" s="38">
        <v>156</v>
      </c>
      <c r="K111" s="38" t="s">
        <v>81</v>
      </c>
      <c r="L111" s="39" t="s">
        <v>80</v>
      </c>
      <c r="M111" s="39"/>
      <c r="N111" s="38">
        <v>30</v>
      </c>
      <c r="O111" s="66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8"/>
      <c r="Q111" s="398"/>
      <c r="R111" s="398"/>
      <c r="S111" s="399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9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209</v>
      </c>
      <c r="B112" s="64" t="s">
        <v>210</v>
      </c>
      <c r="C112" s="37">
        <v>4301051313</v>
      </c>
      <c r="D112" s="396">
        <v>4607091385427</v>
      </c>
      <c r="E112" s="396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81</v>
      </c>
      <c r="L112" s="39" t="s">
        <v>80</v>
      </c>
      <c r="M112" s="39"/>
      <c r="N112" s="38">
        <v>40</v>
      </c>
      <c r="O112" s="6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8"/>
      <c r="Q112" s="398"/>
      <c r="R112" s="398"/>
      <c r="S112" s="399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40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211</v>
      </c>
      <c r="B113" s="64" t="s">
        <v>212</v>
      </c>
      <c r="C113" s="37">
        <v>4301051480</v>
      </c>
      <c r="D113" s="396">
        <v>4680115882645</v>
      </c>
      <c r="E113" s="396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81</v>
      </c>
      <c r="L113" s="39" t="s">
        <v>80</v>
      </c>
      <c r="M113" s="39"/>
      <c r="N113" s="38">
        <v>40</v>
      </c>
      <c r="O113" s="67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8"/>
      <c r="Q113" s="398"/>
      <c r="R113" s="398"/>
      <c r="S113" s="399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41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213</v>
      </c>
      <c r="B114" s="64" t="s">
        <v>214</v>
      </c>
      <c r="C114" s="37">
        <v>4301051395</v>
      </c>
      <c r="D114" s="396">
        <v>4680115884311</v>
      </c>
      <c r="E114" s="396"/>
      <c r="F114" s="63">
        <v>0.3</v>
      </c>
      <c r="G114" s="38">
        <v>6</v>
      </c>
      <c r="H114" s="63">
        <v>1.8</v>
      </c>
      <c r="I114" s="63">
        <v>2.0659999999999998</v>
      </c>
      <c r="J114" s="38">
        <v>156</v>
      </c>
      <c r="K114" s="38" t="s">
        <v>81</v>
      </c>
      <c r="L114" s="39" t="s">
        <v>80</v>
      </c>
      <c r="M114" s="39"/>
      <c r="N114" s="38">
        <v>30</v>
      </c>
      <c r="O114" s="67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8"/>
      <c r="Q114" s="398"/>
      <c r="R114" s="398"/>
      <c r="S114" s="399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42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215</v>
      </c>
      <c r="B115" s="64" t="s">
        <v>216</v>
      </c>
      <c r="C115" s="37">
        <v>4301051641</v>
      </c>
      <c r="D115" s="396">
        <v>4680115884403</v>
      </c>
      <c r="E115" s="396"/>
      <c r="F115" s="63">
        <v>0.3</v>
      </c>
      <c r="G115" s="38">
        <v>6</v>
      </c>
      <c r="H115" s="63">
        <v>1.8</v>
      </c>
      <c r="I115" s="63">
        <v>2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6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8"/>
      <c r="Q115" s="398"/>
      <c r="R115" s="398"/>
      <c r="S115" s="399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3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x14ac:dyDescent="0.2">
      <c r="A116" s="403"/>
      <c r="B116" s="403"/>
      <c r="C116" s="403"/>
      <c r="D116" s="403"/>
      <c r="E116" s="403"/>
      <c r="F116" s="403"/>
      <c r="G116" s="403"/>
      <c r="H116" s="403"/>
      <c r="I116" s="403"/>
      <c r="J116" s="403"/>
      <c r="K116" s="403"/>
      <c r="L116" s="403"/>
      <c r="M116" s="403"/>
      <c r="N116" s="404"/>
      <c r="O116" s="400" t="s">
        <v>43</v>
      </c>
      <c r="P116" s="401"/>
      <c r="Q116" s="401"/>
      <c r="R116" s="401"/>
      <c r="S116" s="401"/>
      <c r="T116" s="401"/>
      <c r="U116" s="402"/>
      <c r="V116" s="43" t="s">
        <v>42</v>
      </c>
      <c r="W116" s="44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44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68"/>
      <c r="AA116" s="68"/>
    </row>
    <row r="117" spans="1:67" x14ac:dyDescent="0.2">
      <c r="A117" s="403"/>
      <c r="B117" s="403"/>
      <c r="C117" s="403"/>
      <c r="D117" s="403"/>
      <c r="E117" s="403"/>
      <c r="F117" s="403"/>
      <c r="G117" s="403"/>
      <c r="H117" s="403"/>
      <c r="I117" s="403"/>
      <c r="J117" s="403"/>
      <c r="K117" s="403"/>
      <c r="L117" s="403"/>
      <c r="M117" s="403"/>
      <c r="N117" s="404"/>
      <c r="O117" s="400" t="s">
        <v>43</v>
      </c>
      <c r="P117" s="401"/>
      <c r="Q117" s="401"/>
      <c r="R117" s="401"/>
      <c r="S117" s="401"/>
      <c r="T117" s="401"/>
      <c r="U117" s="402"/>
      <c r="V117" s="43" t="s">
        <v>0</v>
      </c>
      <c r="W117" s="44">
        <f>IFERROR(SUM(W101:W115),"0")</f>
        <v>0</v>
      </c>
      <c r="X117" s="44">
        <f>IFERROR(SUM(X101:X115),"0")</f>
        <v>0</v>
      </c>
      <c r="Y117" s="43"/>
      <c r="Z117" s="68"/>
      <c r="AA117" s="68"/>
    </row>
    <row r="118" spans="1:67" ht="14.25" customHeight="1" x14ac:dyDescent="0.25">
      <c r="A118" s="416" t="s">
        <v>217</v>
      </c>
      <c r="B118" s="416"/>
      <c r="C118" s="416"/>
      <c r="D118" s="416"/>
      <c r="E118" s="416"/>
      <c r="F118" s="416"/>
      <c r="G118" s="416"/>
      <c r="H118" s="416"/>
      <c r="I118" s="416"/>
      <c r="J118" s="416"/>
      <c r="K118" s="416"/>
      <c r="L118" s="416"/>
      <c r="M118" s="416"/>
      <c r="N118" s="416"/>
      <c r="O118" s="416"/>
      <c r="P118" s="416"/>
      <c r="Q118" s="416"/>
      <c r="R118" s="416"/>
      <c r="S118" s="416"/>
      <c r="T118" s="416"/>
      <c r="U118" s="416"/>
      <c r="V118" s="416"/>
      <c r="W118" s="416"/>
      <c r="X118" s="416"/>
      <c r="Y118" s="416"/>
      <c r="Z118" s="67"/>
      <c r="AA118" s="67"/>
    </row>
    <row r="119" spans="1:67" ht="27" customHeight="1" x14ac:dyDescent="0.25">
      <c r="A119" s="64" t="s">
        <v>218</v>
      </c>
      <c r="B119" s="64" t="s">
        <v>219</v>
      </c>
      <c r="C119" s="37">
        <v>4301060296</v>
      </c>
      <c r="D119" s="396">
        <v>4607091383065</v>
      </c>
      <c r="E119" s="396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81</v>
      </c>
      <c r="L119" s="39" t="s">
        <v>80</v>
      </c>
      <c r="M119" s="39"/>
      <c r="N119" s="38">
        <v>30</v>
      </c>
      <c r="O119" s="65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8"/>
      <c r="Q119" s="398"/>
      <c r="R119" s="398"/>
      <c r="S119" s="399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ref="X119:X124" si="23">IFERROR(IF(W119="",0,CEILING((W119/$H119),1)*$H119),"")</f>
        <v>0</v>
      </c>
      <c r="Y119" s="42" t="str">
        <f>IFERROR(IF(X119=0,"",ROUNDUP(X119/H119,0)*0.00937),"")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ref="BL119:BL124" si="24">IFERROR(W119*I119/H119,"0")</f>
        <v>0</v>
      </c>
      <c r="BM119" s="80">
        <f t="shared" ref="BM119:BM124" si="25">IFERROR(X119*I119/H119,"0")</f>
        <v>0</v>
      </c>
      <c r="BN119" s="80">
        <f t="shared" ref="BN119:BN124" si="26">IFERROR(1/J119*(W119/H119),"0")</f>
        <v>0</v>
      </c>
      <c r="BO119" s="80">
        <f t="shared" ref="BO119:BO124" si="27">IFERROR(1/J119*(X119/H119),"0")</f>
        <v>0</v>
      </c>
    </row>
    <row r="120" spans="1:67" ht="27" customHeight="1" x14ac:dyDescent="0.25">
      <c r="A120" s="64" t="s">
        <v>220</v>
      </c>
      <c r="B120" s="64" t="s">
        <v>221</v>
      </c>
      <c r="C120" s="37">
        <v>4301060366</v>
      </c>
      <c r="D120" s="396">
        <v>4680115881532</v>
      </c>
      <c r="E120" s="396"/>
      <c r="F120" s="63">
        <v>1.3</v>
      </c>
      <c r="G120" s="38">
        <v>6</v>
      </c>
      <c r="H120" s="63">
        <v>7.8</v>
      </c>
      <c r="I120" s="63">
        <v>8.2799999999999994</v>
      </c>
      <c r="J120" s="38">
        <v>56</v>
      </c>
      <c r="K120" s="38" t="s">
        <v>114</v>
      </c>
      <c r="L120" s="39" t="s">
        <v>80</v>
      </c>
      <c r="M120" s="39"/>
      <c r="N120" s="38">
        <v>30</v>
      </c>
      <c r="O120" s="66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8"/>
      <c r="Q120" s="398"/>
      <c r="R120" s="398"/>
      <c r="S120" s="399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23"/>
        <v>0</v>
      </c>
      <c r="Y120" s="42" t="str">
        <f>IFERROR(IF(X120=0,"",ROUNDUP(X120/H120,0)*0.02175),"")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24"/>
        <v>0</v>
      </c>
      <c r="BM120" s="80">
        <f t="shared" si="25"/>
        <v>0</v>
      </c>
      <c r="BN120" s="80">
        <f t="shared" si="26"/>
        <v>0</v>
      </c>
      <c r="BO120" s="80">
        <f t="shared" si="27"/>
        <v>0</v>
      </c>
    </row>
    <row r="121" spans="1:67" ht="27" customHeight="1" x14ac:dyDescent="0.25">
      <c r="A121" s="64" t="s">
        <v>220</v>
      </c>
      <c r="B121" s="64" t="s">
        <v>222</v>
      </c>
      <c r="C121" s="37">
        <v>4301060371</v>
      </c>
      <c r="D121" s="396">
        <v>4680115881532</v>
      </c>
      <c r="E121" s="396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114</v>
      </c>
      <c r="L121" s="39" t="s">
        <v>80</v>
      </c>
      <c r="M121" s="39"/>
      <c r="N121" s="38">
        <v>30</v>
      </c>
      <c r="O121" s="66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8"/>
      <c r="Q121" s="398"/>
      <c r="R121" s="398"/>
      <c r="S121" s="399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3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24"/>
        <v>0</v>
      </c>
      <c r="BM121" s="80">
        <f t="shared" si="25"/>
        <v>0</v>
      </c>
      <c r="BN121" s="80">
        <f t="shared" si="26"/>
        <v>0</v>
      </c>
      <c r="BO121" s="80">
        <f t="shared" si="27"/>
        <v>0</v>
      </c>
    </row>
    <row r="122" spans="1:67" ht="27" customHeight="1" x14ac:dyDescent="0.25">
      <c r="A122" s="64" t="s">
        <v>223</v>
      </c>
      <c r="B122" s="64" t="s">
        <v>224</v>
      </c>
      <c r="C122" s="37">
        <v>4301060356</v>
      </c>
      <c r="D122" s="396">
        <v>4680115882652</v>
      </c>
      <c r="E122" s="396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81</v>
      </c>
      <c r="L122" s="39" t="s">
        <v>80</v>
      </c>
      <c r="M122" s="39"/>
      <c r="N122" s="38">
        <v>40</v>
      </c>
      <c r="O122" s="6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8"/>
      <c r="Q122" s="398"/>
      <c r="R122" s="398"/>
      <c r="S122" s="399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3"/>
        <v>0</v>
      </c>
      <c r="Y122" s="42" t="str">
        <f>IFERROR(IF(X122=0,"",ROUNDUP(X122/H122,0)*0.00753),"")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24"/>
        <v>0</v>
      </c>
      <c r="BM122" s="80">
        <f t="shared" si="25"/>
        <v>0</v>
      </c>
      <c r="BN122" s="80">
        <f t="shared" si="26"/>
        <v>0</v>
      </c>
      <c r="BO122" s="80">
        <f t="shared" si="27"/>
        <v>0</v>
      </c>
    </row>
    <row r="123" spans="1:67" ht="16.5" customHeight="1" x14ac:dyDescent="0.25">
      <c r="A123" s="64" t="s">
        <v>225</v>
      </c>
      <c r="B123" s="64" t="s">
        <v>226</v>
      </c>
      <c r="C123" s="37">
        <v>4301060309</v>
      </c>
      <c r="D123" s="396">
        <v>4680115880238</v>
      </c>
      <c r="E123" s="396"/>
      <c r="F123" s="63">
        <v>0.33</v>
      </c>
      <c r="G123" s="38">
        <v>6</v>
      </c>
      <c r="H123" s="63">
        <v>1.98</v>
      </c>
      <c r="I123" s="63">
        <v>2.258</v>
      </c>
      <c r="J123" s="38">
        <v>156</v>
      </c>
      <c r="K123" s="38" t="s">
        <v>81</v>
      </c>
      <c r="L123" s="39" t="s">
        <v>80</v>
      </c>
      <c r="M123" s="39"/>
      <c r="N123" s="38">
        <v>40</v>
      </c>
      <c r="O123" s="66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8"/>
      <c r="Q123" s="398"/>
      <c r="R123" s="398"/>
      <c r="S123" s="399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3"/>
        <v>0</v>
      </c>
      <c r="Y123" s="42" t="str">
        <f>IFERROR(IF(X123=0,"",ROUNDUP(X123/H123,0)*0.00753),"")</f>
        <v/>
      </c>
      <c r="Z123" s="69" t="s">
        <v>48</v>
      </c>
      <c r="AA123" s="70" t="s">
        <v>48</v>
      </c>
      <c r="AE123" s="80"/>
      <c r="BB123" s="148" t="s">
        <v>67</v>
      </c>
      <c r="BL123" s="80">
        <f t="shared" si="24"/>
        <v>0</v>
      </c>
      <c r="BM123" s="80">
        <f t="shared" si="25"/>
        <v>0</v>
      </c>
      <c r="BN123" s="80">
        <f t="shared" si="26"/>
        <v>0</v>
      </c>
      <c r="BO123" s="80">
        <f t="shared" si="27"/>
        <v>0</v>
      </c>
    </row>
    <row r="124" spans="1:67" ht="27" customHeight="1" x14ac:dyDescent="0.25">
      <c r="A124" s="64" t="s">
        <v>227</v>
      </c>
      <c r="B124" s="64" t="s">
        <v>228</v>
      </c>
      <c r="C124" s="37">
        <v>4301060351</v>
      </c>
      <c r="D124" s="396">
        <v>4680115881464</v>
      </c>
      <c r="E124" s="396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81</v>
      </c>
      <c r="L124" s="39" t="s">
        <v>133</v>
      </c>
      <c r="M124" s="39"/>
      <c r="N124" s="38">
        <v>30</v>
      </c>
      <c r="O124" s="6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8"/>
      <c r="Q124" s="398"/>
      <c r="R124" s="398"/>
      <c r="S124" s="399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3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67</v>
      </c>
      <c r="BL124" s="80">
        <f t="shared" si="24"/>
        <v>0</v>
      </c>
      <c r="BM124" s="80">
        <f t="shared" si="25"/>
        <v>0</v>
      </c>
      <c r="BN124" s="80">
        <f t="shared" si="26"/>
        <v>0</v>
      </c>
      <c r="BO124" s="80">
        <f t="shared" si="27"/>
        <v>0</v>
      </c>
    </row>
    <row r="125" spans="1:67" x14ac:dyDescent="0.2">
      <c r="A125" s="403"/>
      <c r="B125" s="403"/>
      <c r="C125" s="403"/>
      <c r="D125" s="403"/>
      <c r="E125" s="403"/>
      <c r="F125" s="403"/>
      <c r="G125" s="403"/>
      <c r="H125" s="403"/>
      <c r="I125" s="403"/>
      <c r="J125" s="403"/>
      <c r="K125" s="403"/>
      <c r="L125" s="403"/>
      <c r="M125" s="403"/>
      <c r="N125" s="404"/>
      <c r="O125" s="400" t="s">
        <v>43</v>
      </c>
      <c r="P125" s="401"/>
      <c r="Q125" s="401"/>
      <c r="R125" s="401"/>
      <c r="S125" s="401"/>
      <c r="T125" s="401"/>
      <c r="U125" s="402"/>
      <c r="V125" s="43" t="s">
        <v>42</v>
      </c>
      <c r="W125" s="44">
        <f>IFERROR(W119/H119,"0")+IFERROR(W120/H120,"0")+IFERROR(W121/H121,"0")+IFERROR(W122/H122,"0")+IFERROR(W123/H123,"0")+IFERROR(W124/H124,"0")</f>
        <v>0</v>
      </c>
      <c r="X125" s="44">
        <f>IFERROR(X119/H119,"0")+IFERROR(X120/H120,"0")+IFERROR(X121/H121,"0")+IFERROR(X122/H122,"0")+IFERROR(X123/H123,"0")+IFERROR(X124/H124,"0")</f>
        <v>0</v>
      </c>
      <c r="Y125" s="44">
        <f>IFERROR(IF(Y119="",0,Y119),"0")+IFERROR(IF(Y120="",0,Y120),"0")+IFERROR(IF(Y121="",0,Y121),"0")+IFERROR(IF(Y122="",0,Y122),"0")+IFERROR(IF(Y123="",0,Y123),"0")+IFERROR(IF(Y124="",0,Y124),"0")</f>
        <v>0</v>
      </c>
      <c r="Z125" s="68"/>
      <c r="AA125" s="68"/>
    </row>
    <row r="126" spans="1:67" x14ac:dyDescent="0.2">
      <c r="A126" s="403"/>
      <c r="B126" s="403"/>
      <c r="C126" s="403"/>
      <c r="D126" s="403"/>
      <c r="E126" s="403"/>
      <c r="F126" s="403"/>
      <c r="G126" s="403"/>
      <c r="H126" s="403"/>
      <c r="I126" s="403"/>
      <c r="J126" s="403"/>
      <c r="K126" s="403"/>
      <c r="L126" s="403"/>
      <c r="M126" s="403"/>
      <c r="N126" s="404"/>
      <c r="O126" s="400" t="s">
        <v>43</v>
      </c>
      <c r="P126" s="401"/>
      <c r="Q126" s="401"/>
      <c r="R126" s="401"/>
      <c r="S126" s="401"/>
      <c r="T126" s="401"/>
      <c r="U126" s="402"/>
      <c r="V126" s="43" t="s">
        <v>0</v>
      </c>
      <c r="W126" s="44">
        <f>IFERROR(SUM(W119:W124),"0")</f>
        <v>0</v>
      </c>
      <c r="X126" s="44">
        <f>IFERROR(SUM(X119:X124),"0")</f>
        <v>0</v>
      </c>
      <c r="Y126" s="43"/>
      <c r="Z126" s="68"/>
      <c r="AA126" s="68"/>
    </row>
    <row r="127" spans="1:67" ht="16.5" customHeight="1" x14ac:dyDescent="0.25">
      <c r="A127" s="432" t="s">
        <v>229</v>
      </c>
      <c r="B127" s="432"/>
      <c r="C127" s="432"/>
      <c r="D127" s="432"/>
      <c r="E127" s="432"/>
      <c r="F127" s="432"/>
      <c r="G127" s="432"/>
      <c r="H127" s="432"/>
      <c r="I127" s="432"/>
      <c r="J127" s="432"/>
      <c r="K127" s="432"/>
      <c r="L127" s="432"/>
      <c r="M127" s="432"/>
      <c r="N127" s="432"/>
      <c r="O127" s="432"/>
      <c r="P127" s="432"/>
      <c r="Q127" s="432"/>
      <c r="R127" s="432"/>
      <c r="S127" s="432"/>
      <c r="T127" s="432"/>
      <c r="U127" s="432"/>
      <c r="V127" s="432"/>
      <c r="W127" s="432"/>
      <c r="X127" s="432"/>
      <c r="Y127" s="432"/>
      <c r="Z127" s="66"/>
      <c r="AA127" s="66"/>
    </row>
    <row r="128" spans="1:67" ht="14.25" customHeight="1" x14ac:dyDescent="0.25">
      <c r="A128" s="416" t="s">
        <v>85</v>
      </c>
      <c r="B128" s="416"/>
      <c r="C128" s="416"/>
      <c r="D128" s="416"/>
      <c r="E128" s="416"/>
      <c r="F128" s="416"/>
      <c r="G128" s="416"/>
      <c r="H128" s="416"/>
      <c r="I128" s="416"/>
      <c r="J128" s="416"/>
      <c r="K128" s="416"/>
      <c r="L128" s="416"/>
      <c r="M128" s="416"/>
      <c r="N128" s="416"/>
      <c r="O128" s="416"/>
      <c r="P128" s="416"/>
      <c r="Q128" s="416"/>
      <c r="R128" s="416"/>
      <c r="S128" s="416"/>
      <c r="T128" s="416"/>
      <c r="U128" s="416"/>
      <c r="V128" s="416"/>
      <c r="W128" s="416"/>
      <c r="X128" s="416"/>
      <c r="Y128" s="416"/>
      <c r="Z128" s="67"/>
      <c r="AA128" s="67"/>
    </row>
    <row r="129" spans="1:67" ht="27" customHeight="1" x14ac:dyDescent="0.25">
      <c r="A129" s="64" t="s">
        <v>230</v>
      </c>
      <c r="B129" s="64" t="s">
        <v>231</v>
      </c>
      <c r="C129" s="37">
        <v>4301051612</v>
      </c>
      <c r="D129" s="396">
        <v>4607091385168</v>
      </c>
      <c r="E129" s="396"/>
      <c r="F129" s="63">
        <v>1.4</v>
      </c>
      <c r="G129" s="38">
        <v>6</v>
      </c>
      <c r="H129" s="63">
        <v>8.4</v>
      </c>
      <c r="I129" s="63">
        <v>8.9580000000000002</v>
      </c>
      <c r="J129" s="38">
        <v>56</v>
      </c>
      <c r="K129" s="38" t="s">
        <v>114</v>
      </c>
      <c r="L129" s="39" t="s">
        <v>80</v>
      </c>
      <c r="M129" s="39"/>
      <c r="N129" s="38">
        <v>45</v>
      </c>
      <c r="O129" s="65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8"/>
      <c r="Q129" s="398"/>
      <c r="R129" s="398"/>
      <c r="S129" s="399"/>
      <c r="T129" s="40" t="s">
        <v>48</v>
      </c>
      <c r="U129" s="40" t="s">
        <v>48</v>
      </c>
      <c r="V129" s="41" t="s">
        <v>0</v>
      </c>
      <c r="W129" s="59">
        <v>0</v>
      </c>
      <c r="X129" s="56">
        <f>IFERROR(IF(W129="",0,CEILING((W129/$H129),1)*$H129),"")</f>
        <v>0</v>
      </c>
      <c r="Y129" s="42" t="str">
        <f>IFERROR(IF(X129=0,"",ROUNDUP(X129/H129,0)*0.02175),"")</f>
        <v/>
      </c>
      <c r="Z129" s="69" t="s">
        <v>48</v>
      </c>
      <c r="AA129" s="70" t="s">
        <v>48</v>
      </c>
      <c r="AE129" s="80"/>
      <c r="BB129" s="150" t="s">
        <v>67</v>
      </c>
      <c r="BL129" s="80">
        <f>IFERROR(W129*I129/H129,"0")</f>
        <v>0</v>
      </c>
      <c r="BM129" s="80">
        <f>IFERROR(X129*I129/H129,"0")</f>
        <v>0</v>
      </c>
      <c r="BN129" s="80">
        <f>IFERROR(1/J129*(W129/H129),"0")</f>
        <v>0</v>
      </c>
      <c r="BO129" s="80">
        <f>IFERROR(1/J129*(X129/H129),"0")</f>
        <v>0</v>
      </c>
    </row>
    <row r="130" spans="1:67" ht="27" customHeight="1" x14ac:dyDescent="0.25">
      <c r="A130" s="64" t="s">
        <v>230</v>
      </c>
      <c r="B130" s="64" t="s">
        <v>232</v>
      </c>
      <c r="C130" s="37">
        <v>4301051360</v>
      </c>
      <c r="D130" s="396">
        <v>4607091385168</v>
      </c>
      <c r="E130" s="396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114</v>
      </c>
      <c r="L130" s="39" t="s">
        <v>133</v>
      </c>
      <c r="M130" s="39"/>
      <c r="N130" s="38">
        <v>45</v>
      </c>
      <c r="O130" s="6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8"/>
      <c r="Q130" s="398"/>
      <c r="R130" s="398"/>
      <c r="S130" s="399"/>
      <c r="T130" s="40" t="s">
        <v>48</v>
      </c>
      <c r="U130" s="40" t="s">
        <v>48</v>
      </c>
      <c r="V130" s="41" t="s">
        <v>0</v>
      </c>
      <c r="W130" s="59">
        <v>0</v>
      </c>
      <c r="X130" s="56">
        <f>IFERROR(IF(W130="",0,CEILING((W130/$H130),1)*$H130),"")</f>
        <v>0</v>
      </c>
      <c r="Y130" s="42" t="str">
        <f>IFERROR(IF(X130=0,"",ROUNDUP(X130/H130,0)*0.02175),"")</f>
        <v/>
      </c>
      <c r="Z130" s="69" t="s">
        <v>48</v>
      </c>
      <c r="AA130" s="70" t="s">
        <v>48</v>
      </c>
      <c r="AE130" s="80"/>
      <c r="BB130" s="151" t="s">
        <v>67</v>
      </c>
      <c r="BL130" s="80">
        <f>IFERROR(W130*I130/H130,"0")</f>
        <v>0</v>
      </c>
      <c r="BM130" s="80">
        <f>IFERROR(X130*I130/H130,"0")</f>
        <v>0</v>
      </c>
      <c r="BN130" s="80">
        <f>IFERROR(1/J130*(W130/H130),"0")</f>
        <v>0</v>
      </c>
      <c r="BO130" s="80">
        <f>IFERROR(1/J130*(X130/H130),"0")</f>
        <v>0</v>
      </c>
    </row>
    <row r="131" spans="1:67" ht="16.5" customHeight="1" x14ac:dyDescent="0.25">
      <c r="A131" s="64" t="s">
        <v>233</v>
      </c>
      <c r="B131" s="64" t="s">
        <v>234</v>
      </c>
      <c r="C131" s="37">
        <v>4301051362</v>
      </c>
      <c r="D131" s="396">
        <v>4607091383256</v>
      </c>
      <c r="E131" s="396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81</v>
      </c>
      <c r="L131" s="39" t="s">
        <v>133</v>
      </c>
      <c r="M131" s="39"/>
      <c r="N131" s="38">
        <v>45</v>
      </c>
      <c r="O131" s="6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8"/>
      <c r="Q131" s="398"/>
      <c r="R131" s="398"/>
      <c r="S131" s="399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IFERROR(IF(X131=0,"",ROUNDUP(X131/H131,0)*0.00753),"")</f>
        <v/>
      </c>
      <c r="Z131" s="69" t="s">
        <v>48</v>
      </c>
      <c r="AA131" s="70" t="s">
        <v>48</v>
      </c>
      <c r="AE131" s="80"/>
      <c r="BB131" s="152" t="s">
        <v>67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16.5" customHeight="1" x14ac:dyDescent="0.25">
      <c r="A132" s="64" t="s">
        <v>235</v>
      </c>
      <c r="B132" s="64" t="s">
        <v>236</v>
      </c>
      <c r="C132" s="37">
        <v>4301051358</v>
      </c>
      <c r="D132" s="396">
        <v>4607091385748</v>
      </c>
      <c r="E132" s="396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81</v>
      </c>
      <c r="L132" s="39" t="s">
        <v>133</v>
      </c>
      <c r="M132" s="39"/>
      <c r="N132" s="38">
        <v>45</v>
      </c>
      <c r="O132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8"/>
      <c r="Q132" s="398"/>
      <c r="R132" s="398"/>
      <c r="S132" s="399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IFERROR(IF(X132=0,"",ROUNDUP(X132/H132,0)*0.00753),"")</f>
        <v/>
      </c>
      <c r="Z132" s="69" t="s">
        <v>48</v>
      </c>
      <c r="AA132" s="70" t="s">
        <v>48</v>
      </c>
      <c r="AE132" s="80"/>
      <c r="BB132" s="153" t="s">
        <v>67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customHeight="1" x14ac:dyDescent="0.25">
      <c r="A133" s="64" t="s">
        <v>237</v>
      </c>
      <c r="B133" s="64" t="s">
        <v>238</v>
      </c>
      <c r="C133" s="37">
        <v>4301051738</v>
      </c>
      <c r="D133" s="396">
        <v>4680115884533</v>
      </c>
      <c r="E133" s="396"/>
      <c r="F133" s="63">
        <v>0.3</v>
      </c>
      <c r="G133" s="38">
        <v>6</v>
      </c>
      <c r="H133" s="63">
        <v>1.8</v>
      </c>
      <c r="I133" s="63">
        <v>2</v>
      </c>
      <c r="J133" s="38">
        <v>156</v>
      </c>
      <c r="K133" s="38" t="s">
        <v>81</v>
      </c>
      <c r="L133" s="39" t="s">
        <v>80</v>
      </c>
      <c r="M133" s="39"/>
      <c r="N133" s="38">
        <v>45</v>
      </c>
      <c r="O133" s="65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8"/>
      <c r="Q133" s="398"/>
      <c r="R133" s="398"/>
      <c r="S133" s="399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x14ac:dyDescent="0.2">
      <c r="A134" s="403"/>
      <c r="B134" s="403"/>
      <c r="C134" s="403"/>
      <c r="D134" s="403"/>
      <c r="E134" s="403"/>
      <c r="F134" s="403"/>
      <c r="G134" s="403"/>
      <c r="H134" s="403"/>
      <c r="I134" s="403"/>
      <c r="J134" s="403"/>
      <c r="K134" s="403"/>
      <c r="L134" s="403"/>
      <c r="M134" s="403"/>
      <c r="N134" s="404"/>
      <c r="O134" s="400" t="s">
        <v>43</v>
      </c>
      <c r="P134" s="401"/>
      <c r="Q134" s="401"/>
      <c r="R134" s="401"/>
      <c r="S134" s="401"/>
      <c r="T134" s="401"/>
      <c r="U134" s="402"/>
      <c r="V134" s="43" t="s">
        <v>42</v>
      </c>
      <c r="W134" s="44">
        <f>IFERROR(W129/H129,"0")+IFERROR(W130/H130,"0")+IFERROR(W131/H131,"0")+IFERROR(W132/H132,"0")+IFERROR(W133/H133,"0")</f>
        <v>0</v>
      </c>
      <c r="X134" s="44">
        <f>IFERROR(X129/H129,"0")+IFERROR(X130/H130,"0")+IFERROR(X131/H131,"0")+IFERROR(X132/H132,"0")+IFERROR(X133/H133,"0")</f>
        <v>0</v>
      </c>
      <c r="Y134" s="44">
        <f>IFERROR(IF(Y129="",0,Y129),"0")+IFERROR(IF(Y130="",0,Y130),"0")+IFERROR(IF(Y131="",0,Y131),"0")+IFERROR(IF(Y132="",0,Y132),"0")+IFERROR(IF(Y133="",0,Y133),"0")</f>
        <v>0</v>
      </c>
      <c r="Z134" s="68"/>
      <c r="AA134" s="68"/>
    </row>
    <row r="135" spans="1:67" x14ac:dyDescent="0.2">
      <c r="A135" s="403"/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4"/>
      <c r="O135" s="400" t="s">
        <v>43</v>
      </c>
      <c r="P135" s="401"/>
      <c r="Q135" s="401"/>
      <c r="R135" s="401"/>
      <c r="S135" s="401"/>
      <c r="T135" s="401"/>
      <c r="U135" s="402"/>
      <c r="V135" s="43" t="s">
        <v>0</v>
      </c>
      <c r="W135" s="44">
        <f>IFERROR(SUM(W129:W133),"0")</f>
        <v>0</v>
      </c>
      <c r="X135" s="44">
        <f>IFERROR(SUM(X129:X133),"0")</f>
        <v>0</v>
      </c>
      <c r="Y135" s="43"/>
      <c r="Z135" s="68"/>
      <c r="AA135" s="68"/>
    </row>
    <row r="136" spans="1:67" ht="27.75" customHeight="1" x14ac:dyDescent="0.2">
      <c r="A136" s="445" t="s">
        <v>239</v>
      </c>
      <c r="B136" s="445"/>
      <c r="C136" s="445"/>
      <c r="D136" s="445"/>
      <c r="E136" s="445"/>
      <c r="F136" s="445"/>
      <c r="G136" s="445"/>
      <c r="H136" s="445"/>
      <c r="I136" s="445"/>
      <c r="J136" s="445"/>
      <c r="K136" s="445"/>
      <c r="L136" s="445"/>
      <c r="M136" s="445"/>
      <c r="N136" s="445"/>
      <c r="O136" s="445"/>
      <c r="P136" s="445"/>
      <c r="Q136" s="445"/>
      <c r="R136" s="445"/>
      <c r="S136" s="445"/>
      <c r="T136" s="445"/>
      <c r="U136" s="445"/>
      <c r="V136" s="445"/>
      <c r="W136" s="445"/>
      <c r="X136" s="445"/>
      <c r="Y136" s="445"/>
      <c r="Z136" s="55"/>
      <c r="AA136" s="55"/>
    </row>
    <row r="137" spans="1:67" ht="16.5" customHeight="1" x14ac:dyDescent="0.25">
      <c r="A137" s="432" t="s">
        <v>240</v>
      </c>
      <c r="B137" s="432"/>
      <c r="C137" s="432"/>
      <c r="D137" s="432"/>
      <c r="E137" s="432"/>
      <c r="F137" s="432"/>
      <c r="G137" s="432"/>
      <c r="H137" s="432"/>
      <c r="I137" s="432"/>
      <c r="J137" s="432"/>
      <c r="K137" s="432"/>
      <c r="L137" s="432"/>
      <c r="M137" s="432"/>
      <c r="N137" s="432"/>
      <c r="O137" s="432"/>
      <c r="P137" s="432"/>
      <c r="Q137" s="432"/>
      <c r="R137" s="432"/>
      <c r="S137" s="432"/>
      <c r="T137" s="432"/>
      <c r="U137" s="432"/>
      <c r="V137" s="432"/>
      <c r="W137" s="432"/>
      <c r="X137" s="432"/>
      <c r="Y137" s="432"/>
      <c r="Z137" s="66"/>
      <c r="AA137" s="66"/>
    </row>
    <row r="138" spans="1:67" ht="14.25" customHeight="1" x14ac:dyDescent="0.25">
      <c r="A138" s="416" t="s">
        <v>118</v>
      </c>
      <c r="B138" s="416"/>
      <c r="C138" s="416"/>
      <c r="D138" s="416"/>
      <c r="E138" s="416"/>
      <c r="F138" s="416"/>
      <c r="G138" s="416"/>
      <c r="H138" s="416"/>
      <c r="I138" s="416"/>
      <c r="J138" s="416"/>
      <c r="K138" s="416"/>
      <c r="L138" s="416"/>
      <c r="M138" s="416"/>
      <c r="N138" s="416"/>
      <c r="O138" s="416"/>
      <c r="P138" s="416"/>
      <c r="Q138" s="416"/>
      <c r="R138" s="416"/>
      <c r="S138" s="416"/>
      <c r="T138" s="416"/>
      <c r="U138" s="416"/>
      <c r="V138" s="416"/>
      <c r="W138" s="416"/>
      <c r="X138" s="416"/>
      <c r="Y138" s="416"/>
      <c r="Z138" s="67"/>
      <c r="AA138" s="67"/>
    </row>
    <row r="139" spans="1:67" ht="27" customHeight="1" x14ac:dyDescent="0.25">
      <c r="A139" s="64" t="s">
        <v>241</v>
      </c>
      <c r="B139" s="64" t="s">
        <v>242</v>
      </c>
      <c r="C139" s="37">
        <v>4301011223</v>
      </c>
      <c r="D139" s="396">
        <v>4607091383423</v>
      </c>
      <c r="E139" s="396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114</v>
      </c>
      <c r="L139" s="39" t="s">
        <v>133</v>
      </c>
      <c r="M139" s="39"/>
      <c r="N139" s="38">
        <v>35</v>
      </c>
      <c r="O139" s="6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8"/>
      <c r="Q139" s="398"/>
      <c r="R139" s="398"/>
      <c r="S139" s="399"/>
      <c r="T139" s="40" t="s">
        <v>48</v>
      </c>
      <c r="U139" s="40" t="s">
        <v>48</v>
      </c>
      <c r="V139" s="41" t="s">
        <v>0</v>
      </c>
      <c r="W139" s="59">
        <v>0</v>
      </c>
      <c r="X139" s="56">
        <f t="shared" ref="X139:X144" si="28">IFERROR(IF(W139="",0,CEILING((W139/$H139),1)*$H139),"")</f>
        <v>0</v>
      </c>
      <c r="Y139" s="42" t="str">
        <f t="shared" ref="Y139:Y144" si="29">IFERROR(IF(X139=0,"",ROUNDUP(X139/H139,0)*0.02175),"")</f>
        <v/>
      </c>
      <c r="Z139" s="69" t="s">
        <v>48</v>
      </c>
      <c r="AA139" s="70" t="s">
        <v>48</v>
      </c>
      <c r="AE139" s="80"/>
      <c r="BB139" s="155" t="s">
        <v>67</v>
      </c>
      <c r="BL139" s="80">
        <f t="shared" ref="BL139:BL144" si="30">IFERROR(W139*I139/H139,"0")</f>
        <v>0</v>
      </c>
      <c r="BM139" s="80">
        <f t="shared" ref="BM139:BM144" si="31">IFERROR(X139*I139/H139,"0")</f>
        <v>0</v>
      </c>
      <c r="BN139" s="80">
        <f t="shared" ref="BN139:BN144" si="32">IFERROR(1/J139*(W139/H139),"0")</f>
        <v>0</v>
      </c>
      <c r="BO139" s="80">
        <f t="shared" ref="BO139:BO144" si="33">IFERROR(1/J139*(X139/H139),"0")</f>
        <v>0</v>
      </c>
    </row>
    <row r="140" spans="1:67" ht="27" customHeight="1" x14ac:dyDescent="0.25">
      <c r="A140" s="64" t="s">
        <v>243</v>
      </c>
      <c r="B140" s="64" t="s">
        <v>244</v>
      </c>
      <c r="C140" s="37">
        <v>4301011876</v>
      </c>
      <c r="D140" s="396">
        <v>4680115885707</v>
      </c>
      <c r="E140" s="396"/>
      <c r="F140" s="63">
        <v>0.9</v>
      </c>
      <c r="G140" s="38">
        <v>10</v>
      </c>
      <c r="H140" s="63">
        <v>9</v>
      </c>
      <c r="I140" s="63">
        <v>9.48</v>
      </c>
      <c r="J140" s="38">
        <v>56</v>
      </c>
      <c r="K140" s="38" t="s">
        <v>114</v>
      </c>
      <c r="L140" s="39" t="s">
        <v>113</v>
      </c>
      <c r="M140" s="39"/>
      <c r="N140" s="38">
        <v>31</v>
      </c>
      <c r="O140" s="649" t="s">
        <v>245</v>
      </c>
      <c r="P140" s="398"/>
      <c r="Q140" s="398"/>
      <c r="R140" s="398"/>
      <c r="S140" s="399"/>
      <c r="T140" s="40" t="s">
        <v>48</v>
      </c>
      <c r="U140" s="40" t="s">
        <v>48</v>
      </c>
      <c r="V140" s="41" t="s">
        <v>0</v>
      </c>
      <c r="W140" s="59">
        <v>0</v>
      </c>
      <c r="X140" s="56">
        <f t="shared" si="28"/>
        <v>0</v>
      </c>
      <c r="Y140" s="42" t="str">
        <f t="shared" si="29"/>
        <v/>
      </c>
      <c r="Z140" s="69" t="s">
        <v>48</v>
      </c>
      <c r="AA140" s="70" t="s">
        <v>48</v>
      </c>
      <c r="AE140" s="80"/>
      <c r="BB140" s="156" t="s">
        <v>67</v>
      </c>
      <c r="BL140" s="80">
        <f t="shared" si="30"/>
        <v>0</v>
      </c>
      <c r="BM140" s="80">
        <f t="shared" si="31"/>
        <v>0</v>
      </c>
      <c r="BN140" s="80">
        <f t="shared" si="32"/>
        <v>0</v>
      </c>
      <c r="BO140" s="80">
        <f t="shared" si="33"/>
        <v>0</v>
      </c>
    </row>
    <row r="141" spans="1:67" ht="27" customHeight="1" x14ac:dyDescent="0.25">
      <c r="A141" s="64" t="s">
        <v>247</v>
      </c>
      <c r="B141" s="64" t="s">
        <v>248</v>
      </c>
      <c r="C141" s="37">
        <v>4301011878</v>
      </c>
      <c r="D141" s="396">
        <v>4680115885660</v>
      </c>
      <c r="E141" s="396"/>
      <c r="F141" s="63">
        <v>1.35</v>
      </c>
      <c r="G141" s="38">
        <v>8</v>
      </c>
      <c r="H141" s="63">
        <v>10.8</v>
      </c>
      <c r="I141" s="63">
        <v>11.28</v>
      </c>
      <c r="J141" s="38">
        <v>56</v>
      </c>
      <c r="K141" s="38" t="s">
        <v>114</v>
      </c>
      <c r="L141" s="39" t="s">
        <v>80</v>
      </c>
      <c r="M141" s="39"/>
      <c r="N141" s="38">
        <v>35</v>
      </c>
      <c r="O141" s="650" t="s">
        <v>249</v>
      </c>
      <c r="P141" s="398"/>
      <c r="Q141" s="398"/>
      <c r="R141" s="398"/>
      <c r="S141" s="399"/>
      <c r="T141" s="40" t="s">
        <v>246</v>
      </c>
      <c r="U141" s="40" t="s">
        <v>48</v>
      </c>
      <c r="V141" s="41" t="s">
        <v>0</v>
      </c>
      <c r="W141" s="59">
        <v>0</v>
      </c>
      <c r="X141" s="56">
        <f t="shared" si="28"/>
        <v>0</v>
      </c>
      <c r="Y141" s="42" t="str">
        <f t="shared" si="29"/>
        <v/>
      </c>
      <c r="Z141" s="69" t="s">
        <v>48</v>
      </c>
      <c r="AA141" s="70" t="s">
        <v>48</v>
      </c>
      <c r="AE141" s="80"/>
      <c r="BB141" s="157" t="s">
        <v>67</v>
      </c>
      <c r="BL141" s="80">
        <f t="shared" si="30"/>
        <v>0</v>
      </c>
      <c r="BM141" s="80">
        <f t="shared" si="31"/>
        <v>0</v>
      </c>
      <c r="BN141" s="80">
        <f t="shared" si="32"/>
        <v>0</v>
      </c>
      <c r="BO141" s="80">
        <f t="shared" si="33"/>
        <v>0</v>
      </c>
    </row>
    <row r="142" spans="1:67" ht="27" customHeight="1" x14ac:dyDescent="0.25">
      <c r="A142" s="64" t="s">
        <v>250</v>
      </c>
      <c r="B142" s="64" t="s">
        <v>251</v>
      </c>
      <c r="C142" s="37">
        <v>4301011338</v>
      </c>
      <c r="D142" s="396">
        <v>4607091381405</v>
      </c>
      <c r="E142" s="39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80</v>
      </c>
      <c r="M142" s="39"/>
      <c r="N142" s="38">
        <v>35</v>
      </c>
      <c r="O142" s="6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8"/>
      <c r="Q142" s="398"/>
      <c r="R142" s="398"/>
      <c r="S142" s="399"/>
      <c r="T142" s="40" t="s">
        <v>48</v>
      </c>
      <c r="U142" s="40" t="s">
        <v>48</v>
      </c>
      <c r="V142" s="41" t="s">
        <v>0</v>
      </c>
      <c r="W142" s="59">
        <v>0</v>
      </c>
      <c r="X142" s="56">
        <f t="shared" si="28"/>
        <v>0</v>
      </c>
      <c r="Y142" s="42" t="str">
        <f t="shared" si="29"/>
        <v/>
      </c>
      <c r="Z142" s="69" t="s">
        <v>48</v>
      </c>
      <c r="AA142" s="70" t="s">
        <v>48</v>
      </c>
      <c r="AE142" s="80"/>
      <c r="BB142" s="158" t="s">
        <v>67</v>
      </c>
      <c r="BL142" s="80">
        <f t="shared" si="30"/>
        <v>0</v>
      </c>
      <c r="BM142" s="80">
        <f t="shared" si="31"/>
        <v>0</v>
      </c>
      <c r="BN142" s="80">
        <f t="shared" si="32"/>
        <v>0</v>
      </c>
      <c r="BO142" s="80">
        <f t="shared" si="33"/>
        <v>0</v>
      </c>
    </row>
    <row r="143" spans="1:67" ht="37.5" customHeight="1" x14ac:dyDescent="0.25">
      <c r="A143" s="64" t="s">
        <v>252</v>
      </c>
      <c r="B143" s="64" t="s">
        <v>253</v>
      </c>
      <c r="C143" s="37">
        <v>4301011879</v>
      </c>
      <c r="D143" s="396">
        <v>4680115885691</v>
      </c>
      <c r="E143" s="396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8" t="s">
        <v>114</v>
      </c>
      <c r="L143" s="39" t="s">
        <v>80</v>
      </c>
      <c r="M143" s="39"/>
      <c r="N143" s="38">
        <v>30</v>
      </c>
      <c r="O143" s="652" t="s">
        <v>254</v>
      </c>
      <c r="P143" s="398"/>
      <c r="Q143" s="398"/>
      <c r="R143" s="398"/>
      <c r="S143" s="399"/>
      <c r="T143" s="40" t="s">
        <v>48</v>
      </c>
      <c r="U143" s="40" t="s">
        <v>48</v>
      </c>
      <c r="V143" s="41" t="s">
        <v>0</v>
      </c>
      <c r="W143" s="59">
        <v>0</v>
      </c>
      <c r="X143" s="56">
        <f t="shared" si="28"/>
        <v>0</v>
      </c>
      <c r="Y143" s="42" t="str">
        <f t="shared" si="29"/>
        <v/>
      </c>
      <c r="Z143" s="69" t="s">
        <v>48</v>
      </c>
      <c r="AA143" s="70" t="s">
        <v>48</v>
      </c>
      <c r="AE143" s="80"/>
      <c r="BB143" s="159" t="s">
        <v>67</v>
      </c>
      <c r="BL143" s="80">
        <f t="shared" si="30"/>
        <v>0</v>
      </c>
      <c r="BM143" s="80">
        <f t="shared" si="31"/>
        <v>0</v>
      </c>
      <c r="BN143" s="80">
        <f t="shared" si="32"/>
        <v>0</v>
      </c>
      <c r="BO143" s="80">
        <f t="shared" si="33"/>
        <v>0</v>
      </c>
    </row>
    <row r="144" spans="1:67" ht="37.5" customHeight="1" x14ac:dyDescent="0.25">
      <c r="A144" s="64" t="s">
        <v>255</v>
      </c>
      <c r="B144" s="64" t="s">
        <v>256</v>
      </c>
      <c r="C144" s="37">
        <v>4301011333</v>
      </c>
      <c r="D144" s="396">
        <v>4607091386516</v>
      </c>
      <c r="E144" s="396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114</v>
      </c>
      <c r="L144" s="39" t="s">
        <v>80</v>
      </c>
      <c r="M144" s="39"/>
      <c r="N144" s="38">
        <v>30</v>
      </c>
      <c r="O144" s="65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8"/>
      <c r="Q144" s="398"/>
      <c r="R144" s="398"/>
      <c r="S144" s="399"/>
      <c r="T144" s="40" t="s">
        <v>48</v>
      </c>
      <c r="U144" s="40" t="s">
        <v>48</v>
      </c>
      <c r="V144" s="41" t="s">
        <v>0</v>
      </c>
      <c r="W144" s="59">
        <v>0</v>
      </c>
      <c r="X144" s="56">
        <f t="shared" si="28"/>
        <v>0</v>
      </c>
      <c r="Y144" s="42" t="str">
        <f t="shared" si="29"/>
        <v/>
      </c>
      <c r="Z144" s="69" t="s">
        <v>48</v>
      </c>
      <c r="AA144" s="70" t="s">
        <v>48</v>
      </c>
      <c r="AE144" s="80"/>
      <c r="BB144" s="160" t="s">
        <v>67</v>
      </c>
      <c r="BL144" s="80">
        <f t="shared" si="30"/>
        <v>0</v>
      </c>
      <c r="BM144" s="80">
        <f t="shared" si="31"/>
        <v>0</v>
      </c>
      <c r="BN144" s="80">
        <f t="shared" si="32"/>
        <v>0</v>
      </c>
      <c r="BO144" s="80">
        <f t="shared" si="33"/>
        <v>0</v>
      </c>
    </row>
    <row r="145" spans="1:67" x14ac:dyDescent="0.2">
      <c r="A145" s="403"/>
      <c r="B145" s="403"/>
      <c r="C145" s="403"/>
      <c r="D145" s="403"/>
      <c r="E145" s="403"/>
      <c r="F145" s="403"/>
      <c r="G145" s="403"/>
      <c r="H145" s="403"/>
      <c r="I145" s="403"/>
      <c r="J145" s="403"/>
      <c r="K145" s="403"/>
      <c r="L145" s="403"/>
      <c r="M145" s="403"/>
      <c r="N145" s="404"/>
      <c r="O145" s="400" t="s">
        <v>43</v>
      </c>
      <c r="P145" s="401"/>
      <c r="Q145" s="401"/>
      <c r="R145" s="401"/>
      <c r="S145" s="401"/>
      <c r="T145" s="401"/>
      <c r="U145" s="402"/>
      <c r="V145" s="43" t="s">
        <v>42</v>
      </c>
      <c r="W145" s="44">
        <f>IFERROR(W139/H139,"0")+IFERROR(W140/H140,"0")+IFERROR(W141/H141,"0")+IFERROR(W142/H142,"0")+IFERROR(W143/H143,"0")+IFERROR(W144/H144,"0")</f>
        <v>0</v>
      </c>
      <c r="X145" s="44">
        <f>IFERROR(X139/H139,"0")+IFERROR(X140/H140,"0")+IFERROR(X141/H141,"0")+IFERROR(X142/H142,"0")+IFERROR(X143/H143,"0")+IFERROR(X144/H144,"0")</f>
        <v>0</v>
      </c>
      <c r="Y145" s="44">
        <f>IFERROR(IF(Y139="",0,Y139),"0")+IFERROR(IF(Y140="",0,Y140),"0")+IFERROR(IF(Y141="",0,Y141),"0")+IFERROR(IF(Y142="",0,Y142),"0")+IFERROR(IF(Y143="",0,Y143),"0")+IFERROR(IF(Y144="",0,Y144),"0")</f>
        <v>0</v>
      </c>
      <c r="Z145" s="68"/>
      <c r="AA145" s="68"/>
    </row>
    <row r="146" spans="1:67" x14ac:dyDescent="0.2">
      <c r="A146" s="403"/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04"/>
      <c r="O146" s="400" t="s">
        <v>43</v>
      </c>
      <c r="P146" s="401"/>
      <c r="Q146" s="401"/>
      <c r="R146" s="401"/>
      <c r="S146" s="401"/>
      <c r="T146" s="401"/>
      <c r="U146" s="402"/>
      <c r="V146" s="43" t="s">
        <v>0</v>
      </c>
      <c r="W146" s="44">
        <f>IFERROR(SUM(W139:W144),"0")</f>
        <v>0</v>
      </c>
      <c r="X146" s="44">
        <f>IFERROR(SUM(X139:X144),"0")</f>
        <v>0</v>
      </c>
      <c r="Y146" s="43"/>
      <c r="Z146" s="68"/>
      <c r="AA146" s="68"/>
    </row>
    <row r="147" spans="1:67" ht="16.5" customHeight="1" x14ac:dyDescent="0.25">
      <c r="A147" s="432" t="s">
        <v>257</v>
      </c>
      <c r="B147" s="432"/>
      <c r="C147" s="432"/>
      <c r="D147" s="432"/>
      <c r="E147" s="432"/>
      <c r="F147" s="432"/>
      <c r="G147" s="432"/>
      <c r="H147" s="432"/>
      <c r="I147" s="432"/>
      <c r="J147" s="432"/>
      <c r="K147" s="432"/>
      <c r="L147" s="432"/>
      <c r="M147" s="432"/>
      <c r="N147" s="432"/>
      <c r="O147" s="432"/>
      <c r="P147" s="432"/>
      <c r="Q147" s="432"/>
      <c r="R147" s="432"/>
      <c r="S147" s="432"/>
      <c r="T147" s="432"/>
      <c r="U147" s="432"/>
      <c r="V147" s="432"/>
      <c r="W147" s="432"/>
      <c r="X147" s="432"/>
      <c r="Y147" s="432"/>
      <c r="Z147" s="66"/>
      <c r="AA147" s="66"/>
    </row>
    <row r="148" spans="1:67" ht="14.25" customHeight="1" x14ac:dyDescent="0.25">
      <c r="A148" s="416" t="s">
        <v>77</v>
      </c>
      <c r="B148" s="416"/>
      <c r="C148" s="416"/>
      <c r="D148" s="416"/>
      <c r="E148" s="416"/>
      <c r="F148" s="416"/>
      <c r="G148" s="416"/>
      <c r="H148" s="416"/>
      <c r="I148" s="416"/>
      <c r="J148" s="416"/>
      <c r="K148" s="416"/>
      <c r="L148" s="416"/>
      <c r="M148" s="416"/>
      <c r="N148" s="416"/>
      <c r="O148" s="416"/>
      <c r="P148" s="416"/>
      <c r="Q148" s="416"/>
      <c r="R148" s="416"/>
      <c r="S148" s="416"/>
      <c r="T148" s="416"/>
      <c r="U148" s="416"/>
      <c r="V148" s="416"/>
      <c r="W148" s="416"/>
      <c r="X148" s="416"/>
      <c r="Y148" s="416"/>
      <c r="Z148" s="67"/>
      <c r="AA148" s="67"/>
    </row>
    <row r="149" spans="1:67" ht="27" customHeight="1" x14ac:dyDescent="0.25">
      <c r="A149" s="64" t="s">
        <v>258</v>
      </c>
      <c r="B149" s="64" t="s">
        <v>259</v>
      </c>
      <c r="C149" s="37">
        <v>4301031191</v>
      </c>
      <c r="D149" s="396">
        <v>4680115880993</v>
      </c>
      <c r="E149" s="39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81</v>
      </c>
      <c r="L149" s="39" t="s">
        <v>80</v>
      </c>
      <c r="M149" s="39"/>
      <c r="N149" s="38">
        <v>40</v>
      </c>
      <c r="O149" s="6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8"/>
      <c r="Q149" s="398"/>
      <c r="R149" s="398"/>
      <c r="S149" s="399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ref="X149:X157" si="34">IFERROR(IF(W149="",0,CEILING((W149/$H149),1)*$H149),"")</f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80"/>
      <c r="BB149" s="161" t="s">
        <v>67</v>
      </c>
      <c r="BL149" s="80">
        <f t="shared" ref="BL149:BL157" si="35">IFERROR(W149*I149/H149,"0")</f>
        <v>0</v>
      </c>
      <c r="BM149" s="80">
        <f t="shared" ref="BM149:BM157" si="36">IFERROR(X149*I149/H149,"0")</f>
        <v>0</v>
      </c>
      <c r="BN149" s="80">
        <f t="shared" ref="BN149:BN157" si="37">IFERROR(1/J149*(W149/H149),"0")</f>
        <v>0</v>
      </c>
      <c r="BO149" s="80">
        <f t="shared" ref="BO149:BO157" si="38">IFERROR(1/J149*(X149/H149),"0")</f>
        <v>0</v>
      </c>
    </row>
    <row r="150" spans="1:67" ht="27" customHeight="1" x14ac:dyDescent="0.25">
      <c r="A150" s="64" t="s">
        <v>260</v>
      </c>
      <c r="B150" s="64" t="s">
        <v>261</v>
      </c>
      <c r="C150" s="37">
        <v>4301031204</v>
      </c>
      <c r="D150" s="396">
        <v>4680115881761</v>
      </c>
      <c r="E150" s="396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81</v>
      </c>
      <c r="L150" s="39" t="s">
        <v>80</v>
      </c>
      <c r="M150" s="39"/>
      <c r="N150" s="38">
        <v>40</v>
      </c>
      <c r="O150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8"/>
      <c r="Q150" s="398"/>
      <c r="R150" s="398"/>
      <c r="S150" s="399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34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67</v>
      </c>
      <c r="BL150" s="80">
        <f t="shared" si="35"/>
        <v>0</v>
      </c>
      <c r="BM150" s="80">
        <f t="shared" si="36"/>
        <v>0</v>
      </c>
      <c r="BN150" s="80">
        <f t="shared" si="37"/>
        <v>0</v>
      </c>
      <c r="BO150" s="80">
        <f t="shared" si="38"/>
        <v>0</v>
      </c>
    </row>
    <row r="151" spans="1:67" ht="27" customHeight="1" x14ac:dyDescent="0.25">
      <c r="A151" s="64" t="s">
        <v>262</v>
      </c>
      <c r="B151" s="64" t="s">
        <v>263</v>
      </c>
      <c r="C151" s="37">
        <v>4301031201</v>
      </c>
      <c r="D151" s="396">
        <v>4680115881563</v>
      </c>
      <c r="E151" s="396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6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8"/>
      <c r="Q151" s="398"/>
      <c r="R151" s="398"/>
      <c r="S151" s="399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34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3" t="s">
        <v>67</v>
      </c>
      <c r="BL151" s="80">
        <f t="shared" si="35"/>
        <v>0</v>
      </c>
      <c r="BM151" s="80">
        <f t="shared" si="36"/>
        <v>0</v>
      </c>
      <c r="BN151" s="80">
        <f t="shared" si="37"/>
        <v>0</v>
      </c>
      <c r="BO151" s="80">
        <f t="shared" si="38"/>
        <v>0</v>
      </c>
    </row>
    <row r="152" spans="1:67" ht="27" customHeight="1" x14ac:dyDescent="0.25">
      <c r="A152" s="64" t="s">
        <v>264</v>
      </c>
      <c r="B152" s="64" t="s">
        <v>265</v>
      </c>
      <c r="C152" s="37">
        <v>4301031199</v>
      </c>
      <c r="D152" s="396">
        <v>4680115880986</v>
      </c>
      <c r="E152" s="396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84</v>
      </c>
      <c r="L152" s="39" t="s">
        <v>80</v>
      </c>
      <c r="M152" s="39"/>
      <c r="N152" s="38">
        <v>40</v>
      </c>
      <c r="O152" s="6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8"/>
      <c r="Q152" s="398"/>
      <c r="R152" s="398"/>
      <c r="S152" s="399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34"/>
        <v>0</v>
      </c>
      <c r="Y152" s="42" t="str">
        <f>IFERROR(IF(X152=0,"",ROUNDUP(X152/H152,0)*0.00502),"")</f>
        <v/>
      </c>
      <c r="Z152" s="69" t="s">
        <v>48</v>
      </c>
      <c r="AA152" s="70" t="s">
        <v>48</v>
      </c>
      <c r="AE152" s="80"/>
      <c r="BB152" s="164" t="s">
        <v>67</v>
      </c>
      <c r="BL152" s="80">
        <f t="shared" si="35"/>
        <v>0</v>
      </c>
      <c r="BM152" s="80">
        <f t="shared" si="36"/>
        <v>0</v>
      </c>
      <c r="BN152" s="80">
        <f t="shared" si="37"/>
        <v>0</v>
      </c>
      <c r="BO152" s="80">
        <f t="shared" si="38"/>
        <v>0</v>
      </c>
    </row>
    <row r="153" spans="1:67" ht="27" customHeight="1" x14ac:dyDescent="0.25">
      <c r="A153" s="64" t="s">
        <v>266</v>
      </c>
      <c r="B153" s="64" t="s">
        <v>267</v>
      </c>
      <c r="C153" s="37">
        <v>4301031190</v>
      </c>
      <c r="D153" s="396">
        <v>4680115880207</v>
      </c>
      <c r="E153" s="396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64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8"/>
      <c r="Q153" s="398"/>
      <c r="R153" s="398"/>
      <c r="S153" s="399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34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5" t="s">
        <v>67</v>
      </c>
      <c r="BL153" s="80">
        <f t="shared" si="35"/>
        <v>0</v>
      </c>
      <c r="BM153" s="80">
        <f t="shared" si="36"/>
        <v>0</v>
      </c>
      <c r="BN153" s="80">
        <f t="shared" si="37"/>
        <v>0</v>
      </c>
      <c r="BO153" s="80">
        <f t="shared" si="38"/>
        <v>0</v>
      </c>
    </row>
    <row r="154" spans="1:67" ht="27" customHeight="1" x14ac:dyDescent="0.25">
      <c r="A154" s="64" t="s">
        <v>268</v>
      </c>
      <c r="B154" s="64" t="s">
        <v>269</v>
      </c>
      <c r="C154" s="37">
        <v>4301031205</v>
      </c>
      <c r="D154" s="396">
        <v>4680115881785</v>
      </c>
      <c r="E154" s="396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6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8"/>
      <c r="Q154" s="398"/>
      <c r="R154" s="398"/>
      <c r="S154" s="399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34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6" t="s">
        <v>67</v>
      </c>
      <c r="BL154" s="80">
        <f t="shared" si="35"/>
        <v>0</v>
      </c>
      <c r="BM154" s="80">
        <f t="shared" si="36"/>
        <v>0</v>
      </c>
      <c r="BN154" s="80">
        <f t="shared" si="37"/>
        <v>0</v>
      </c>
      <c r="BO154" s="80">
        <f t="shared" si="38"/>
        <v>0</v>
      </c>
    </row>
    <row r="155" spans="1:67" ht="27" customHeight="1" x14ac:dyDescent="0.25">
      <c r="A155" s="64" t="s">
        <v>270</v>
      </c>
      <c r="B155" s="64" t="s">
        <v>271</v>
      </c>
      <c r="C155" s="37">
        <v>4301031202</v>
      </c>
      <c r="D155" s="396">
        <v>4680115881679</v>
      </c>
      <c r="E155" s="396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6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8"/>
      <c r="Q155" s="398"/>
      <c r="R155" s="398"/>
      <c r="S155" s="399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34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7" t="s">
        <v>67</v>
      </c>
      <c r="BL155" s="80">
        <f t="shared" si="35"/>
        <v>0</v>
      </c>
      <c r="BM155" s="80">
        <f t="shared" si="36"/>
        <v>0</v>
      </c>
      <c r="BN155" s="80">
        <f t="shared" si="37"/>
        <v>0</v>
      </c>
      <c r="BO155" s="80">
        <f t="shared" si="38"/>
        <v>0</v>
      </c>
    </row>
    <row r="156" spans="1:67" ht="27" customHeight="1" x14ac:dyDescent="0.25">
      <c r="A156" s="64" t="s">
        <v>272</v>
      </c>
      <c r="B156" s="64" t="s">
        <v>273</v>
      </c>
      <c r="C156" s="37">
        <v>4301031158</v>
      </c>
      <c r="D156" s="396">
        <v>4680115880191</v>
      </c>
      <c r="E156" s="396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81</v>
      </c>
      <c r="L156" s="39" t="s">
        <v>80</v>
      </c>
      <c r="M156" s="39"/>
      <c r="N156" s="38">
        <v>40</v>
      </c>
      <c r="O156" s="6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8"/>
      <c r="Q156" s="398"/>
      <c r="R156" s="398"/>
      <c r="S156" s="399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34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8" t="s">
        <v>67</v>
      </c>
      <c r="BL156" s="80">
        <f t="shared" si="35"/>
        <v>0</v>
      </c>
      <c r="BM156" s="80">
        <f t="shared" si="36"/>
        <v>0</v>
      </c>
      <c r="BN156" s="80">
        <f t="shared" si="37"/>
        <v>0</v>
      </c>
      <c r="BO156" s="80">
        <f t="shared" si="38"/>
        <v>0</v>
      </c>
    </row>
    <row r="157" spans="1:67" ht="16.5" customHeight="1" x14ac:dyDescent="0.25">
      <c r="A157" s="64" t="s">
        <v>274</v>
      </c>
      <c r="B157" s="64" t="s">
        <v>275</v>
      </c>
      <c r="C157" s="37">
        <v>4301031245</v>
      </c>
      <c r="D157" s="396">
        <v>4680115883963</v>
      </c>
      <c r="E157" s="396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8"/>
      <c r="Q157" s="398"/>
      <c r="R157" s="398"/>
      <c r="S157" s="399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34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9" t="s">
        <v>67</v>
      </c>
      <c r="BL157" s="80">
        <f t="shared" si="35"/>
        <v>0</v>
      </c>
      <c r="BM157" s="80">
        <f t="shared" si="36"/>
        <v>0</v>
      </c>
      <c r="BN157" s="80">
        <f t="shared" si="37"/>
        <v>0</v>
      </c>
      <c r="BO157" s="80">
        <f t="shared" si="38"/>
        <v>0</v>
      </c>
    </row>
    <row r="158" spans="1:67" x14ac:dyDescent="0.2">
      <c r="A158" s="403"/>
      <c r="B158" s="403"/>
      <c r="C158" s="403"/>
      <c r="D158" s="403"/>
      <c r="E158" s="403"/>
      <c r="F158" s="403"/>
      <c r="G158" s="403"/>
      <c r="H158" s="403"/>
      <c r="I158" s="403"/>
      <c r="J158" s="403"/>
      <c r="K158" s="403"/>
      <c r="L158" s="403"/>
      <c r="M158" s="403"/>
      <c r="N158" s="404"/>
      <c r="O158" s="400" t="s">
        <v>43</v>
      </c>
      <c r="P158" s="401"/>
      <c r="Q158" s="401"/>
      <c r="R158" s="401"/>
      <c r="S158" s="401"/>
      <c r="T158" s="401"/>
      <c r="U158" s="402"/>
      <c r="V158" s="43" t="s">
        <v>42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IFERROR(X149/H149,"0")+IFERROR(X150/H150,"0")+IFERROR(X151/H151,"0")+IFERROR(X152/H152,"0")+IFERROR(X153/H153,"0")+IFERROR(X154/H154,"0")+IFERROR(X155/H155,"0")+IFERROR(X156/H156,"0")+IFERROR(X157/H157,"0")</f>
        <v>0</v>
      </c>
      <c r="Y158" s="4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68"/>
      <c r="AA158" s="68"/>
    </row>
    <row r="159" spans="1:67" x14ac:dyDescent="0.2">
      <c r="A159" s="403"/>
      <c r="B159" s="403"/>
      <c r="C159" s="403"/>
      <c r="D159" s="403"/>
      <c r="E159" s="403"/>
      <c r="F159" s="403"/>
      <c r="G159" s="403"/>
      <c r="H159" s="403"/>
      <c r="I159" s="403"/>
      <c r="J159" s="403"/>
      <c r="K159" s="403"/>
      <c r="L159" s="403"/>
      <c r="M159" s="403"/>
      <c r="N159" s="404"/>
      <c r="O159" s="400" t="s">
        <v>43</v>
      </c>
      <c r="P159" s="401"/>
      <c r="Q159" s="401"/>
      <c r="R159" s="401"/>
      <c r="S159" s="401"/>
      <c r="T159" s="401"/>
      <c r="U159" s="402"/>
      <c r="V159" s="43" t="s">
        <v>0</v>
      </c>
      <c r="W159" s="44">
        <f>IFERROR(SUM(W149:W157),"0")</f>
        <v>0</v>
      </c>
      <c r="X159" s="44">
        <f>IFERROR(SUM(X149:X157),"0")</f>
        <v>0</v>
      </c>
      <c r="Y159" s="43"/>
      <c r="Z159" s="68"/>
      <c r="AA159" s="68"/>
    </row>
    <row r="160" spans="1:67" ht="16.5" customHeight="1" x14ac:dyDescent="0.25">
      <c r="A160" s="432" t="s">
        <v>276</v>
      </c>
      <c r="B160" s="432"/>
      <c r="C160" s="432"/>
      <c r="D160" s="432"/>
      <c r="E160" s="432"/>
      <c r="F160" s="432"/>
      <c r="G160" s="432"/>
      <c r="H160" s="432"/>
      <c r="I160" s="432"/>
      <c r="J160" s="432"/>
      <c r="K160" s="432"/>
      <c r="L160" s="432"/>
      <c r="M160" s="432"/>
      <c r="N160" s="432"/>
      <c r="O160" s="432"/>
      <c r="P160" s="432"/>
      <c r="Q160" s="432"/>
      <c r="R160" s="432"/>
      <c r="S160" s="432"/>
      <c r="T160" s="432"/>
      <c r="U160" s="432"/>
      <c r="V160" s="432"/>
      <c r="W160" s="432"/>
      <c r="X160" s="432"/>
      <c r="Y160" s="432"/>
      <c r="Z160" s="66"/>
      <c r="AA160" s="66"/>
    </row>
    <row r="161" spans="1:67" ht="14.25" customHeight="1" x14ac:dyDescent="0.25">
      <c r="A161" s="416" t="s">
        <v>118</v>
      </c>
      <c r="B161" s="416"/>
      <c r="C161" s="416"/>
      <c r="D161" s="416"/>
      <c r="E161" s="416"/>
      <c r="F161" s="416"/>
      <c r="G161" s="416"/>
      <c r="H161" s="416"/>
      <c r="I161" s="416"/>
      <c r="J161" s="416"/>
      <c r="K161" s="416"/>
      <c r="L161" s="416"/>
      <c r="M161" s="416"/>
      <c r="N161" s="416"/>
      <c r="O161" s="416"/>
      <c r="P161" s="416"/>
      <c r="Q161" s="416"/>
      <c r="R161" s="416"/>
      <c r="S161" s="416"/>
      <c r="T161" s="416"/>
      <c r="U161" s="416"/>
      <c r="V161" s="416"/>
      <c r="W161" s="416"/>
      <c r="X161" s="416"/>
      <c r="Y161" s="416"/>
      <c r="Z161" s="67"/>
      <c r="AA161" s="67"/>
    </row>
    <row r="162" spans="1:67" ht="16.5" customHeight="1" x14ac:dyDescent="0.25">
      <c r="A162" s="64" t="s">
        <v>277</v>
      </c>
      <c r="B162" s="64" t="s">
        <v>278</v>
      </c>
      <c r="C162" s="37">
        <v>4301011450</v>
      </c>
      <c r="D162" s="396">
        <v>4680115881402</v>
      </c>
      <c r="E162" s="396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114</v>
      </c>
      <c r="L162" s="39" t="s">
        <v>113</v>
      </c>
      <c r="M162" s="39"/>
      <c r="N162" s="38">
        <v>55</v>
      </c>
      <c r="O162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8"/>
      <c r="Q162" s="398"/>
      <c r="R162" s="398"/>
      <c r="S162" s="399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IFERROR(IF(X162=0,"",ROUNDUP(X162/H162,0)*0.02175),"")</f>
        <v/>
      </c>
      <c r="Z162" s="69" t="s">
        <v>48</v>
      </c>
      <c r="AA162" s="70" t="s">
        <v>48</v>
      </c>
      <c r="AE162" s="80"/>
      <c r="BB162" s="170" t="s">
        <v>67</v>
      </c>
      <c r="BL162" s="80">
        <f>IFERROR(W162*I162/H162,"0")</f>
        <v>0</v>
      </c>
      <c r="BM162" s="80">
        <f>IFERROR(X162*I162/H162,"0")</f>
        <v>0</v>
      </c>
      <c r="BN162" s="80">
        <f>IFERROR(1/J162*(W162/H162),"0")</f>
        <v>0</v>
      </c>
      <c r="BO162" s="80">
        <f>IFERROR(1/J162*(X162/H162),"0")</f>
        <v>0</v>
      </c>
    </row>
    <row r="163" spans="1:67" ht="27" customHeight="1" x14ac:dyDescent="0.25">
      <c r="A163" s="64" t="s">
        <v>279</v>
      </c>
      <c r="B163" s="64" t="s">
        <v>280</v>
      </c>
      <c r="C163" s="37">
        <v>4301011454</v>
      </c>
      <c r="D163" s="396">
        <v>4680115881396</v>
      </c>
      <c r="E163" s="396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81</v>
      </c>
      <c r="L163" s="39" t="s">
        <v>80</v>
      </c>
      <c r="M163" s="39"/>
      <c r="N163" s="38">
        <v>55</v>
      </c>
      <c r="O163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8"/>
      <c r="Q163" s="398"/>
      <c r="R163" s="398"/>
      <c r="S163" s="399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IFERROR(IF(X163=0,"",ROUNDUP(X163/H163,0)*0.00753),"")</f>
        <v/>
      </c>
      <c r="Z163" s="69" t="s">
        <v>48</v>
      </c>
      <c r="AA163" s="70" t="s">
        <v>48</v>
      </c>
      <c r="AE163" s="80"/>
      <c r="BB163" s="171" t="s">
        <v>67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x14ac:dyDescent="0.2">
      <c r="A164" s="403"/>
      <c r="B164" s="403"/>
      <c r="C164" s="403"/>
      <c r="D164" s="403"/>
      <c r="E164" s="403"/>
      <c r="F164" s="403"/>
      <c r="G164" s="403"/>
      <c r="H164" s="403"/>
      <c r="I164" s="403"/>
      <c r="J164" s="403"/>
      <c r="K164" s="403"/>
      <c r="L164" s="403"/>
      <c r="M164" s="403"/>
      <c r="N164" s="404"/>
      <c r="O164" s="400" t="s">
        <v>43</v>
      </c>
      <c r="P164" s="401"/>
      <c r="Q164" s="401"/>
      <c r="R164" s="401"/>
      <c r="S164" s="401"/>
      <c r="T164" s="401"/>
      <c r="U164" s="402"/>
      <c r="V164" s="43" t="s">
        <v>42</v>
      </c>
      <c r="W164" s="44">
        <f>IFERROR(W162/H162,"0")+IFERROR(W163/H163,"0")</f>
        <v>0</v>
      </c>
      <c r="X164" s="44">
        <f>IFERROR(X162/H162,"0")+IFERROR(X163/H163,"0")</f>
        <v>0</v>
      </c>
      <c r="Y164" s="44">
        <f>IFERROR(IF(Y162="",0,Y162),"0")+IFERROR(IF(Y163="",0,Y163),"0")</f>
        <v>0</v>
      </c>
      <c r="Z164" s="68"/>
      <c r="AA164" s="68"/>
    </row>
    <row r="165" spans="1:67" x14ac:dyDescent="0.2">
      <c r="A165" s="403"/>
      <c r="B165" s="403"/>
      <c r="C165" s="403"/>
      <c r="D165" s="403"/>
      <c r="E165" s="403"/>
      <c r="F165" s="403"/>
      <c r="G165" s="403"/>
      <c r="H165" s="403"/>
      <c r="I165" s="403"/>
      <c r="J165" s="403"/>
      <c r="K165" s="403"/>
      <c r="L165" s="403"/>
      <c r="M165" s="403"/>
      <c r="N165" s="404"/>
      <c r="O165" s="400" t="s">
        <v>43</v>
      </c>
      <c r="P165" s="401"/>
      <c r="Q165" s="401"/>
      <c r="R165" s="401"/>
      <c r="S165" s="401"/>
      <c r="T165" s="401"/>
      <c r="U165" s="402"/>
      <c r="V165" s="43" t="s">
        <v>0</v>
      </c>
      <c r="W165" s="44">
        <f>IFERROR(SUM(W162:W163),"0")</f>
        <v>0</v>
      </c>
      <c r="X165" s="44">
        <f>IFERROR(SUM(X162:X163),"0")</f>
        <v>0</v>
      </c>
      <c r="Y165" s="43"/>
      <c r="Z165" s="68"/>
      <c r="AA165" s="68"/>
    </row>
    <row r="166" spans="1:67" ht="14.25" customHeight="1" x14ac:dyDescent="0.25">
      <c r="A166" s="416" t="s">
        <v>110</v>
      </c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67"/>
      <c r="AA166" s="67"/>
    </row>
    <row r="167" spans="1:67" ht="16.5" customHeight="1" x14ac:dyDescent="0.25">
      <c r="A167" s="64" t="s">
        <v>281</v>
      </c>
      <c r="B167" s="64" t="s">
        <v>282</v>
      </c>
      <c r="C167" s="37">
        <v>4301020262</v>
      </c>
      <c r="D167" s="396">
        <v>4680115882935</v>
      </c>
      <c r="E167" s="396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114</v>
      </c>
      <c r="L167" s="39" t="s">
        <v>133</v>
      </c>
      <c r="M167" s="39"/>
      <c r="N167" s="38">
        <v>50</v>
      </c>
      <c r="O167" s="63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8"/>
      <c r="Q167" s="398"/>
      <c r="R167" s="398"/>
      <c r="S167" s="399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IFERROR(IF(X167=0,"",ROUNDUP(X167/H167,0)*0.02175),"")</f>
        <v/>
      </c>
      <c r="Z167" s="69" t="s">
        <v>48</v>
      </c>
      <c r="AA167" s="70" t="s">
        <v>48</v>
      </c>
      <c r="AE167" s="80"/>
      <c r="BB167" s="172" t="s">
        <v>67</v>
      </c>
      <c r="BL167" s="80">
        <f>IFERROR(W167*I167/H167,"0")</f>
        <v>0</v>
      </c>
      <c r="BM167" s="80">
        <f>IFERROR(X167*I167/H167,"0")</f>
        <v>0</v>
      </c>
      <c r="BN167" s="80">
        <f>IFERROR(1/J167*(W167/H167),"0")</f>
        <v>0</v>
      </c>
      <c r="BO167" s="80">
        <f>IFERROR(1/J167*(X167/H167),"0")</f>
        <v>0</v>
      </c>
    </row>
    <row r="168" spans="1:67" ht="16.5" customHeight="1" x14ac:dyDescent="0.25">
      <c r="A168" s="64" t="s">
        <v>283</v>
      </c>
      <c r="B168" s="64" t="s">
        <v>284</v>
      </c>
      <c r="C168" s="37">
        <v>4301020220</v>
      </c>
      <c r="D168" s="396">
        <v>4680115880764</v>
      </c>
      <c r="E168" s="396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81</v>
      </c>
      <c r="L168" s="39" t="s">
        <v>113</v>
      </c>
      <c r="M168" s="39"/>
      <c r="N168" s="38">
        <v>50</v>
      </c>
      <c r="O168" s="6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8"/>
      <c r="Q168" s="398"/>
      <c r="R168" s="398"/>
      <c r="S168" s="399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IFERROR(IF(X168=0,"",ROUNDUP(X168/H168,0)*0.00753),"")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x14ac:dyDescent="0.2">
      <c r="A169" s="403"/>
      <c r="B169" s="403"/>
      <c r="C169" s="403"/>
      <c r="D169" s="403"/>
      <c r="E169" s="403"/>
      <c r="F169" s="403"/>
      <c r="G169" s="403"/>
      <c r="H169" s="403"/>
      <c r="I169" s="403"/>
      <c r="J169" s="403"/>
      <c r="K169" s="403"/>
      <c r="L169" s="403"/>
      <c r="M169" s="403"/>
      <c r="N169" s="404"/>
      <c r="O169" s="400" t="s">
        <v>43</v>
      </c>
      <c r="P169" s="401"/>
      <c r="Q169" s="401"/>
      <c r="R169" s="401"/>
      <c r="S169" s="401"/>
      <c r="T169" s="401"/>
      <c r="U169" s="402"/>
      <c r="V169" s="43" t="s">
        <v>42</v>
      </c>
      <c r="W169" s="44">
        <f>IFERROR(W167/H167,"0")+IFERROR(W168/H168,"0")</f>
        <v>0</v>
      </c>
      <c r="X169" s="44">
        <f>IFERROR(X167/H167,"0")+IFERROR(X168/H168,"0")</f>
        <v>0</v>
      </c>
      <c r="Y169" s="44">
        <f>IFERROR(IF(Y167="",0,Y167),"0")+IFERROR(IF(Y168="",0,Y168),"0")</f>
        <v>0</v>
      </c>
      <c r="Z169" s="68"/>
      <c r="AA169" s="68"/>
    </row>
    <row r="170" spans="1:67" x14ac:dyDescent="0.2">
      <c r="A170" s="403"/>
      <c r="B170" s="403"/>
      <c r="C170" s="403"/>
      <c r="D170" s="403"/>
      <c r="E170" s="403"/>
      <c r="F170" s="403"/>
      <c r="G170" s="403"/>
      <c r="H170" s="403"/>
      <c r="I170" s="403"/>
      <c r="J170" s="403"/>
      <c r="K170" s="403"/>
      <c r="L170" s="403"/>
      <c r="M170" s="403"/>
      <c r="N170" s="404"/>
      <c r="O170" s="400" t="s">
        <v>43</v>
      </c>
      <c r="P170" s="401"/>
      <c r="Q170" s="401"/>
      <c r="R170" s="401"/>
      <c r="S170" s="401"/>
      <c r="T170" s="401"/>
      <c r="U170" s="402"/>
      <c r="V170" s="43" t="s">
        <v>0</v>
      </c>
      <c r="W170" s="44">
        <f>IFERROR(SUM(W167:W168),"0")</f>
        <v>0</v>
      </c>
      <c r="X170" s="44">
        <f>IFERROR(SUM(X167:X168),"0")</f>
        <v>0</v>
      </c>
      <c r="Y170" s="43"/>
      <c r="Z170" s="68"/>
      <c r="AA170" s="68"/>
    </row>
    <row r="171" spans="1:67" ht="14.25" customHeight="1" x14ac:dyDescent="0.25">
      <c r="A171" s="416" t="s">
        <v>77</v>
      </c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16"/>
      <c r="O171" s="416"/>
      <c r="P171" s="416"/>
      <c r="Q171" s="416"/>
      <c r="R171" s="416"/>
      <c r="S171" s="416"/>
      <c r="T171" s="416"/>
      <c r="U171" s="416"/>
      <c r="V171" s="416"/>
      <c r="W171" s="416"/>
      <c r="X171" s="416"/>
      <c r="Y171" s="416"/>
      <c r="Z171" s="67"/>
      <c r="AA171" s="67"/>
    </row>
    <row r="172" spans="1:67" ht="27" customHeight="1" x14ac:dyDescent="0.25">
      <c r="A172" s="64" t="s">
        <v>285</v>
      </c>
      <c r="B172" s="64" t="s">
        <v>286</v>
      </c>
      <c r="C172" s="37">
        <v>4301031224</v>
      </c>
      <c r="D172" s="396">
        <v>4680115882683</v>
      </c>
      <c r="E172" s="39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81</v>
      </c>
      <c r="L172" s="39" t="s">
        <v>80</v>
      </c>
      <c r="M172" s="39"/>
      <c r="N172" s="38">
        <v>40</v>
      </c>
      <c r="O172" s="6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8"/>
      <c r="Q172" s="398"/>
      <c r="R172" s="398"/>
      <c r="S172" s="399"/>
      <c r="T172" s="40" t="s">
        <v>48</v>
      </c>
      <c r="U172" s="40" t="s">
        <v>48</v>
      </c>
      <c r="V172" s="41" t="s">
        <v>0</v>
      </c>
      <c r="W172" s="59">
        <v>0</v>
      </c>
      <c r="X172" s="56">
        <f t="shared" ref="X172:X179" si="39">IFERROR(IF(W172="",0,CEILING((W172/$H172),1)*$H172),"")</f>
        <v>0</v>
      </c>
      <c r="Y172" s="42" t="str">
        <f>IFERROR(IF(X172=0,"",ROUNDUP(X172/H172,0)*0.00937),"")</f>
        <v/>
      </c>
      <c r="Z172" s="69" t="s">
        <v>48</v>
      </c>
      <c r="AA172" s="70" t="s">
        <v>48</v>
      </c>
      <c r="AE172" s="80"/>
      <c r="BB172" s="174" t="s">
        <v>67</v>
      </c>
      <c r="BL172" s="80">
        <f t="shared" ref="BL172:BL179" si="40">IFERROR(W172*I172/H172,"0")</f>
        <v>0</v>
      </c>
      <c r="BM172" s="80">
        <f t="shared" ref="BM172:BM179" si="41">IFERROR(X172*I172/H172,"0")</f>
        <v>0</v>
      </c>
      <c r="BN172" s="80">
        <f t="shared" ref="BN172:BN179" si="42">IFERROR(1/J172*(W172/H172),"0")</f>
        <v>0</v>
      </c>
      <c r="BO172" s="80">
        <f t="shared" ref="BO172:BO179" si="43">IFERROR(1/J172*(X172/H172),"0")</f>
        <v>0</v>
      </c>
    </row>
    <row r="173" spans="1:67" ht="27" customHeight="1" x14ac:dyDescent="0.25">
      <c r="A173" s="64" t="s">
        <v>287</v>
      </c>
      <c r="B173" s="64" t="s">
        <v>288</v>
      </c>
      <c r="C173" s="37">
        <v>4301031230</v>
      </c>
      <c r="D173" s="396">
        <v>4680115882690</v>
      </c>
      <c r="E173" s="39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81</v>
      </c>
      <c r="L173" s="39" t="s">
        <v>80</v>
      </c>
      <c r="M173" s="39"/>
      <c r="N173" s="38">
        <v>40</v>
      </c>
      <c r="O173" s="6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8"/>
      <c r="Q173" s="398"/>
      <c r="R173" s="398"/>
      <c r="S173" s="399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si="39"/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 t="shared" si="40"/>
        <v>0</v>
      </c>
      <c r="BM173" s="80">
        <f t="shared" si="41"/>
        <v>0</v>
      </c>
      <c r="BN173" s="80">
        <f t="shared" si="42"/>
        <v>0</v>
      </c>
      <c r="BO173" s="80">
        <f t="shared" si="43"/>
        <v>0</v>
      </c>
    </row>
    <row r="174" spans="1:67" ht="27" customHeight="1" x14ac:dyDescent="0.25">
      <c r="A174" s="64" t="s">
        <v>289</v>
      </c>
      <c r="B174" s="64" t="s">
        <v>290</v>
      </c>
      <c r="C174" s="37">
        <v>4301031220</v>
      </c>
      <c r="D174" s="396">
        <v>4680115882669</v>
      </c>
      <c r="E174" s="39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6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8"/>
      <c r="Q174" s="398"/>
      <c r="R174" s="398"/>
      <c r="S174" s="399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9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 t="shared" si="40"/>
        <v>0</v>
      </c>
      <c r="BM174" s="80">
        <f t="shared" si="41"/>
        <v>0</v>
      </c>
      <c r="BN174" s="80">
        <f t="shared" si="42"/>
        <v>0</v>
      </c>
      <c r="BO174" s="80">
        <f t="shared" si="43"/>
        <v>0</v>
      </c>
    </row>
    <row r="175" spans="1:67" ht="27" customHeight="1" x14ac:dyDescent="0.25">
      <c r="A175" s="64" t="s">
        <v>291</v>
      </c>
      <c r="B175" s="64" t="s">
        <v>292</v>
      </c>
      <c r="C175" s="37">
        <v>4301031221</v>
      </c>
      <c r="D175" s="396">
        <v>4680115882676</v>
      </c>
      <c r="E175" s="396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8"/>
      <c r="Q175" s="398"/>
      <c r="R175" s="398"/>
      <c r="S175" s="399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9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67</v>
      </c>
      <c r="BL175" s="80">
        <f t="shared" si="40"/>
        <v>0</v>
      </c>
      <c r="BM175" s="80">
        <f t="shared" si="41"/>
        <v>0</v>
      </c>
      <c r="BN175" s="80">
        <f t="shared" si="42"/>
        <v>0</v>
      </c>
      <c r="BO175" s="80">
        <f t="shared" si="43"/>
        <v>0</v>
      </c>
    </row>
    <row r="176" spans="1:67" ht="27" customHeight="1" x14ac:dyDescent="0.25">
      <c r="A176" s="64" t="s">
        <v>293</v>
      </c>
      <c r="B176" s="64" t="s">
        <v>294</v>
      </c>
      <c r="C176" s="37">
        <v>4301031223</v>
      </c>
      <c r="D176" s="396">
        <v>4680115884014</v>
      </c>
      <c r="E176" s="396"/>
      <c r="F176" s="63">
        <v>0.3</v>
      </c>
      <c r="G176" s="38">
        <v>6</v>
      </c>
      <c r="H176" s="63">
        <v>1.8</v>
      </c>
      <c r="I176" s="63">
        <v>1.93</v>
      </c>
      <c r="J176" s="38">
        <v>234</v>
      </c>
      <c r="K176" s="38" t="s">
        <v>84</v>
      </c>
      <c r="L176" s="39" t="s">
        <v>80</v>
      </c>
      <c r="M176" s="39"/>
      <c r="N176" s="38">
        <v>40</v>
      </c>
      <c r="O176" s="632" t="s">
        <v>295</v>
      </c>
      <c r="P176" s="398"/>
      <c r="Q176" s="398"/>
      <c r="R176" s="398"/>
      <c r="S176" s="399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9"/>
        <v>0</v>
      </c>
      <c r="Y176" s="42" t="str">
        <f>IFERROR(IF(X176=0,"",ROUNDUP(X176/H176,0)*0.00502),"")</f>
        <v/>
      </c>
      <c r="Z176" s="69" t="s">
        <v>48</v>
      </c>
      <c r="AA176" s="70" t="s">
        <v>48</v>
      </c>
      <c r="AE176" s="80"/>
      <c r="BB176" s="178" t="s">
        <v>67</v>
      </c>
      <c r="BL176" s="80">
        <f t="shared" si="40"/>
        <v>0</v>
      </c>
      <c r="BM176" s="80">
        <f t="shared" si="41"/>
        <v>0</v>
      </c>
      <c r="BN176" s="80">
        <f t="shared" si="42"/>
        <v>0</v>
      </c>
      <c r="BO176" s="80">
        <f t="shared" si="43"/>
        <v>0</v>
      </c>
    </row>
    <row r="177" spans="1:67" ht="27" customHeight="1" x14ac:dyDescent="0.25">
      <c r="A177" s="64" t="s">
        <v>296</v>
      </c>
      <c r="B177" s="64" t="s">
        <v>297</v>
      </c>
      <c r="C177" s="37">
        <v>4301031222</v>
      </c>
      <c r="D177" s="396">
        <v>4680115884007</v>
      </c>
      <c r="E177" s="396"/>
      <c r="F177" s="63">
        <v>0.3</v>
      </c>
      <c r="G177" s="38">
        <v>6</v>
      </c>
      <c r="H177" s="63">
        <v>1.8</v>
      </c>
      <c r="I177" s="63">
        <v>1.9</v>
      </c>
      <c r="J177" s="38">
        <v>234</v>
      </c>
      <c r="K177" s="38" t="s">
        <v>84</v>
      </c>
      <c r="L177" s="39" t="s">
        <v>80</v>
      </c>
      <c r="M177" s="39"/>
      <c r="N177" s="38">
        <v>40</v>
      </c>
      <c r="O177" s="633" t="s">
        <v>298</v>
      </c>
      <c r="P177" s="398"/>
      <c r="Q177" s="398"/>
      <c r="R177" s="398"/>
      <c r="S177" s="399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9"/>
        <v>0</v>
      </c>
      <c r="Y177" s="42" t="str">
        <f>IFERROR(IF(X177=0,"",ROUNDUP(X177/H177,0)*0.00502),"")</f>
        <v/>
      </c>
      <c r="Z177" s="69" t="s">
        <v>48</v>
      </c>
      <c r="AA177" s="70" t="s">
        <v>48</v>
      </c>
      <c r="AE177" s="80"/>
      <c r="BB177" s="179" t="s">
        <v>67</v>
      </c>
      <c r="BL177" s="80">
        <f t="shared" si="40"/>
        <v>0</v>
      </c>
      <c r="BM177" s="80">
        <f t="shared" si="41"/>
        <v>0</v>
      </c>
      <c r="BN177" s="80">
        <f t="shared" si="42"/>
        <v>0</v>
      </c>
      <c r="BO177" s="80">
        <f t="shared" si="43"/>
        <v>0</v>
      </c>
    </row>
    <row r="178" spans="1:67" ht="27" customHeight="1" x14ac:dyDescent="0.25">
      <c r="A178" s="64" t="s">
        <v>299</v>
      </c>
      <c r="B178" s="64" t="s">
        <v>300</v>
      </c>
      <c r="C178" s="37">
        <v>4301031229</v>
      </c>
      <c r="D178" s="396">
        <v>4680115884038</v>
      </c>
      <c r="E178" s="396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6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8"/>
      <c r="Q178" s="398"/>
      <c r="R178" s="398"/>
      <c r="S178" s="399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9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67</v>
      </c>
      <c r="BL178" s="80">
        <f t="shared" si="40"/>
        <v>0</v>
      </c>
      <c r="BM178" s="80">
        <f t="shared" si="41"/>
        <v>0</v>
      </c>
      <c r="BN178" s="80">
        <f t="shared" si="42"/>
        <v>0</v>
      </c>
      <c r="BO178" s="80">
        <f t="shared" si="43"/>
        <v>0</v>
      </c>
    </row>
    <row r="179" spans="1:67" ht="27" customHeight="1" x14ac:dyDescent="0.25">
      <c r="A179" s="64" t="s">
        <v>301</v>
      </c>
      <c r="B179" s="64" t="s">
        <v>302</v>
      </c>
      <c r="C179" s="37">
        <v>4301031225</v>
      </c>
      <c r="D179" s="396">
        <v>4680115884021</v>
      </c>
      <c r="E179" s="396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621" t="s">
        <v>303</v>
      </c>
      <c r="P179" s="398"/>
      <c r="Q179" s="398"/>
      <c r="R179" s="398"/>
      <c r="S179" s="399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9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81" t="s">
        <v>67</v>
      </c>
      <c r="BL179" s="80">
        <f t="shared" si="40"/>
        <v>0</v>
      </c>
      <c r="BM179" s="80">
        <f t="shared" si="41"/>
        <v>0</v>
      </c>
      <c r="BN179" s="80">
        <f t="shared" si="42"/>
        <v>0</v>
      </c>
      <c r="BO179" s="80">
        <f t="shared" si="43"/>
        <v>0</v>
      </c>
    </row>
    <row r="180" spans="1:67" x14ac:dyDescent="0.2">
      <c r="A180" s="403"/>
      <c r="B180" s="403"/>
      <c r="C180" s="403"/>
      <c r="D180" s="403"/>
      <c r="E180" s="403"/>
      <c r="F180" s="403"/>
      <c r="G180" s="403"/>
      <c r="H180" s="403"/>
      <c r="I180" s="403"/>
      <c r="J180" s="403"/>
      <c r="K180" s="403"/>
      <c r="L180" s="403"/>
      <c r="M180" s="403"/>
      <c r="N180" s="404"/>
      <c r="O180" s="400" t="s">
        <v>43</v>
      </c>
      <c r="P180" s="401"/>
      <c r="Q180" s="401"/>
      <c r="R180" s="401"/>
      <c r="S180" s="401"/>
      <c r="T180" s="401"/>
      <c r="U180" s="402"/>
      <c r="V180" s="43" t="s">
        <v>42</v>
      </c>
      <c r="W180" s="44">
        <f>IFERROR(W172/H172,"0")+IFERROR(W173/H173,"0")+IFERROR(W174/H174,"0")+IFERROR(W175/H175,"0")+IFERROR(W176/H176,"0")+IFERROR(W177/H177,"0")+IFERROR(W178/H178,"0")+IFERROR(W179/H179,"0")</f>
        <v>0</v>
      </c>
      <c r="X180" s="44">
        <f>IFERROR(X172/H172,"0")+IFERROR(X173/H173,"0")+IFERROR(X174/H174,"0")+IFERROR(X175/H175,"0")+IFERROR(X176/H176,"0")+IFERROR(X177/H177,"0")+IFERROR(X178/H178,"0")+IFERROR(X179/H179,"0")</f>
        <v>0</v>
      </c>
      <c r="Y180" s="44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68"/>
      <c r="AA180" s="68"/>
    </row>
    <row r="181" spans="1:67" x14ac:dyDescent="0.2">
      <c r="A181" s="403"/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04"/>
      <c r="O181" s="400" t="s">
        <v>43</v>
      </c>
      <c r="P181" s="401"/>
      <c r="Q181" s="401"/>
      <c r="R181" s="401"/>
      <c r="S181" s="401"/>
      <c r="T181" s="401"/>
      <c r="U181" s="402"/>
      <c r="V181" s="43" t="s">
        <v>0</v>
      </c>
      <c r="W181" s="44">
        <f>IFERROR(SUM(W172:W179),"0")</f>
        <v>0</v>
      </c>
      <c r="X181" s="44">
        <f>IFERROR(SUM(X172:X179),"0")</f>
        <v>0</v>
      </c>
      <c r="Y181" s="43"/>
      <c r="Z181" s="68"/>
      <c r="AA181" s="68"/>
    </row>
    <row r="182" spans="1:67" ht="14.25" customHeight="1" x14ac:dyDescent="0.25">
      <c r="A182" s="416" t="s">
        <v>85</v>
      </c>
      <c r="B182" s="416"/>
      <c r="C182" s="416"/>
      <c r="D182" s="416"/>
      <c r="E182" s="416"/>
      <c r="F182" s="416"/>
      <c r="G182" s="416"/>
      <c r="H182" s="416"/>
      <c r="I182" s="416"/>
      <c r="J182" s="416"/>
      <c r="K182" s="416"/>
      <c r="L182" s="416"/>
      <c r="M182" s="416"/>
      <c r="N182" s="416"/>
      <c r="O182" s="416"/>
      <c r="P182" s="416"/>
      <c r="Q182" s="416"/>
      <c r="R182" s="416"/>
      <c r="S182" s="416"/>
      <c r="T182" s="416"/>
      <c r="U182" s="416"/>
      <c r="V182" s="416"/>
      <c r="W182" s="416"/>
      <c r="X182" s="416"/>
      <c r="Y182" s="416"/>
      <c r="Z182" s="67"/>
      <c r="AA182" s="67"/>
    </row>
    <row r="183" spans="1:67" ht="27" customHeight="1" x14ac:dyDescent="0.25">
      <c r="A183" s="64" t="s">
        <v>304</v>
      </c>
      <c r="B183" s="64" t="s">
        <v>305</v>
      </c>
      <c r="C183" s="37">
        <v>4301051409</v>
      </c>
      <c r="D183" s="396">
        <v>4680115881556</v>
      </c>
      <c r="E183" s="396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114</v>
      </c>
      <c r="L183" s="39" t="s">
        <v>133</v>
      </c>
      <c r="M183" s="39"/>
      <c r="N183" s="38">
        <v>45</v>
      </c>
      <c r="O183" s="6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8"/>
      <c r="Q183" s="398"/>
      <c r="R183" s="398"/>
      <c r="S183" s="399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ref="X183:X197" si="44">IFERROR(IF(W183="",0,CEILING((W183/$H183),1)*$H183),"")</f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ref="BL183:BL197" si="45">IFERROR(W183*I183/H183,"0")</f>
        <v>0</v>
      </c>
      <c r="BM183" s="80">
        <f t="shared" ref="BM183:BM197" si="46">IFERROR(X183*I183/H183,"0")</f>
        <v>0</v>
      </c>
      <c r="BN183" s="80">
        <f t="shared" ref="BN183:BN197" si="47">IFERROR(1/J183*(W183/H183),"0")</f>
        <v>0</v>
      </c>
      <c r="BO183" s="80">
        <f t="shared" ref="BO183:BO197" si="48">IFERROR(1/J183*(X183/H183),"0")</f>
        <v>0</v>
      </c>
    </row>
    <row r="184" spans="1:67" ht="27" customHeight="1" x14ac:dyDescent="0.25">
      <c r="A184" s="64" t="s">
        <v>306</v>
      </c>
      <c r="B184" s="64" t="s">
        <v>307</v>
      </c>
      <c r="C184" s="37">
        <v>4301051408</v>
      </c>
      <c r="D184" s="396">
        <v>4680115881594</v>
      </c>
      <c r="E184" s="396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8" t="s">
        <v>114</v>
      </c>
      <c r="L184" s="39" t="s">
        <v>133</v>
      </c>
      <c r="M184" s="39"/>
      <c r="N184" s="38">
        <v>40</v>
      </c>
      <c r="O184" s="6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8"/>
      <c r="Q184" s="398"/>
      <c r="R184" s="398"/>
      <c r="S184" s="399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44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45"/>
        <v>0</v>
      </c>
      <c r="BM184" s="80">
        <f t="shared" si="46"/>
        <v>0</v>
      </c>
      <c r="BN184" s="80">
        <f t="shared" si="47"/>
        <v>0</v>
      </c>
      <c r="BO184" s="80">
        <f t="shared" si="48"/>
        <v>0</v>
      </c>
    </row>
    <row r="185" spans="1:67" ht="27" customHeight="1" x14ac:dyDescent="0.25">
      <c r="A185" s="64" t="s">
        <v>308</v>
      </c>
      <c r="B185" s="64" t="s">
        <v>309</v>
      </c>
      <c r="C185" s="37">
        <v>4301051505</v>
      </c>
      <c r="D185" s="396">
        <v>4680115881587</v>
      </c>
      <c r="E185" s="396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114</v>
      </c>
      <c r="L185" s="39" t="s">
        <v>80</v>
      </c>
      <c r="M185" s="39"/>
      <c r="N185" s="38">
        <v>40</v>
      </c>
      <c r="O185" s="62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8"/>
      <c r="Q185" s="398"/>
      <c r="R185" s="398"/>
      <c r="S185" s="399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44"/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45"/>
        <v>0</v>
      </c>
      <c r="BM185" s="80">
        <f t="shared" si="46"/>
        <v>0</v>
      </c>
      <c r="BN185" s="80">
        <f t="shared" si="47"/>
        <v>0</v>
      </c>
      <c r="BO185" s="80">
        <f t="shared" si="48"/>
        <v>0</v>
      </c>
    </row>
    <row r="186" spans="1:67" ht="16.5" customHeight="1" x14ac:dyDescent="0.25">
      <c r="A186" s="64" t="s">
        <v>310</v>
      </c>
      <c r="B186" s="64" t="s">
        <v>311</v>
      </c>
      <c r="C186" s="37">
        <v>4301051754</v>
      </c>
      <c r="D186" s="396">
        <v>4680115880962</v>
      </c>
      <c r="E186" s="396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8" t="s">
        <v>114</v>
      </c>
      <c r="L186" s="39" t="s">
        <v>80</v>
      </c>
      <c r="M186" s="39"/>
      <c r="N186" s="38">
        <v>40</v>
      </c>
      <c r="O186" s="625" t="s">
        <v>312</v>
      </c>
      <c r="P186" s="398"/>
      <c r="Q186" s="398"/>
      <c r="R186" s="398"/>
      <c r="S186" s="399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44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5" t="s">
        <v>67</v>
      </c>
      <c r="BL186" s="80">
        <f t="shared" si="45"/>
        <v>0</v>
      </c>
      <c r="BM186" s="80">
        <f t="shared" si="46"/>
        <v>0</v>
      </c>
      <c r="BN186" s="80">
        <f t="shared" si="47"/>
        <v>0</v>
      </c>
      <c r="BO186" s="80">
        <f t="shared" si="48"/>
        <v>0</v>
      </c>
    </row>
    <row r="187" spans="1:67" ht="27" customHeight="1" x14ac:dyDescent="0.25">
      <c r="A187" s="64" t="s">
        <v>313</v>
      </c>
      <c r="B187" s="64" t="s">
        <v>314</v>
      </c>
      <c r="C187" s="37">
        <v>4301051411</v>
      </c>
      <c r="D187" s="396">
        <v>4680115881617</v>
      </c>
      <c r="E187" s="396"/>
      <c r="F187" s="63">
        <v>1.35</v>
      </c>
      <c r="G187" s="38">
        <v>6</v>
      </c>
      <c r="H187" s="63">
        <v>8.1</v>
      </c>
      <c r="I187" s="63">
        <v>8.6460000000000008</v>
      </c>
      <c r="J187" s="38">
        <v>56</v>
      </c>
      <c r="K187" s="38" t="s">
        <v>114</v>
      </c>
      <c r="L187" s="39" t="s">
        <v>133</v>
      </c>
      <c r="M187" s="39"/>
      <c r="N187" s="38">
        <v>40</v>
      </c>
      <c r="O187" s="6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8"/>
      <c r="Q187" s="398"/>
      <c r="R187" s="398"/>
      <c r="S187" s="399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44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67</v>
      </c>
      <c r="BL187" s="80">
        <f t="shared" si="45"/>
        <v>0</v>
      </c>
      <c r="BM187" s="80">
        <f t="shared" si="46"/>
        <v>0</v>
      </c>
      <c r="BN187" s="80">
        <f t="shared" si="47"/>
        <v>0</v>
      </c>
      <c r="BO187" s="80">
        <f t="shared" si="48"/>
        <v>0</v>
      </c>
    </row>
    <row r="188" spans="1:67" ht="16.5" customHeight="1" x14ac:dyDescent="0.25">
      <c r="A188" s="64" t="s">
        <v>315</v>
      </c>
      <c r="B188" s="64" t="s">
        <v>316</v>
      </c>
      <c r="C188" s="37">
        <v>4301051632</v>
      </c>
      <c r="D188" s="396">
        <v>4680115880573</v>
      </c>
      <c r="E188" s="396"/>
      <c r="F188" s="63">
        <v>1.45</v>
      </c>
      <c r="G188" s="38">
        <v>6</v>
      </c>
      <c r="H188" s="63">
        <v>8.6999999999999993</v>
      </c>
      <c r="I188" s="63">
        <v>9.2639999999999993</v>
      </c>
      <c r="J188" s="38">
        <v>56</v>
      </c>
      <c r="K188" s="38" t="s">
        <v>114</v>
      </c>
      <c r="L188" s="39" t="s">
        <v>80</v>
      </c>
      <c r="M188" s="39"/>
      <c r="N188" s="38">
        <v>45</v>
      </c>
      <c r="O188" s="627" t="s">
        <v>317</v>
      </c>
      <c r="P188" s="398"/>
      <c r="Q188" s="398"/>
      <c r="R188" s="398"/>
      <c r="S188" s="399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44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7" t="s">
        <v>67</v>
      </c>
      <c r="BL188" s="80">
        <f t="shared" si="45"/>
        <v>0</v>
      </c>
      <c r="BM188" s="80">
        <f t="shared" si="46"/>
        <v>0</v>
      </c>
      <c r="BN188" s="80">
        <f t="shared" si="47"/>
        <v>0</v>
      </c>
      <c r="BO188" s="80">
        <f t="shared" si="48"/>
        <v>0</v>
      </c>
    </row>
    <row r="189" spans="1:67" ht="27" customHeight="1" x14ac:dyDescent="0.25">
      <c r="A189" s="64" t="s">
        <v>318</v>
      </c>
      <c r="B189" s="64" t="s">
        <v>319</v>
      </c>
      <c r="C189" s="37">
        <v>4301051487</v>
      </c>
      <c r="D189" s="396">
        <v>4680115881228</v>
      </c>
      <c r="E189" s="396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81</v>
      </c>
      <c r="L189" s="39" t="s">
        <v>80</v>
      </c>
      <c r="M189" s="39"/>
      <c r="N189" s="38">
        <v>40</v>
      </c>
      <c r="O189" s="6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8"/>
      <c r="Q189" s="398"/>
      <c r="R189" s="398"/>
      <c r="S189" s="399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44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8" t="s">
        <v>67</v>
      </c>
      <c r="BL189" s="80">
        <f t="shared" si="45"/>
        <v>0</v>
      </c>
      <c r="BM189" s="80">
        <f t="shared" si="46"/>
        <v>0</v>
      </c>
      <c r="BN189" s="80">
        <f t="shared" si="47"/>
        <v>0</v>
      </c>
      <c r="BO189" s="80">
        <f t="shared" si="48"/>
        <v>0</v>
      </c>
    </row>
    <row r="190" spans="1:67" ht="27" customHeight="1" x14ac:dyDescent="0.25">
      <c r="A190" s="64" t="s">
        <v>320</v>
      </c>
      <c r="B190" s="64" t="s">
        <v>321</v>
      </c>
      <c r="C190" s="37">
        <v>4301051506</v>
      </c>
      <c r="D190" s="396">
        <v>4680115881037</v>
      </c>
      <c r="E190" s="396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8" t="s">
        <v>81</v>
      </c>
      <c r="L190" s="39" t="s">
        <v>80</v>
      </c>
      <c r="M190" s="39"/>
      <c r="N190" s="38">
        <v>40</v>
      </c>
      <c r="O190" s="6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8"/>
      <c r="Q190" s="398"/>
      <c r="R190" s="398"/>
      <c r="S190" s="399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44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9" t="s">
        <v>67</v>
      </c>
      <c r="BL190" s="80">
        <f t="shared" si="45"/>
        <v>0</v>
      </c>
      <c r="BM190" s="80">
        <f t="shared" si="46"/>
        <v>0</v>
      </c>
      <c r="BN190" s="80">
        <f t="shared" si="47"/>
        <v>0</v>
      </c>
      <c r="BO190" s="80">
        <f t="shared" si="48"/>
        <v>0</v>
      </c>
    </row>
    <row r="191" spans="1:67" ht="27" customHeight="1" x14ac:dyDescent="0.25">
      <c r="A191" s="64" t="s">
        <v>322</v>
      </c>
      <c r="B191" s="64" t="s">
        <v>323</v>
      </c>
      <c r="C191" s="37">
        <v>4301051384</v>
      </c>
      <c r="D191" s="396">
        <v>4680115881211</v>
      </c>
      <c r="E191" s="396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8" t="s">
        <v>81</v>
      </c>
      <c r="L191" s="39" t="s">
        <v>80</v>
      </c>
      <c r="M191" s="39"/>
      <c r="N191" s="38">
        <v>45</v>
      </c>
      <c r="O191" s="6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8"/>
      <c r="Q191" s="398"/>
      <c r="R191" s="398"/>
      <c r="S191" s="399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44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90" t="s">
        <v>67</v>
      </c>
      <c r="BL191" s="80">
        <f t="shared" si="45"/>
        <v>0</v>
      </c>
      <c r="BM191" s="80">
        <f t="shared" si="46"/>
        <v>0</v>
      </c>
      <c r="BN191" s="80">
        <f t="shared" si="47"/>
        <v>0</v>
      </c>
      <c r="BO191" s="80">
        <f t="shared" si="48"/>
        <v>0</v>
      </c>
    </row>
    <row r="192" spans="1:67" ht="27" customHeight="1" x14ac:dyDescent="0.25">
      <c r="A192" s="64" t="s">
        <v>324</v>
      </c>
      <c r="B192" s="64" t="s">
        <v>325</v>
      </c>
      <c r="C192" s="37">
        <v>4301051378</v>
      </c>
      <c r="D192" s="396">
        <v>4680115881020</v>
      </c>
      <c r="E192" s="396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8" t="s">
        <v>81</v>
      </c>
      <c r="L192" s="39" t="s">
        <v>80</v>
      </c>
      <c r="M192" s="39"/>
      <c r="N192" s="38">
        <v>45</v>
      </c>
      <c r="O192" s="6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8"/>
      <c r="Q192" s="398"/>
      <c r="R192" s="398"/>
      <c r="S192" s="399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44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91" t="s">
        <v>67</v>
      </c>
      <c r="BL192" s="80">
        <f t="shared" si="45"/>
        <v>0</v>
      </c>
      <c r="BM192" s="80">
        <f t="shared" si="46"/>
        <v>0</v>
      </c>
      <c r="BN192" s="80">
        <f t="shared" si="47"/>
        <v>0</v>
      </c>
      <c r="BO192" s="80">
        <f t="shared" si="48"/>
        <v>0</v>
      </c>
    </row>
    <row r="193" spans="1:67" ht="27" customHeight="1" x14ac:dyDescent="0.25">
      <c r="A193" s="64" t="s">
        <v>326</v>
      </c>
      <c r="B193" s="64" t="s">
        <v>327</v>
      </c>
      <c r="C193" s="37">
        <v>4301051407</v>
      </c>
      <c r="D193" s="396">
        <v>4680115882195</v>
      </c>
      <c r="E193" s="396"/>
      <c r="F193" s="63">
        <v>0.4</v>
      </c>
      <c r="G193" s="38">
        <v>6</v>
      </c>
      <c r="H193" s="63">
        <v>2.4</v>
      </c>
      <c r="I193" s="63">
        <v>2.69</v>
      </c>
      <c r="J193" s="38">
        <v>156</v>
      </c>
      <c r="K193" s="38" t="s">
        <v>81</v>
      </c>
      <c r="L193" s="39" t="s">
        <v>133</v>
      </c>
      <c r="M193" s="39"/>
      <c r="N193" s="38">
        <v>40</v>
      </c>
      <c r="O193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8"/>
      <c r="Q193" s="398"/>
      <c r="R193" s="398"/>
      <c r="S193" s="399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44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92" t="s">
        <v>67</v>
      </c>
      <c r="BL193" s="80">
        <f t="shared" si="45"/>
        <v>0</v>
      </c>
      <c r="BM193" s="80">
        <f t="shared" si="46"/>
        <v>0</v>
      </c>
      <c r="BN193" s="80">
        <f t="shared" si="47"/>
        <v>0</v>
      </c>
      <c r="BO193" s="80">
        <f t="shared" si="48"/>
        <v>0</v>
      </c>
    </row>
    <row r="194" spans="1:67" ht="27" customHeight="1" x14ac:dyDescent="0.25">
      <c r="A194" s="64" t="s">
        <v>328</v>
      </c>
      <c r="B194" s="64" t="s">
        <v>329</v>
      </c>
      <c r="C194" s="37">
        <v>4301051630</v>
      </c>
      <c r="D194" s="396">
        <v>4680115880092</v>
      </c>
      <c r="E194" s="396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81</v>
      </c>
      <c r="L194" s="39" t="s">
        <v>80</v>
      </c>
      <c r="M194" s="39"/>
      <c r="N194" s="38">
        <v>45</v>
      </c>
      <c r="O194" s="617" t="s">
        <v>330</v>
      </c>
      <c r="P194" s="398"/>
      <c r="Q194" s="398"/>
      <c r="R194" s="398"/>
      <c r="S194" s="399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44"/>
        <v>0</v>
      </c>
      <c r="Y194" s="42" t="str">
        <f>IFERROR(IF(X194=0,"",ROUNDUP(X194/H194,0)*0.00753),"")</f>
        <v/>
      </c>
      <c r="Z194" s="69" t="s">
        <v>48</v>
      </c>
      <c r="AA194" s="70" t="s">
        <v>48</v>
      </c>
      <c r="AE194" s="80"/>
      <c r="BB194" s="193" t="s">
        <v>67</v>
      </c>
      <c r="BL194" s="80">
        <f t="shared" si="45"/>
        <v>0</v>
      </c>
      <c r="BM194" s="80">
        <f t="shared" si="46"/>
        <v>0</v>
      </c>
      <c r="BN194" s="80">
        <f t="shared" si="47"/>
        <v>0</v>
      </c>
      <c r="BO194" s="80">
        <f t="shared" si="48"/>
        <v>0</v>
      </c>
    </row>
    <row r="195" spans="1:67" ht="27" customHeight="1" x14ac:dyDescent="0.25">
      <c r="A195" s="64" t="s">
        <v>331</v>
      </c>
      <c r="B195" s="64" t="s">
        <v>332</v>
      </c>
      <c r="C195" s="37">
        <v>4301051631</v>
      </c>
      <c r="D195" s="396">
        <v>4680115880221</v>
      </c>
      <c r="E195" s="396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45</v>
      </c>
      <c r="O195" s="618" t="s">
        <v>333</v>
      </c>
      <c r="P195" s="398"/>
      <c r="Q195" s="398"/>
      <c r="R195" s="398"/>
      <c r="S195" s="399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44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4" t="s">
        <v>67</v>
      </c>
      <c r="BL195" s="80">
        <f t="shared" si="45"/>
        <v>0</v>
      </c>
      <c r="BM195" s="80">
        <f t="shared" si="46"/>
        <v>0</v>
      </c>
      <c r="BN195" s="80">
        <f t="shared" si="47"/>
        <v>0</v>
      </c>
      <c r="BO195" s="80">
        <f t="shared" si="48"/>
        <v>0</v>
      </c>
    </row>
    <row r="196" spans="1:67" ht="16.5" customHeight="1" x14ac:dyDescent="0.25">
      <c r="A196" s="64" t="s">
        <v>334</v>
      </c>
      <c r="B196" s="64" t="s">
        <v>335</v>
      </c>
      <c r="C196" s="37">
        <v>4301051753</v>
      </c>
      <c r="D196" s="396">
        <v>4680115880504</v>
      </c>
      <c r="E196" s="396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80</v>
      </c>
      <c r="M196" s="39"/>
      <c r="N196" s="38">
        <v>40</v>
      </c>
      <c r="O196" s="619" t="s">
        <v>336</v>
      </c>
      <c r="P196" s="398"/>
      <c r="Q196" s="398"/>
      <c r="R196" s="398"/>
      <c r="S196" s="399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44"/>
        <v>0</v>
      </c>
      <c r="Y196" s="42" t="str">
        <f>IFERROR(IF(X196=0,"",ROUNDUP(X196/H196,0)*0.00753),"")</f>
        <v/>
      </c>
      <c r="Z196" s="69" t="s">
        <v>48</v>
      </c>
      <c r="AA196" s="70" t="s">
        <v>48</v>
      </c>
      <c r="AE196" s="80"/>
      <c r="BB196" s="195" t="s">
        <v>67</v>
      </c>
      <c r="BL196" s="80">
        <f t="shared" si="45"/>
        <v>0</v>
      </c>
      <c r="BM196" s="80">
        <f t="shared" si="46"/>
        <v>0</v>
      </c>
      <c r="BN196" s="80">
        <f t="shared" si="47"/>
        <v>0</v>
      </c>
      <c r="BO196" s="80">
        <f t="shared" si="48"/>
        <v>0</v>
      </c>
    </row>
    <row r="197" spans="1:67" ht="27" customHeight="1" x14ac:dyDescent="0.25">
      <c r="A197" s="64" t="s">
        <v>337</v>
      </c>
      <c r="B197" s="64" t="s">
        <v>338</v>
      </c>
      <c r="C197" s="37">
        <v>4301051410</v>
      </c>
      <c r="D197" s="396">
        <v>4680115882164</v>
      </c>
      <c r="E197" s="396"/>
      <c r="F197" s="63">
        <v>0.4</v>
      </c>
      <c r="G197" s="38">
        <v>6</v>
      </c>
      <c r="H197" s="63">
        <v>2.4</v>
      </c>
      <c r="I197" s="63">
        <v>2.6779999999999999</v>
      </c>
      <c r="J197" s="38">
        <v>156</v>
      </c>
      <c r="K197" s="38" t="s">
        <v>81</v>
      </c>
      <c r="L197" s="39" t="s">
        <v>133</v>
      </c>
      <c r="M197" s="39"/>
      <c r="N197" s="38">
        <v>40</v>
      </c>
      <c r="O197" s="6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8"/>
      <c r="Q197" s="398"/>
      <c r="R197" s="398"/>
      <c r="S197" s="399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44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6" t="s">
        <v>67</v>
      </c>
      <c r="BL197" s="80">
        <f t="shared" si="45"/>
        <v>0</v>
      </c>
      <c r="BM197" s="80">
        <f t="shared" si="46"/>
        <v>0</v>
      </c>
      <c r="BN197" s="80">
        <f t="shared" si="47"/>
        <v>0</v>
      </c>
      <c r="BO197" s="80">
        <f t="shared" si="48"/>
        <v>0</v>
      </c>
    </row>
    <row r="198" spans="1:67" x14ac:dyDescent="0.2">
      <c r="A198" s="403"/>
      <c r="B198" s="403"/>
      <c r="C198" s="403"/>
      <c r="D198" s="403"/>
      <c r="E198" s="403"/>
      <c r="F198" s="403"/>
      <c r="G198" s="403"/>
      <c r="H198" s="403"/>
      <c r="I198" s="403"/>
      <c r="J198" s="403"/>
      <c r="K198" s="403"/>
      <c r="L198" s="403"/>
      <c r="M198" s="403"/>
      <c r="N198" s="404"/>
      <c r="O198" s="400" t="s">
        <v>43</v>
      </c>
      <c r="P198" s="401"/>
      <c r="Q198" s="401"/>
      <c r="R198" s="401"/>
      <c r="S198" s="401"/>
      <c r="T198" s="401"/>
      <c r="U198" s="402"/>
      <c r="V198" s="43" t="s">
        <v>42</v>
      </c>
      <c r="W198" s="44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4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4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8"/>
      <c r="AA198" s="68"/>
    </row>
    <row r="199" spans="1:67" x14ac:dyDescent="0.2">
      <c r="A199" s="403"/>
      <c r="B199" s="403"/>
      <c r="C199" s="403"/>
      <c r="D199" s="403"/>
      <c r="E199" s="403"/>
      <c r="F199" s="403"/>
      <c r="G199" s="403"/>
      <c r="H199" s="403"/>
      <c r="I199" s="403"/>
      <c r="J199" s="403"/>
      <c r="K199" s="403"/>
      <c r="L199" s="403"/>
      <c r="M199" s="403"/>
      <c r="N199" s="404"/>
      <c r="O199" s="400" t="s">
        <v>43</v>
      </c>
      <c r="P199" s="401"/>
      <c r="Q199" s="401"/>
      <c r="R199" s="401"/>
      <c r="S199" s="401"/>
      <c r="T199" s="401"/>
      <c r="U199" s="402"/>
      <c r="V199" s="43" t="s">
        <v>0</v>
      </c>
      <c r="W199" s="44">
        <f>IFERROR(SUM(W183:W197),"0")</f>
        <v>0</v>
      </c>
      <c r="X199" s="44">
        <f>IFERROR(SUM(X183:X197),"0")</f>
        <v>0</v>
      </c>
      <c r="Y199" s="43"/>
      <c r="Z199" s="68"/>
      <c r="AA199" s="68"/>
    </row>
    <row r="200" spans="1:67" ht="14.25" customHeight="1" x14ac:dyDescent="0.25">
      <c r="A200" s="416" t="s">
        <v>217</v>
      </c>
      <c r="B200" s="416"/>
      <c r="C200" s="416"/>
      <c r="D200" s="416"/>
      <c r="E200" s="416"/>
      <c r="F200" s="416"/>
      <c r="G200" s="416"/>
      <c r="H200" s="416"/>
      <c r="I200" s="416"/>
      <c r="J200" s="416"/>
      <c r="K200" s="416"/>
      <c r="L200" s="416"/>
      <c r="M200" s="416"/>
      <c r="N200" s="416"/>
      <c r="O200" s="416"/>
      <c r="P200" s="416"/>
      <c r="Q200" s="416"/>
      <c r="R200" s="416"/>
      <c r="S200" s="416"/>
      <c r="T200" s="416"/>
      <c r="U200" s="416"/>
      <c r="V200" s="416"/>
      <c r="W200" s="416"/>
      <c r="X200" s="416"/>
      <c r="Y200" s="416"/>
      <c r="Z200" s="67"/>
      <c r="AA200" s="67"/>
    </row>
    <row r="201" spans="1:67" ht="16.5" customHeight="1" x14ac:dyDescent="0.25">
      <c r="A201" s="64" t="s">
        <v>339</v>
      </c>
      <c r="B201" s="64" t="s">
        <v>340</v>
      </c>
      <c r="C201" s="37">
        <v>4301060360</v>
      </c>
      <c r="D201" s="396">
        <v>4680115882874</v>
      </c>
      <c r="E201" s="396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81</v>
      </c>
      <c r="L201" s="39" t="s">
        <v>80</v>
      </c>
      <c r="M201" s="39"/>
      <c r="N201" s="38">
        <v>30</v>
      </c>
      <c r="O201" s="6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8"/>
      <c r="Q201" s="398"/>
      <c r="R201" s="398"/>
      <c r="S201" s="399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7" t="s">
        <v>67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customHeight="1" x14ac:dyDescent="0.25">
      <c r="A202" s="64" t="s">
        <v>341</v>
      </c>
      <c r="B202" s="64" t="s">
        <v>342</v>
      </c>
      <c r="C202" s="37">
        <v>4301060359</v>
      </c>
      <c r="D202" s="396">
        <v>4680115884434</v>
      </c>
      <c r="E202" s="396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81</v>
      </c>
      <c r="L202" s="39" t="s">
        <v>80</v>
      </c>
      <c r="M202" s="39"/>
      <c r="N202" s="38">
        <v>30</v>
      </c>
      <c r="O202" s="6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8"/>
      <c r="Q202" s="398"/>
      <c r="R202" s="398"/>
      <c r="S202" s="399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customHeight="1" x14ac:dyDescent="0.25">
      <c r="A203" s="64" t="s">
        <v>343</v>
      </c>
      <c r="B203" s="64" t="s">
        <v>344</v>
      </c>
      <c r="C203" s="37">
        <v>4301060375</v>
      </c>
      <c r="D203" s="396">
        <v>4680115880818</v>
      </c>
      <c r="E203" s="396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81</v>
      </c>
      <c r="L203" s="39" t="s">
        <v>80</v>
      </c>
      <c r="M203" s="39"/>
      <c r="N203" s="38">
        <v>40</v>
      </c>
      <c r="O203" s="610" t="s">
        <v>345</v>
      </c>
      <c r="P203" s="398"/>
      <c r="Q203" s="398"/>
      <c r="R203" s="398"/>
      <c r="S203" s="399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9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16.5" customHeight="1" x14ac:dyDescent="0.25">
      <c r="A204" s="64" t="s">
        <v>346</v>
      </c>
      <c r="B204" s="64" t="s">
        <v>347</v>
      </c>
      <c r="C204" s="37">
        <v>4301060389</v>
      </c>
      <c r="D204" s="396">
        <v>4680115880801</v>
      </c>
      <c r="E204" s="396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81</v>
      </c>
      <c r="L204" s="39" t="s">
        <v>133</v>
      </c>
      <c r="M204" s="39"/>
      <c r="N204" s="38">
        <v>40</v>
      </c>
      <c r="O204" s="611" t="s">
        <v>348</v>
      </c>
      <c r="P204" s="398"/>
      <c r="Q204" s="398"/>
      <c r="R204" s="398"/>
      <c r="S204" s="399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200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x14ac:dyDescent="0.2">
      <c r="A205" s="403"/>
      <c r="B205" s="403"/>
      <c r="C205" s="403"/>
      <c r="D205" s="403"/>
      <c r="E205" s="403"/>
      <c r="F205" s="403"/>
      <c r="G205" s="403"/>
      <c r="H205" s="403"/>
      <c r="I205" s="403"/>
      <c r="J205" s="403"/>
      <c r="K205" s="403"/>
      <c r="L205" s="403"/>
      <c r="M205" s="403"/>
      <c r="N205" s="404"/>
      <c r="O205" s="400" t="s">
        <v>43</v>
      </c>
      <c r="P205" s="401"/>
      <c r="Q205" s="401"/>
      <c r="R205" s="401"/>
      <c r="S205" s="401"/>
      <c r="T205" s="401"/>
      <c r="U205" s="402"/>
      <c r="V205" s="43" t="s">
        <v>42</v>
      </c>
      <c r="W205" s="44">
        <f>IFERROR(W201/H201,"0")+IFERROR(W202/H202,"0")+IFERROR(W203/H203,"0")+IFERROR(W204/H204,"0")</f>
        <v>0</v>
      </c>
      <c r="X205" s="44">
        <f>IFERROR(X201/H201,"0")+IFERROR(X202/H202,"0")+IFERROR(X203/H203,"0")+IFERROR(X204/H204,"0")</f>
        <v>0</v>
      </c>
      <c r="Y205" s="44">
        <f>IFERROR(IF(Y201="",0,Y201),"0")+IFERROR(IF(Y202="",0,Y202),"0")+IFERROR(IF(Y203="",0,Y203),"0")+IFERROR(IF(Y204="",0,Y204),"0")</f>
        <v>0</v>
      </c>
      <c r="Z205" s="68"/>
      <c r="AA205" s="68"/>
    </row>
    <row r="206" spans="1:67" x14ac:dyDescent="0.2">
      <c r="A206" s="403"/>
      <c r="B206" s="403"/>
      <c r="C206" s="403"/>
      <c r="D206" s="403"/>
      <c r="E206" s="403"/>
      <c r="F206" s="403"/>
      <c r="G206" s="403"/>
      <c r="H206" s="403"/>
      <c r="I206" s="403"/>
      <c r="J206" s="403"/>
      <c r="K206" s="403"/>
      <c r="L206" s="403"/>
      <c r="M206" s="403"/>
      <c r="N206" s="404"/>
      <c r="O206" s="400" t="s">
        <v>43</v>
      </c>
      <c r="P206" s="401"/>
      <c r="Q206" s="401"/>
      <c r="R206" s="401"/>
      <c r="S206" s="401"/>
      <c r="T206" s="401"/>
      <c r="U206" s="402"/>
      <c r="V206" s="43" t="s">
        <v>0</v>
      </c>
      <c r="W206" s="44">
        <f>IFERROR(SUM(W201:W204),"0")</f>
        <v>0</v>
      </c>
      <c r="X206" s="44">
        <f>IFERROR(SUM(X201:X204),"0")</f>
        <v>0</v>
      </c>
      <c r="Y206" s="43"/>
      <c r="Z206" s="68"/>
      <c r="AA206" s="68"/>
    </row>
    <row r="207" spans="1:67" ht="16.5" customHeight="1" x14ac:dyDescent="0.25">
      <c r="A207" s="432" t="s">
        <v>349</v>
      </c>
      <c r="B207" s="432"/>
      <c r="C207" s="432"/>
      <c r="D207" s="432"/>
      <c r="E207" s="432"/>
      <c r="F207" s="432"/>
      <c r="G207" s="432"/>
      <c r="H207" s="432"/>
      <c r="I207" s="432"/>
      <c r="J207" s="432"/>
      <c r="K207" s="432"/>
      <c r="L207" s="432"/>
      <c r="M207" s="432"/>
      <c r="N207" s="432"/>
      <c r="O207" s="432"/>
      <c r="P207" s="432"/>
      <c r="Q207" s="432"/>
      <c r="R207" s="432"/>
      <c r="S207" s="432"/>
      <c r="T207" s="432"/>
      <c r="U207" s="432"/>
      <c r="V207" s="432"/>
      <c r="W207" s="432"/>
      <c r="X207" s="432"/>
      <c r="Y207" s="432"/>
      <c r="Z207" s="66"/>
      <c r="AA207" s="66"/>
    </row>
    <row r="208" spans="1:67" ht="14.25" customHeight="1" x14ac:dyDescent="0.25">
      <c r="A208" s="416" t="s">
        <v>118</v>
      </c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67"/>
      <c r="AA208" s="67"/>
    </row>
    <row r="209" spans="1:67" ht="27" customHeight="1" x14ac:dyDescent="0.25">
      <c r="A209" s="64" t="s">
        <v>350</v>
      </c>
      <c r="B209" s="64" t="s">
        <v>351</v>
      </c>
      <c r="C209" s="37">
        <v>4301011717</v>
      </c>
      <c r="D209" s="396">
        <v>4680115884274</v>
      </c>
      <c r="E209" s="396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114</v>
      </c>
      <c r="L209" s="39" t="s">
        <v>113</v>
      </c>
      <c r="M209" s="39"/>
      <c r="N209" s="38">
        <v>55</v>
      </c>
      <c r="O209" s="60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8"/>
      <c r="Q209" s="398"/>
      <c r="R209" s="398"/>
      <c r="S209" s="399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ref="X209:X215" si="49">IFERROR(IF(W209="",0,CEILING((W209/$H209),1)*$H209),"")</f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201" t="s">
        <v>67</v>
      </c>
      <c r="BL209" s="80">
        <f t="shared" ref="BL209:BL215" si="50">IFERROR(W209*I209/H209,"0")</f>
        <v>0</v>
      </c>
      <c r="BM209" s="80">
        <f t="shared" ref="BM209:BM215" si="51">IFERROR(X209*I209/H209,"0")</f>
        <v>0</v>
      </c>
      <c r="BN209" s="80">
        <f t="shared" ref="BN209:BN215" si="52">IFERROR(1/J209*(W209/H209),"0")</f>
        <v>0</v>
      </c>
      <c r="BO209" s="80">
        <f t="shared" ref="BO209:BO215" si="53">IFERROR(1/J209*(X209/H209),"0")</f>
        <v>0</v>
      </c>
    </row>
    <row r="210" spans="1:67" ht="27" customHeight="1" x14ac:dyDescent="0.25">
      <c r="A210" s="64" t="s">
        <v>352</v>
      </c>
      <c r="B210" s="64" t="s">
        <v>353</v>
      </c>
      <c r="C210" s="37">
        <v>4301011719</v>
      </c>
      <c r="D210" s="396">
        <v>4680115884298</v>
      </c>
      <c r="E210" s="396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113</v>
      </c>
      <c r="M210" s="39"/>
      <c r="N210" s="38">
        <v>55</v>
      </c>
      <c r="O210" s="60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8"/>
      <c r="Q210" s="398"/>
      <c r="R210" s="398"/>
      <c r="S210" s="399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49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202" t="s">
        <v>67</v>
      </c>
      <c r="BL210" s="80">
        <f t="shared" si="50"/>
        <v>0</v>
      </c>
      <c r="BM210" s="80">
        <f t="shared" si="51"/>
        <v>0</v>
      </c>
      <c r="BN210" s="80">
        <f t="shared" si="52"/>
        <v>0</v>
      </c>
      <c r="BO210" s="80">
        <f t="shared" si="53"/>
        <v>0</v>
      </c>
    </row>
    <row r="211" spans="1:67" ht="27" customHeight="1" x14ac:dyDescent="0.25">
      <c r="A211" s="64" t="s">
        <v>354</v>
      </c>
      <c r="B211" s="64" t="s">
        <v>355</v>
      </c>
      <c r="C211" s="37">
        <v>4301011733</v>
      </c>
      <c r="D211" s="396">
        <v>4680115884250</v>
      </c>
      <c r="E211" s="396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114</v>
      </c>
      <c r="L211" s="39" t="s">
        <v>133</v>
      </c>
      <c r="M211" s="39"/>
      <c r="N211" s="38">
        <v>55</v>
      </c>
      <c r="O211" s="60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8"/>
      <c r="Q211" s="398"/>
      <c r="R211" s="398"/>
      <c r="S211" s="399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49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3" t="s">
        <v>67</v>
      </c>
      <c r="BL211" s="80">
        <f t="shared" si="50"/>
        <v>0</v>
      </c>
      <c r="BM211" s="80">
        <f t="shared" si="51"/>
        <v>0</v>
      </c>
      <c r="BN211" s="80">
        <f t="shared" si="52"/>
        <v>0</v>
      </c>
      <c r="BO211" s="80">
        <f t="shared" si="53"/>
        <v>0</v>
      </c>
    </row>
    <row r="212" spans="1:67" ht="27" customHeight="1" x14ac:dyDescent="0.25">
      <c r="A212" s="64" t="s">
        <v>356</v>
      </c>
      <c r="B212" s="64" t="s">
        <v>357</v>
      </c>
      <c r="C212" s="37">
        <v>4301011718</v>
      </c>
      <c r="D212" s="396">
        <v>4680115884281</v>
      </c>
      <c r="E212" s="396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81</v>
      </c>
      <c r="L212" s="39" t="s">
        <v>113</v>
      </c>
      <c r="M212" s="39"/>
      <c r="N212" s="38">
        <v>55</v>
      </c>
      <c r="O212" s="6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8"/>
      <c r="Q212" s="398"/>
      <c r="R212" s="398"/>
      <c r="S212" s="399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49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4" t="s">
        <v>67</v>
      </c>
      <c r="BL212" s="80">
        <f t="shared" si="50"/>
        <v>0</v>
      </c>
      <c r="BM212" s="80">
        <f t="shared" si="51"/>
        <v>0</v>
      </c>
      <c r="BN212" s="80">
        <f t="shared" si="52"/>
        <v>0</v>
      </c>
      <c r="BO212" s="80">
        <f t="shared" si="53"/>
        <v>0</v>
      </c>
    </row>
    <row r="213" spans="1:67" ht="27" customHeight="1" x14ac:dyDescent="0.25">
      <c r="A213" s="64" t="s">
        <v>358</v>
      </c>
      <c r="B213" s="64" t="s">
        <v>359</v>
      </c>
      <c r="C213" s="37">
        <v>4301011720</v>
      </c>
      <c r="D213" s="396">
        <v>4680115884199</v>
      </c>
      <c r="E213" s="396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81</v>
      </c>
      <c r="L213" s="39" t="s">
        <v>113</v>
      </c>
      <c r="M213" s="39"/>
      <c r="N213" s="38">
        <v>55</v>
      </c>
      <c r="O213" s="60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8"/>
      <c r="Q213" s="398"/>
      <c r="R213" s="398"/>
      <c r="S213" s="399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49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5" t="s">
        <v>67</v>
      </c>
      <c r="BL213" s="80">
        <f t="shared" si="50"/>
        <v>0</v>
      </c>
      <c r="BM213" s="80">
        <f t="shared" si="51"/>
        <v>0</v>
      </c>
      <c r="BN213" s="80">
        <f t="shared" si="52"/>
        <v>0</v>
      </c>
      <c r="BO213" s="80">
        <f t="shared" si="53"/>
        <v>0</v>
      </c>
    </row>
    <row r="214" spans="1:67" ht="27" customHeight="1" x14ac:dyDescent="0.25">
      <c r="A214" s="64" t="s">
        <v>360</v>
      </c>
      <c r="B214" s="64" t="s">
        <v>361</v>
      </c>
      <c r="C214" s="37">
        <v>4301011716</v>
      </c>
      <c r="D214" s="396">
        <v>4680115884267</v>
      </c>
      <c r="E214" s="396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81</v>
      </c>
      <c r="L214" s="39" t="s">
        <v>113</v>
      </c>
      <c r="M214" s="39"/>
      <c r="N214" s="38">
        <v>55</v>
      </c>
      <c r="O214" s="6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8"/>
      <c r="Q214" s="398"/>
      <c r="R214" s="398"/>
      <c r="S214" s="399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9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6" t="s">
        <v>67</v>
      </c>
      <c r="BL214" s="80">
        <f t="shared" si="50"/>
        <v>0</v>
      </c>
      <c r="BM214" s="80">
        <f t="shared" si="51"/>
        <v>0</v>
      </c>
      <c r="BN214" s="80">
        <f t="shared" si="52"/>
        <v>0</v>
      </c>
      <c r="BO214" s="80">
        <f t="shared" si="53"/>
        <v>0</v>
      </c>
    </row>
    <row r="215" spans="1:67" ht="27" customHeight="1" x14ac:dyDescent="0.25">
      <c r="A215" s="64" t="s">
        <v>362</v>
      </c>
      <c r="B215" s="64" t="s">
        <v>363</v>
      </c>
      <c r="C215" s="37">
        <v>4301011593</v>
      </c>
      <c r="D215" s="396">
        <v>4680115882973</v>
      </c>
      <c r="E215" s="396"/>
      <c r="F215" s="63">
        <v>0.7</v>
      </c>
      <c r="G215" s="38">
        <v>6</v>
      </c>
      <c r="H215" s="63">
        <v>4.2</v>
      </c>
      <c r="I215" s="63">
        <v>4.5599999999999996</v>
      </c>
      <c r="J215" s="38">
        <v>104</v>
      </c>
      <c r="K215" s="38" t="s">
        <v>114</v>
      </c>
      <c r="L215" s="39" t="s">
        <v>113</v>
      </c>
      <c r="M215" s="39"/>
      <c r="N215" s="38">
        <v>55</v>
      </c>
      <c r="O215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8"/>
      <c r="Q215" s="398"/>
      <c r="R215" s="398"/>
      <c r="S215" s="399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9"/>
        <v>0</v>
      </c>
      <c r="Y215" s="42" t="str">
        <f>IFERROR(IF(X215=0,"",ROUNDUP(X215/H215,0)*0.01196),"")</f>
        <v/>
      </c>
      <c r="Z215" s="69" t="s">
        <v>48</v>
      </c>
      <c r="AA215" s="70" t="s">
        <v>48</v>
      </c>
      <c r="AE215" s="80"/>
      <c r="BB215" s="207" t="s">
        <v>67</v>
      </c>
      <c r="BL215" s="80">
        <f t="shared" si="50"/>
        <v>0</v>
      </c>
      <c r="BM215" s="80">
        <f t="shared" si="51"/>
        <v>0</v>
      </c>
      <c r="BN215" s="80">
        <f t="shared" si="52"/>
        <v>0</v>
      </c>
      <c r="BO215" s="80">
        <f t="shared" si="53"/>
        <v>0</v>
      </c>
    </row>
    <row r="216" spans="1:67" x14ac:dyDescent="0.2">
      <c r="A216" s="403"/>
      <c r="B216" s="403"/>
      <c r="C216" s="403"/>
      <c r="D216" s="403"/>
      <c r="E216" s="403"/>
      <c r="F216" s="403"/>
      <c r="G216" s="403"/>
      <c r="H216" s="403"/>
      <c r="I216" s="403"/>
      <c r="J216" s="403"/>
      <c r="K216" s="403"/>
      <c r="L216" s="403"/>
      <c r="M216" s="403"/>
      <c r="N216" s="404"/>
      <c r="O216" s="400" t="s">
        <v>43</v>
      </c>
      <c r="P216" s="401"/>
      <c r="Q216" s="401"/>
      <c r="R216" s="401"/>
      <c r="S216" s="401"/>
      <c r="T216" s="401"/>
      <c r="U216" s="402"/>
      <c r="V216" s="43" t="s">
        <v>42</v>
      </c>
      <c r="W216" s="44">
        <f>IFERROR(W209/H209,"0")+IFERROR(W210/H210,"0")+IFERROR(W211/H211,"0")+IFERROR(W212/H212,"0")+IFERROR(W213/H213,"0")+IFERROR(W214/H214,"0")+IFERROR(W215/H215,"0")</f>
        <v>0</v>
      </c>
      <c r="X216" s="44">
        <f>IFERROR(X209/H209,"0")+IFERROR(X210/H210,"0")+IFERROR(X211/H211,"0")+IFERROR(X212/H212,"0")+IFERROR(X213/H213,"0")+IFERROR(X214/H214,"0")+IFERROR(X215/H215,"0")</f>
        <v>0</v>
      </c>
      <c r="Y216" s="44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68"/>
      <c r="AA216" s="68"/>
    </row>
    <row r="217" spans="1:67" x14ac:dyDescent="0.2">
      <c r="A217" s="403"/>
      <c r="B217" s="403"/>
      <c r="C217" s="403"/>
      <c r="D217" s="403"/>
      <c r="E217" s="403"/>
      <c r="F217" s="403"/>
      <c r="G217" s="403"/>
      <c r="H217" s="403"/>
      <c r="I217" s="403"/>
      <c r="J217" s="403"/>
      <c r="K217" s="403"/>
      <c r="L217" s="403"/>
      <c r="M217" s="403"/>
      <c r="N217" s="404"/>
      <c r="O217" s="400" t="s">
        <v>43</v>
      </c>
      <c r="P217" s="401"/>
      <c r="Q217" s="401"/>
      <c r="R217" s="401"/>
      <c r="S217" s="401"/>
      <c r="T217" s="401"/>
      <c r="U217" s="402"/>
      <c r="V217" s="43" t="s">
        <v>0</v>
      </c>
      <c r="W217" s="44">
        <f>IFERROR(SUM(W209:W215),"0")</f>
        <v>0</v>
      </c>
      <c r="X217" s="44">
        <f>IFERROR(SUM(X209:X215),"0")</f>
        <v>0</v>
      </c>
      <c r="Y217" s="43"/>
      <c r="Z217" s="68"/>
      <c r="AA217" s="68"/>
    </row>
    <row r="218" spans="1:67" ht="14.25" customHeight="1" x14ac:dyDescent="0.25">
      <c r="A218" s="416" t="s">
        <v>77</v>
      </c>
      <c r="B218" s="416"/>
      <c r="C218" s="416"/>
      <c r="D218" s="416"/>
      <c r="E218" s="416"/>
      <c r="F218" s="416"/>
      <c r="G218" s="416"/>
      <c r="H218" s="416"/>
      <c r="I218" s="416"/>
      <c r="J218" s="416"/>
      <c r="K218" s="416"/>
      <c r="L218" s="416"/>
      <c r="M218" s="416"/>
      <c r="N218" s="416"/>
      <c r="O218" s="416"/>
      <c r="P218" s="416"/>
      <c r="Q218" s="416"/>
      <c r="R218" s="416"/>
      <c r="S218" s="416"/>
      <c r="T218" s="416"/>
      <c r="U218" s="416"/>
      <c r="V218" s="416"/>
      <c r="W218" s="416"/>
      <c r="X218" s="416"/>
      <c r="Y218" s="416"/>
      <c r="Z218" s="67"/>
      <c r="AA218" s="67"/>
    </row>
    <row r="219" spans="1:67" ht="27" customHeight="1" x14ac:dyDescent="0.25">
      <c r="A219" s="64" t="s">
        <v>364</v>
      </c>
      <c r="B219" s="64" t="s">
        <v>365</v>
      </c>
      <c r="C219" s="37">
        <v>4301031151</v>
      </c>
      <c r="D219" s="396">
        <v>4607091389845</v>
      </c>
      <c r="E219" s="396"/>
      <c r="F219" s="63">
        <v>0.35</v>
      </c>
      <c r="G219" s="38">
        <v>6</v>
      </c>
      <c r="H219" s="63">
        <v>2.1</v>
      </c>
      <c r="I219" s="63">
        <v>2.2000000000000002</v>
      </c>
      <c r="J219" s="38">
        <v>234</v>
      </c>
      <c r="K219" s="38" t="s">
        <v>84</v>
      </c>
      <c r="L219" s="39" t="s">
        <v>80</v>
      </c>
      <c r="M219" s="39"/>
      <c r="N219" s="38">
        <v>40</v>
      </c>
      <c r="O219" s="59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8"/>
      <c r="Q219" s="398"/>
      <c r="R219" s="398"/>
      <c r="S219" s="399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ht="27" customHeight="1" x14ac:dyDescent="0.25">
      <c r="A220" s="64" t="s">
        <v>364</v>
      </c>
      <c r="B220" s="64" t="s">
        <v>366</v>
      </c>
      <c r="C220" s="37">
        <v>4301031305</v>
      </c>
      <c r="D220" s="396">
        <v>4607091389845</v>
      </c>
      <c r="E220" s="396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8" t="s">
        <v>84</v>
      </c>
      <c r="L220" s="39" t="s">
        <v>80</v>
      </c>
      <c r="M220" s="39"/>
      <c r="N220" s="38">
        <v>40</v>
      </c>
      <c r="O220" s="596" t="s">
        <v>367</v>
      </c>
      <c r="P220" s="398"/>
      <c r="Q220" s="398"/>
      <c r="R220" s="398"/>
      <c r="S220" s="399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>IFERROR(W220*I220/H220,"0")</f>
        <v>0</v>
      </c>
      <c r="BM220" s="80">
        <f>IFERROR(X220*I220/H220,"0")</f>
        <v>0</v>
      </c>
      <c r="BN220" s="80">
        <f>IFERROR(1/J220*(W220/H220),"0")</f>
        <v>0</v>
      </c>
      <c r="BO220" s="80">
        <f>IFERROR(1/J220*(X220/H220),"0")</f>
        <v>0</v>
      </c>
    </row>
    <row r="221" spans="1:67" ht="27" customHeight="1" x14ac:dyDescent="0.25">
      <c r="A221" s="64" t="s">
        <v>368</v>
      </c>
      <c r="B221" s="64" t="s">
        <v>369</v>
      </c>
      <c r="C221" s="37">
        <v>4301031259</v>
      </c>
      <c r="D221" s="396">
        <v>4680115882881</v>
      </c>
      <c r="E221" s="396"/>
      <c r="F221" s="63">
        <v>0.28000000000000003</v>
      </c>
      <c r="G221" s="38">
        <v>6</v>
      </c>
      <c r="H221" s="63">
        <v>1.68</v>
      </c>
      <c r="I221" s="63">
        <v>1.81</v>
      </c>
      <c r="J221" s="38">
        <v>234</v>
      </c>
      <c r="K221" s="38" t="s">
        <v>84</v>
      </c>
      <c r="L221" s="39" t="s">
        <v>80</v>
      </c>
      <c r="M221" s="39"/>
      <c r="N221" s="38">
        <v>40</v>
      </c>
      <c r="O221" s="59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8"/>
      <c r="Q221" s="398"/>
      <c r="R221" s="398"/>
      <c r="S221" s="399"/>
      <c r="T221" s="40" t="s">
        <v>48</v>
      </c>
      <c r="U221" s="40" t="s">
        <v>48</v>
      </c>
      <c r="V221" s="41" t="s">
        <v>0</v>
      </c>
      <c r="W221" s="59">
        <v>0</v>
      </c>
      <c r="X221" s="56">
        <f>IFERROR(IF(W221="",0,CEILING((W221/$H221),1)*$H221),"")</f>
        <v>0</v>
      </c>
      <c r="Y221" s="42" t="str">
        <f>IFERROR(IF(X221=0,"",ROUNDUP(X221/H221,0)*0.00502),"")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>IFERROR(W221*I221/H221,"0")</f>
        <v>0</v>
      </c>
      <c r="BM221" s="80">
        <f>IFERROR(X221*I221/H221,"0")</f>
        <v>0</v>
      </c>
      <c r="BN221" s="80">
        <f>IFERROR(1/J221*(W221/H221),"0")</f>
        <v>0</v>
      </c>
      <c r="BO221" s="80">
        <f>IFERROR(1/J221*(X221/H221),"0")</f>
        <v>0</v>
      </c>
    </row>
    <row r="222" spans="1:67" x14ac:dyDescent="0.2">
      <c r="A222" s="403"/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4"/>
      <c r="O222" s="400" t="s">
        <v>43</v>
      </c>
      <c r="P222" s="401"/>
      <c r="Q222" s="401"/>
      <c r="R222" s="401"/>
      <c r="S222" s="401"/>
      <c r="T222" s="401"/>
      <c r="U222" s="402"/>
      <c r="V222" s="43" t="s">
        <v>42</v>
      </c>
      <c r="W222" s="44">
        <f>IFERROR(W219/H219,"0")+IFERROR(W220/H220,"0")+IFERROR(W221/H221,"0")</f>
        <v>0</v>
      </c>
      <c r="X222" s="44">
        <f>IFERROR(X219/H219,"0")+IFERROR(X220/H220,"0")+IFERROR(X221/H221,"0")</f>
        <v>0</v>
      </c>
      <c r="Y222" s="44">
        <f>IFERROR(IF(Y219="",0,Y219),"0")+IFERROR(IF(Y220="",0,Y220),"0")+IFERROR(IF(Y221="",0,Y221),"0")</f>
        <v>0</v>
      </c>
      <c r="Z222" s="68"/>
      <c r="AA222" s="68"/>
    </row>
    <row r="223" spans="1:67" x14ac:dyDescent="0.2">
      <c r="A223" s="403"/>
      <c r="B223" s="403"/>
      <c r="C223" s="403"/>
      <c r="D223" s="403"/>
      <c r="E223" s="403"/>
      <c r="F223" s="403"/>
      <c r="G223" s="403"/>
      <c r="H223" s="403"/>
      <c r="I223" s="403"/>
      <c r="J223" s="403"/>
      <c r="K223" s="403"/>
      <c r="L223" s="403"/>
      <c r="M223" s="403"/>
      <c r="N223" s="404"/>
      <c r="O223" s="400" t="s">
        <v>43</v>
      </c>
      <c r="P223" s="401"/>
      <c r="Q223" s="401"/>
      <c r="R223" s="401"/>
      <c r="S223" s="401"/>
      <c r="T223" s="401"/>
      <c r="U223" s="402"/>
      <c r="V223" s="43" t="s">
        <v>0</v>
      </c>
      <c r="W223" s="44">
        <f>IFERROR(SUM(W219:W221),"0")</f>
        <v>0</v>
      </c>
      <c r="X223" s="44">
        <f>IFERROR(SUM(X219:X221),"0")</f>
        <v>0</v>
      </c>
      <c r="Y223" s="43"/>
      <c r="Z223" s="68"/>
      <c r="AA223" s="68"/>
    </row>
    <row r="224" spans="1:67" ht="16.5" customHeight="1" x14ac:dyDescent="0.25">
      <c r="A224" s="432" t="s">
        <v>370</v>
      </c>
      <c r="B224" s="432"/>
      <c r="C224" s="432"/>
      <c r="D224" s="432"/>
      <c r="E224" s="432"/>
      <c r="F224" s="432"/>
      <c r="G224" s="432"/>
      <c r="H224" s="432"/>
      <c r="I224" s="432"/>
      <c r="J224" s="432"/>
      <c r="K224" s="432"/>
      <c r="L224" s="432"/>
      <c r="M224" s="432"/>
      <c r="N224" s="432"/>
      <c r="O224" s="432"/>
      <c r="P224" s="432"/>
      <c r="Q224" s="432"/>
      <c r="R224" s="432"/>
      <c r="S224" s="432"/>
      <c r="T224" s="432"/>
      <c r="U224" s="432"/>
      <c r="V224" s="432"/>
      <c r="W224" s="432"/>
      <c r="X224" s="432"/>
      <c r="Y224" s="432"/>
      <c r="Z224" s="66"/>
      <c r="AA224" s="66"/>
    </row>
    <row r="225" spans="1:67" ht="14.25" customHeight="1" x14ac:dyDescent="0.25">
      <c r="A225" s="416" t="s">
        <v>118</v>
      </c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16"/>
      <c r="O225" s="416"/>
      <c r="P225" s="416"/>
      <c r="Q225" s="416"/>
      <c r="R225" s="416"/>
      <c r="S225" s="416"/>
      <c r="T225" s="416"/>
      <c r="U225" s="416"/>
      <c r="V225" s="416"/>
      <c r="W225" s="416"/>
      <c r="X225" s="416"/>
      <c r="Y225" s="416"/>
      <c r="Z225" s="67"/>
      <c r="AA225" s="67"/>
    </row>
    <row r="226" spans="1:67" ht="27" customHeight="1" x14ac:dyDescent="0.25">
      <c r="A226" s="64" t="s">
        <v>371</v>
      </c>
      <c r="B226" s="64" t="s">
        <v>372</v>
      </c>
      <c r="C226" s="37">
        <v>4301011826</v>
      </c>
      <c r="D226" s="396">
        <v>4680115884137</v>
      </c>
      <c r="E226" s="396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114</v>
      </c>
      <c r="L226" s="39" t="s">
        <v>113</v>
      </c>
      <c r="M226" s="39"/>
      <c r="N226" s="38">
        <v>55</v>
      </c>
      <c r="O226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8"/>
      <c r="Q226" s="398"/>
      <c r="R226" s="398"/>
      <c r="S226" s="399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ref="X226:X231" si="54">IFERROR(IF(W226="",0,CEILING((W226/$H226),1)*$H226),"")</f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11" t="s">
        <v>67</v>
      </c>
      <c r="BL226" s="80">
        <f t="shared" ref="BL226:BL231" si="55">IFERROR(W226*I226/H226,"0")</f>
        <v>0</v>
      </c>
      <c r="BM226" s="80">
        <f t="shared" ref="BM226:BM231" si="56">IFERROR(X226*I226/H226,"0")</f>
        <v>0</v>
      </c>
      <c r="BN226" s="80">
        <f t="shared" ref="BN226:BN231" si="57">IFERROR(1/J226*(W226/H226),"0")</f>
        <v>0</v>
      </c>
      <c r="BO226" s="80">
        <f t="shared" ref="BO226:BO231" si="58">IFERROR(1/J226*(X226/H226),"0")</f>
        <v>0</v>
      </c>
    </row>
    <row r="227" spans="1:67" ht="27" customHeight="1" x14ac:dyDescent="0.25">
      <c r="A227" s="64" t="s">
        <v>373</v>
      </c>
      <c r="B227" s="64" t="s">
        <v>374</v>
      </c>
      <c r="C227" s="37">
        <v>4301011724</v>
      </c>
      <c r="D227" s="396">
        <v>4680115884236</v>
      </c>
      <c r="E227" s="396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114</v>
      </c>
      <c r="L227" s="39" t="s">
        <v>113</v>
      </c>
      <c r="M227" s="39"/>
      <c r="N227" s="38">
        <v>55</v>
      </c>
      <c r="O227" s="5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8"/>
      <c r="Q227" s="398"/>
      <c r="R227" s="398"/>
      <c r="S227" s="399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54"/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80"/>
      <c r="BB227" s="212" t="s">
        <v>67</v>
      </c>
      <c r="BL227" s="80">
        <f t="shared" si="55"/>
        <v>0</v>
      </c>
      <c r="BM227" s="80">
        <f t="shared" si="56"/>
        <v>0</v>
      </c>
      <c r="BN227" s="80">
        <f t="shared" si="57"/>
        <v>0</v>
      </c>
      <c r="BO227" s="80">
        <f t="shared" si="58"/>
        <v>0</v>
      </c>
    </row>
    <row r="228" spans="1:67" ht="27" customHeight="1" x14ac:dyDescent="0.25">
      <c r="A228" s="64" t="s">
        <v>375</v>
      </c>
      <c r="B228" s="64" t="s">
        <v>376</v>
      </c>
      <c r="C228" s="37">
        <v>4301011721</v>
      </c>
      <c r="D228" s="396">
        <v>4680115884175</v>
      </c>
      <c r="E228" s="396"/>
      <c r="F228" s="63">
        <v>1.45</v>
      </c>
      <c r="G228" s="38">
        <v>8</v>
      </c>
      <c r="H228" s="63">
        <v>11.6</v>
      </c>
      <c r="I228" s="63">
        <v>12.08</v>
      </c>
      <c r="J228" s="38">
        <v>56</v>
      </c>
      <c r="K228" s="38" t="s">
        <v>114</v>
      </c>
      <c r="L228" s="39" t="s">
        <v>113</v>
      </c>
      <c r="M228" s="39"/>
      <c r="N228" s="38">
        <v>55</v>
      </c>
      <c r="O228" s="6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8"/>
      <c r="Q228" s="398"/>
      <c r="R228" s="398"/>
      <c r="S228" s="399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54"/>
        <v>0</v>
      </c>
      <c r="Y228" s="42" t="str">
        <f>IFERROR(IF(X228=0,"",ROUNDUP(X228/H228,0)*0.02175),"")</f>
        <v/>
      </c>
      <c r="Z228" s="69" t="s">
        <v>48</v>
      </c>
      <c r="AA228" s="70" t="s">
        <v>48</v>
      </c>
      <c r="AE228" s="80"/>
      <c r="BB228" s="213" t="s">
        <v>67</v>
      </c>
      <c r="BL228" s="80">
        <f t="shared" si="55"/>
        <v>0</v>
      </c>
      <c r="BM228" s="80">
        <f t="shared" si="56"/>
        <v>0</v>
      </c>
      <c r="BN228" s="80">
        <f t="shared" si="57"/>
        <v>0</v>
      </c>
      <c r="BO228" s="80">
        <f t="shared" si="58"/>
        <v>0</v>
      </c>
    </row>
    <row r="229" spans="1:67" ht="27" customHeight="1" x14ac:dyDescent="0.25">
      <c r="A229" s="64" t="s">
        <v>377</v>
      </c>
      <c r="B229" s="64" t="s">
        <v>378</v>
      </c>
      <c r="C229" s="37">
        <v>4301011824</v>
      </c>
      <c r="D229" s="396">
        <v>4680115884144</v>
      </c>
      <c r="E229" s="396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81</v>
      </c>
      <c r="L229" s="39" t="s">
        <v>113</v>
      </c>
      <c r="M229" s="39"/>
      <c r="N229" s="38">
        <v>55</v>
      </c>
      <c r="O229" s="5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8"/>
      <c r="Q229" s="398"/>
      <c r="R229" s="398"/>
      <c r="S229" s="399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54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4" t="s">
        <v>67</v>
      </c>
      <c r="BL229" s="80">
        <f t="shared" si="55"/>
        <v>0</v>
      </c>
      <c r="BM229" s="80">
        <f t="shared" si="56"/>
        <v>0</v>
      </c>
      <c r="BN229" s="80">
        <f t="shared" si="57"/>
        <v>0</v>
      </c>
      <c r="BO229" s="80">
        <f t="shared" si="58"/>
        <v>0</v>
      </c>
    </row>
    <row r="230" spans="1:67" ht="27" customHeight="1" x14ac:dyDescent="0.25">
      <c r="A230" s="64" t="s">
        <v>379</v>
      </c>
      <c r="B230" s="64" t="s">
        <v>380</v>
      </c>
      <c r="C230" s="37">
        <v>4301011726</v>
      </c>
      <c r="D230" s="396">
        <v>4680115884182</v>
      </c>
      <c r="E230" s="396"/>
      <c r="F230" s="63">
        <v>0.37</v>
      </c>
      <c r="G230" s="38">
        <v>10</v>
      </c>
      <c r="H230" s="63">
        <v>3.7</v>
      </c>
      <c r="I230" s="63">
        <v>3.94</v>
      </c>
      <c r="J230" s="38">
        <v>120</v>
      </c>
      <c r="K230" s="38" t="s">
        <v>81</v>
      </c>
      <c r="L230" s="39" t="s">
        <v>113</v>
      </c>
      <c r="M230" s="39"/>
      <c r="N230" s="38">
        <v>55</v>
      </c>
      <c r="O230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8"/>
      <c r="Q230" s="398"/>
      <c r="R230" s="398"/>
      <c r="S230" s="399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54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80"/>
      <c r="BB230" s="215" t="s">
        <v>67</v>
      </c>
      <c r="BL230" s="80">
        <f t="shared" si="55"/>
        <v>0</v>
      </c>
      <c r="BM230" s="80">
        <f t="shared" si="56"/>
        <v>0</v>
      </c>
      <c r="BN230" s="80">
        <f t="shared" si="57"/>
        <v>0</v>
      </c>
      <c r="BO230" s="80">
        <f t="shared" si="58"/>
        <v>0</v>
      </c>
    </row>
    <row r="231" spans="1:67" ht="27" customHeight="1" x14ac:dyDescent="0.25">
      <c r="A231" s="64" t="s">
        <v>381</v>
      </c>
      <c r="B231" s="64" t="s">
        <v>382</v>
      </c>
      <c r="C231" s="37">
        <v>4301011722</v>
      </c>
      <c r="D231" s="396">
        <v>4680115884205</v>
      </c>
      <c r="E231" s="396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81</v>
      </c>
      <c r="L231" s="39" t="s">
        <v>113</v>
      </c>
      <c r="M231" s="39"/>
      <c r="N231" s="38">
        <v>55</v>
      </c>
      <c r="O231" s="5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8"/>
      <c r="Q231" s="398"/>
      <c r="R231" s="398"/>
      <c r="S231" s="399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54"/>
        <v>0</v>
      </c>
      <c r="Y231" s="42" t="str">
        <f>IFERROR(IF(X231=0,"",ROUNDUP(X231/H231,0)*0.00937),"")</f>
        <v/>
      </c>
      <c r="Z231" s="69" t="s">
        <v>48</v>
      </c>
      <c r="AA231" s="70" t="s">
        <v>48</v>
      </c>
      <c r="AE231" s="80"/>
      <c r="BB231" s="216" t="s">
        <v>67</v>
      </c>
      <c r="BL231" s="80">
        <f t="shared" si="55"/>
        <v>0</v>
      </c>
      <c r="BM231" s="80">
        <f t="shared" si="56"/>
        <v>0</v>
      </c>
      <c r="BN231" s="80">
        <f t="shared" si="57"/>
        <v>0</v>
      </c>
      <c r="BO231" s="80">
        <f t="shared" si="58"/>
        <v>0</v>
      </c>
    </row>
    <row r="232" spans="1:67" x14ac:dyDescent="0.2">
      <c r="A232" s="403"/>
      <c r="B232" s="403"/>
      <c r="C232" s="403"/>
      <c r="D232" s="403"/>
      <c r="E232" s="403"/>
      <c r="F232" s="403"/>
      <c r="G232" s="403"/>
      <c r="H232" s="403"/>
      <c r="I232" s="403"/>
      <c r="J232" s="403"/>
      <c r="K232" s="403"/>
      <c r="L232" s="403"/>
      <c r="M232" s="403"/>
      <c r="N232" s="404"/>
      <c r="O232" s="400" t="s">
        <v>43</v>
      </c>
      <c r="P232" s="401"/>
      <c r="Q232" s="401"/>
      <c r="R232" s="401"/>
      <c r="S232" s="401"/>
      <c r="T232" s="401"/>
      <c r="U232" s="402"/>
      <c r="V232" s="43" t="s">
        <v>42</v>
      </c>
      <c r="W232" s="44">
        <f>IFERROR(W226/H226,"0")+IFERROR(W227/H227,"0")+IFERROR(W228/H228,"0")+IFERROR(W229/H229,"0")+IFERROR(W230/H230,"0")+IFERROR(W231/H231,"0")</f>
        <v>0</v>
      </c>
      <c r="X232" s="44">
        <f>IFERROR(X226/H226,"0")+IFERROR(X227/H227,"0")+IFERROR(X228/H228,"0")+IFERROR(X229/H229,"0")+IFERROR(X230/H230,"0")+IFERROR(X231/H231,"0")</f>
        <v>0</v>
      </c>
      <c r="Y232" s="44">
        <f>IFERROR(IF(Y226="",0,Y226),"0")+IFERROR(IF(Y227="",0,Y227),"0")+IFERROR(IF(Y228="",0,Y228),"0")+IFERROR(IF(Y229="",0,Y229),"0")+IFERROR(IF(Y230="",0,Y230),"0")+IFERROR(IF(Y231="",0,Y231),"0")</f>
        <v>0</v>
      </c>
      <c r="Z232" s="68"/>
      <c r="AA232" s="68"/>
    </row>
    <row r="233" spans="1:67" x14ac:dyDescent="0.2">
      <c r="A233" s="403"/>
      <c r="B233" s="403"/>
      <c r="C233" s="403"/>
      <c r="D233" s="403"/>
      <c r="E233" s="403"/>
      <c r="F233" s="403"/>
      <c r="G233" s="403"/>
      <c r="H233" s="403"/>
      <c r="I233" s="403"/>
      <c r="J233" s="403"/>
      <c r="K233" s="403"/>
      <c r="L233" s="403"/>
      <c r="M233" s="403"/>
      <c r="N233" s="404"/>
      <c r="O233" s="400" t="s">
        <v>43</v>
      </c>
      <c r="P233" s="401"/>
      <c r="Q233" s="401"/>
      <c r="R233" s="401"/>
      <c r="S233" s="401"/>
      <c r="T233" s="401"/>
      <c r="U233" s="402"/>
      <c r="V233" s="43" t="s">
        <v>0</v>
      </c>
      <c r="W233" s="44">
        <f>IFERROR(SUM(W226:W231),"0")</f>
        <v>0</v>
      </c>
      <c r="X233" s="44">
        <f>IFERROR(SUM(X226:X231),"0")</f>
        <v>0</v>
      </c>
      <c r="Y233" s="43"/>
      <c r="Z233" s="68"/>
      <c r="AA233" s="68"/>
    </row>
    <row r="234" spans="1:67" ht="16.5" customHeight="1" x14ac:dyDescent="0.25">
      <c r="A234" s="432" t="s">
        <v>383</v>
      </c>
      <c r="B234" s="432"/>
      <c r="C234" s="432"/>
      <c r="D234" s="432"/>
      <c r="E234" s="432"/>
      <c r="F234" s="432"/>
      <c r="G234" s="432"/>
      <c r="H234" s="432"/>
      <c r="I234" s="432"/>
      <c r="J234" s="432"/>
      <c r="K234" s="432"/>
      <c r="L234" s="432"/>
      <c r="M234" s="432"/>
      <c r="N234" s="432"/>
      <c r="O234" s="432"/>
      <c r="P234" s="432"/>
      <c r="Q234" s="432"/>
      <c r="R234" s="432"/>
      <c r="S234" s="432"/>
      <c r="T234" s="432"/>
      <c r="U234" s="432"/>
      <c r="V234" s="432"/>
      <c r="W234" s="432"/>
      <c r="X234" s="432"/>
      <c r="Y234" s="432"/>
      <c r="Z234" s="66"/>
      <c r="AA234" s="66"/>
    </row>
    <row r="235" spans="1:67" ht="14.25" customHeight="1" x14ac:dyDescent="0.25">
      <c r="A235" s="416" t="s">
        <v>118</v>
      </c>
      <c r="B235" s="416"/>
      <c r="C235" s="416"/>
      <c r="D235" s="416"/>
      <c r="E235" s="416"/>
      <c r="F235" s="416"/>
      <c r="G235" s="416"/>
      <c r="H235" s="416"/>
      <c r="I235" s="416"/>
      <c r="J235" s="416"/>
      <c r="K235" s="416"/>
      <c r="L235" s="416"/>
      <c r="M235" s="416"/>
      <c r="N235" s="416"/>
      <c r="O235" s="416"/>
      <c r="P235" s="416"/>
      <c r="Q235" s="416"/>
      <c r="R235" s="416"/>
      <c r="S235" s="416"/>
      <c r="T235" s="416"/>
      <c r="U235" s="416"/>
      <c r="V235" s="416"/>
      <c r="W235" s="416"/>
      <c r="X235" s="416"/>
      <c r="Y235" s="416"/>
      <c r="Z235" s="67"/>
      <c r="AA235" s="67"/>
    </row>
    <row r="236" spans="1:67" ht="27" customHeight="1" x14ac:dyDescent="0.25">
      <c r="A236" s="64" t="s">
        <v>384</v>
      </c>
      <c r="B236" s="64" t="s">
        <v>385</v>
      </c>
      <c r="C236" s="37">
        <v>4301012016</v>
      </c>
      <c r="D236" s="396">
        <v>4680115885554</v>
      </c>
      <c r="E236" s="396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133</v>
      </c>
      <c r="M236" s="39"/>
      <c r="N236" s="38">
        <v>55</v>
      </c>
      <c r="O236" s="592" t="s">
        <v>386</v>
      </c>
      <c r="P236" s="398"/>
      <c r="Q236" s="398"/>
      <c r="R236" s="398"/>
      <c r="S236" s="399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ref="X236:X248" si="59">IFERROR(IF(W236="",0,CEILING((W236/$H236),1)*$H236),"")</f>
        <v>0</v>
      </c>
      <c r="Y236" s="42" t="str">
        <f>IFERROR(IF(X236=0,"",ROUNDUP(X236/H236,0)*0.02175),"")</f>
        <v/>
      </c>
      <c r="Z236" s="69" t="s">
        <v>48</v>
      </c>
      <c r="AA236" s="70" t="s">
        <v>387</v>
      </c>
      <c r="AE236" s="80"/>
      <c r="BB236" s="217" t="s">
        <v>67</v>
      </c>
      <c r="BL236" s="80">
        <f t="shared" ref="BL236:BL248" si="60">IFERROR(W236*I236/H236,"0")</f>
        <v>0</v>
      </c>
      <c r="BM236" s="80">
        <f t="shared" ref="BM236:BM248" si="61">IFERROR(X236*I236/H236,"0")</f>
        <v>0</v>
      </c>
      <c r="BN236" s="80">
        <f t="shared" ref="BN236:BN248" si="62">IFERROR(1/J236*(W236/H236),"0")</f>
        <v>0</v>
      </c>
      <c r="BO236" s="80">
        <f t="shared" ref="BO236:BO248" si="63">IFERROR(1/J236*(X236/H236),"0")</f>
        <v>0</v>
      </c>
    </row>
    <row r="237" spans="1:67" ht="27" customHeight="1" x14ac:dyDescent="0.25">
      <c r="A237" s="64" t="s">
        <v>389</v>
      </c>
      <c r="B237" s="64" t="s">
        <v>390</v>
      </c>
      <c r="C237" s="37">
        <v>4301012024</v>
      </c>
      <c r="D237" s="396">
        <v>4680115885615</v>
      </c>
      <c r="E237" s="396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133</v>
      </c>
      <c r="M237" s="39"/>
      <c r="N237" s="38">
        <v>55</v>
      </c>
      <c r="O237" s="593" t="s">
        <v>391</v>
      </c>
      <c r="P237" s="398"/>
      <c r="Q237" s="398"/>
      <c r="R237" s="398"/>
      <c r="S237" s="399"/>
      <c r="T237" s="40" t="s">
        <v>388</v>
      </c>
      <c r="U237" s="40" t="s">
        <v>48</v>
      </c>
      <c r="V237" s="41" t="s">
        <v>0</v>
      </c>
      <c r="W237" s="59">
        <v>0</v>
      </c>
      <c r="X237" s="56">
        <f t="shared" si="59"/>
        <v>0</v>
      </c>
      <c r="Y237" s="42" t="str">
        <f>IFERROR(IF(X237=0,"",ROUNDUP(X237/H237,0)*0.02175),"")</f>
        <v/>
      </c>
      <c r="Z237" s="69" t="s">
        <v>48</v>
      </c>
      <c r="AA237" s="70" t="s">
        <v>387</v>
      </c>
      <c r="AE237" s="80"/>
      <c r="BB237" s="218" t="s">
        <v>67</v>
      </c>
      <c r="BL237" s="80">
        <f t="shared" si="60"/>
        <v>0</v>
      </c>
      <c r="BM237" s="80">
        <f t="shared" si="61"/>
        <v>0</v>
      </c>
      <c r="BN237" s="80">
        <f t="shared" si="62"/>
        <v>0</v>
      </c>
      <c r="BO237" s="80">
        <f t="shared" si="63"/>
        <v>0</v>
      </c>
    </row>
    <row r="238" spans="1:67" ht="27" customHeight="1" x14ac:dyDescent="0.25">
      <c r="A238" s="64" t="s">
        <v>392</v>
      </c>
      <c r="B238" s="64" t="s">
        <v>393</v>
      </c>
      <c r="C238" s="37">
        <v>4301011858</v>
      </c>
      <c r="D238" s="396">
        <v>4680115885646</v>
      </c>
      <c r="E238" s="396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114</v>
      </c>
      <c r="L238" s="39" t="s">
        <v>113</v>
      </c>
      <c r="M238" s="39"/>
      <c r="N238" s="38">
        <v>55</v>
      </c>
      <c r="O238" s="594" t="s">
        <v>394</v>
      </c>
      <c r="P238" s="398"/>
      <c r="Q238" s="398"/>
      <c r="R238" s="398"/>
      <c r="S238" s="399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59"/>
        <v>0</v>
      </c>
      <c r="Y238" s="42" t="str">
        <f>IFERROR(IF(X238=0,"",ROUNDUP(X238/H238,0)*0.02175),"")</f>
        <v/>
      </c>
      <c r="Z238" s="69" t="s">
        <v>48</v>
      </c>
      <c r="AA238" s="70" t="s">
        <v>387</v>
      </c>
      <c r="AE238" s="80"/>
      <c r="BB238" s="219" t="s">
        <v>67</v>
      </c>
      <c r="BL238" s="80">
        <f t="shared" si="60"/>
        <v>0</v>
      </c>
      <c r="BM238" s="80">
        <f t="shared" si="61"/>
        <v>0</v>
      </c>
      <c r="BN238" s="80">
        <f t="shared" si="62"/>
        <v>0</v>
      </c>
      <c r="BO238" s="80">
        <f t="shared" si="63"/>
        <v>0</v>
      </c>
    </row>
    <row r="239" spans="1:67" ht="27" customHeight="1" x14ac:dyDescent="0.25">
      <c r="A239" s="64" t="s">
        <v>395</v>
      </c>
      <c r="B239" s="64" t="s">
        <v>396</v>
      </c>
      <c r="C239" s="37">
        <v>4301011362</v>
      </c>
      <c r="D239" s="396">
        <v>4607091386004</v>
      </c>
      <c r="E239" s="396"/>
      <c r="F239" s="63">
        <v>1.35</v>
      </c>
      <c r="G239" s="38">
        <v>8</v>
      </c>
      <c r="H239" s="63">
        <v>10.8</v>
      </c>
      <c r="I239" s="63">
        <v>11.28</v>
      </c>
      <c r="J239" s="38">
        <v>48</v>
      </c>
      <c r="K239" s="38" t="s">
        <v>114</v>
      </c>
      <c r="L239" s="39" t="s">
        <v>122</v>
      </c>
      <c r="M239" s="39"/>
      <c r="N239" s="38">
        <v>55</v>
      </c>
      <c r="O239" s="58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8"/>
      <c r="Q239" s="398"/>
      <c r="R239" s="398"/>
      <c r="S239" s="399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59"/>
        <v>0</v>
      </c>
      <c r="Y239" s="42" t="str">
        <f>IFERROR(IF(X239=0,"",ROUNDUP(X239/H239,0)*0.02039),"")</f>
        <v/>
      </c>
      <c r="Z239" s="69" t="s">
        <v>48</v>
      </c>
      <c r="AA239" s="70" t="s">
        <v>48</v>
      </c>
      <c r="AE239" s="80"/>
      <c r="BB239" s="220" t="s">
        <v>67</v>
      </c>
      <c r="BL239" s="80">
        <f t="shared" si="60"/>
        <v>0</v>
      </c>
      <c r="BM239" s="80">
        <f t="shared" si="61"/>
        <v>0</v>
      </c>
      <c r="BN239" s="80">
        <f t="shared" si="62"/>
        <v>0</v>
      </c>
      <c r="BO239" s="80">
        <f t="shared" si="63"/>
        <v>0</v>
      </c>
    </row>
    <row r="240" spans="1:67" ht="27" customHeight="1" x14ac:dyDescent="0.25">
      <c r="A240" s="64" t="s">
        <v>397</v>
      </c>
      <c r="B240" s="64" t="s">
        <v>398</v>
      </c>
      <c r="C240" s="37">
        <v>4301011347</v>
      </c>
      <c r="D240" s="396">
        <v>4607091386073</v>
      </c>
      <c r="E240" s="396"/>
      <c r="F240" s="63">
        <v>0.9</v>
      </c>
      <c r="G240" s="38">
        <v>10</v>
      </c>
      <c r="H240" s="63">
        <v>9</v>
      </c>
      <c r="I240" s="63">
        <v>9.6300000000000008</v>
      </c>
      <c r="J240" s="38">
        <v>56</v>
      </c>
      <c r="K240" s="38" t="s">
        <v>114</v>
      </c>
      <c r="L240" s="39" t="s">
        <v>113</v>
      </c>
      <c r="M240" s="39"/>
      <c r="N240" s="38">
        <v>31</v>
      </c>
      <c r="O240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8"/>
      <c r="Q240" s="398"/>
      <c r="R240" s="398"/>
      <c r="S240" s="399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9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21" t="s">
        <v>67</v>
      </c>
      <c r="BL240" s="80">
        <f t="shared" si="60"/>
        <v>0</v>
      </c>
      <c r="BM240" s="80">
        <f t="shared" si="61"/>
        <v>0</v>
      </c>
      <c r="BN240" s="80">
        <f t="shared" si="62"/>
        <v>0</v>
      </c>
      <c r="BO240" s="80">
        <f t="shared" si="63"/>
        <v>0</v>
      </c>
    </row>
    <row r="241" spans="1:67" ht="27" customHeight="1" x14ac:dyDescent="0.25">
      <c r="A241" s="64" t="s">
        <v>400</v>
      </c>
      <c r="B241" s="64" t="s">
        <v>401</v>
      </c>
      <c r="C241" s="37">
        <v>4301010928</v>
      </c>
      <c r="D241" s="396">
        <v>4607091387322</v>
      </c>
      <c r="E241" s="396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114</v>
      </c>
      <c r="L241" s="39" t="s">
        <v>113</v>
      </c>
      <c r="M241" s="39"/>
      <c r="N241" s="38">
        <v>55</v>
      </c>
      <c r="O241" s="58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8"/>
      <c r="Q241" s="398"/>
      <c r="R241" s="398"/>
      <c r="S241" s="399"/>
      <c r="T241" s="40" t="s">
        <v>48</v>
      </c>
      <c r="U241" s="40" t="s">
        <v>399</v>
      </c>
      <c r="V241" s="41" t="s">
        <v>0</v>
      </c>
      <c r="W241" s="59">
        <v>0</v>
      </c>
      <c r="X241" s="56">
        <f t="shared" si="59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22" t="s">
        <v>67</v>
      </c>
      <c r="BL241" s="80">
        <f t="shared" si="60"/>
        <v>0</v>
      </c>
      <c r="BM241" s="80">
        <f t="shared" si="61"/>
        <v>0</v>
      </c>
      <c r="BN241" s="80">
        <f t="shared" si="62"/>
        <v>0</v>
      </c>
      <c r="BO241" s="80">
        <f t="shared" si="63"/>
        <v>0</v>
      </c>
    </row>
    <row r="242" spans="1:67" ht="27" customHeight="1" x14ac:dyDescent="0.25">
      <c r="A242" s="64" t="s">
        <v>402</v>
      </c>
      <c r="B242" s="64" t="s">
        <v>403</v>
      </c>
      <c r="C242" s="37">
        <v>4301010945</v>
      </c>
      <c r="D242" s="396">
        <v>4607091387353</v>
      </c>
      <c r="E242" s="396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114</v>
      </c>
      <c r="L242" s="39" t="s">
        <v>113</v>
      </c>
      <c r="M242" s="39"/>
      <c r="N242" s="38">
        <v>55</v>
      </c>
      <c r="O242" s="58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8"/>
      <c r="Q242" s="398"/>
      <c r="R242" s="398"/>
      <c r="S242" s="399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9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3" t="s">
        <v>67</v>
      </c>
      <c r="BL242" s="80">
        <f t="shared" si="60"/>
        <v>0</v>
      </c>
      <c r="BM242" s="80">
        <f t="shared" si="61"/>
        <v>0</v>
      </c>
      <c r="BN242" s="80">
        <f t="shared" si="62"/>
        <v>0</v>
      </c>
      <c r="BO242" s="80">
        <f t="shared" si="63"/>
        <v>0</v>
      </c>
    </row>
    <row r="243" spans="1:67" ht="27" customHeight="1" x14ac:dyDescent="0.25">
      <c r="A243" s="64" t="s">
        <v>404</v>
      </c>
      <c r="B243" s="64" t="s">
        <v>405</v>
      </c>
      <c r="C243" s="37">
        <v>4301011328</v>
      </c>
      <c r="D243" s="396">
        <v>4607091386011</v>
      </c>
      <c r="E243" s="396"/>
      <c r="F243" s="63">
        <v>0.5</v>
      </c>
      <c r="G243" s="38">
        <v>10</v>
      </c>
      <c r="H243" s="63">
        <v>5</v>
      </c>
      <c r="I243" s="63">
        <v>5.21</v>
      </c>
      <c r="J243" s="38">
        <v>120</v>
      </c>
      <c r="K243" s="38" t="s">
        <v>81</v>
      </c>
      <c r="L243" s="39" t="s">
        <v>80</v>
      </c>
      <c r="M243" s="39"/>
      <c r="N243" s="38">
        <v>55</v>
      </c>
      <c r="O243" s="5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8"/>
      <c r="Q243" s="398"/>
      <c r="R243" s="398"/>
      <c r="S243" s="399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9"/>
        <v>0</v>
      </c>
      <c r="Y243" s="42" t="str">
        <f t="shared" ref="Y243:Y248" si="64">IFERROR(IF(X243=0,"",ROUNDUP(X243/H243,0)*0.00937),"")</f>
        <v/>
      </c>
      <c r="Z243" s="69" t="s">
        <v>48</v>
      </c>
      <c r="AA243" s="70" t="s">
        <v>48</v>
      </c>
      <c r="AE243" s="80"/>
      <c r="BB243" s="224" t="s">
        <v>67</v>
      </c>
      <c r="BL243" s="80">
        <f t="shared" si="60"/>
        <v>0</v>
      </c>
      <c r="BM243" s="80">
        <f t="shared" si="61"/>
        <v>0</v>
      </c>
      <c r="BN243" s="80">
        <f t="shared" si="62"/>
        <v>0</v>
      </c>
      <c r="BO243" s="80">
        <f t="shared" si="63"/>
        <v>0</v>
      </c>
    </row>
    <row r="244" spans="1:67" ht="27" customHeight="1" x14ac:dyDescent="0.25">
      <c r="A244" s="64" t="s">
        <v>406</v>
      </c>
      <c r="B244" s="64" t="s">
        <v>407</v>
      </c>
      <c r="C244" s="37">
        <v>4301011329</v>
      </c>
      <c r="D244" s="396">
        <v>4607091387308</v>
      </c>
      <c r="E244" s="396"/>
      <c r="F244" s="63">
        <v>0.5</v>
      </c>
      <c r="G244" s="38">
        <v>10</v>
      </c>
      <c r="H244" s="63">
        <v>5</v>
      </c>
      <c r="I244" s="63">
        <v>5.21</v>
      </c>
      <c r="J244" s="38">
        <v>120</v>
      </c>
      <c r="K244" s="38" t="s">
        <v>81</v>
      </c>
      <c r="L244" s="39" t="s">
        <v>80</v>
      </c>
      <c r="M244" s="39"/>
      <c r="N244" s="38">
        <v>55</v>
      </c>
      <c r="O244" s="5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8"/>
      <c r="Q244" s="398"/>
      <c r="R244" s="398"/>
      <c r="S244" s="399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9"/>
        <v>0</v>
      </c>
      <c r="Y244" s="42" t="str">
        <f t="shared" si="64"/>
        <v/>
      </c>
      <c r="Z244" s="69" t="s">
        <v>48</v>
      </c>
      <c r="AA244" s="70" t="s">
        <v>48</v>
      </c>
      <c r="AE244" s="80"/>
      <c r="BB244" s="225" t="s">
        <v>67</v>
      </c>
      <c r="BL244" s="80">
        <f t="shared" si="60"/>
        <v>0</v>
      </c>
      <c r="BM244" s="80">
        <f t="shared" si="61"/>
        <v>0</v>
      </c>
      <c r="BN244" s="80">
        <f t="shared" si="62"/>
        <v>0</v>
      </c>
      <c r="BO244" s="80">
        <f t="shared" si="63"/>
        <v>0</v>
      </c>
    </row>
    <row r="245" spans="1:67" ht="27" customHeight="1" x14ac:dyDescent="0.25">
      <c r="A245" s="64" t="s">
        <v>408</v>
      </c>
      <c r="B245" s="64" t="s">
        <v>409</v>
      </c>
      <c r="C245" s="37">
        <v>4301011049</v>
      </c>
      <c r="D245" s="396">
        <v>4607091387339</v>
      </c>
      <c r="E245" s="396"/>
      <c r="F245" s="63">
        <v>0.5</v>
      </c>
      <c r="G245" s="38">
        <v>10</v>
      </c>
      <c r="H245" s="63">
        <v>5</v>
      </c>
      <c r="I245" s="63">
        <v>5.24</v>
      </c>
      <c r="J245" s="38">
        <v>120</v>
      </c>
      <c r="K245" s="38" t="s">
        <v>81</v>
      </c>
      <c r="L245" s="39" t="s">
        <v>113</v>
      </c>
      <c r="M245" s="39"/>
      <c r="N245" s="38">
        <v>55</v>
      </c>
      <c r="O245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8"/>
      <c r="Q245" s="398"/>
      <c r="R245" s="398"/>
      <c r="S245" s="399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9"/>
        <v>0</v>
      </c>
      <c r="Y245" s="42" t="str">
        <f t="shared" si="64"/>
        <v/>
      </c>
      <c r="Z245" s="69" t="s">
        <v>48</v>
      </c>
      <c r="AA245" s="70" t="s">
        <v>48</v>
      </c>
      <c r="AE245" s="80"/>
      <c r="BB245" s="226" t="s">
        <v>67</v>
      </c>
      <c r="BL245" s="80">
        <f t="shared" si="60"/>
        <v>0</v>
      </c>
      <c r="BM245" s="80">
        <f t="shared" si="61"/>
        <v>0</v>
      </c>
      <c r="BN245" s="80">
        <f t="shared" si="62"/>
        <v>0</v>
      </c>
      <c r="BO245" s="80">
        <f t="shared" si="63"/>
        <v>0</v>
      </c>
    </row>
    <row r="246" spans="1:67" ht="27" customHeight="1" x14ac:dyDescent="0.25">
      <c r="A246" s="64" t="s">
        <v>410</v>
      </c>
      <c r="B246" s="64" t="s">
        <v>411</v>
      </c>
      <c r="C246" s="37">
        <v>4301011573</v>
      </c>
      <c r="D246" s="396">
        <v>4680115881938</v>
      </c>
      <c r="E246" s="396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81</v>
      </c>
      <c r="L246" s="39" t="s">
        <v>113</v>
      </c>
      <c r="M246" s="39"/>
      <c r="N246" s="38">
        <v>90</v>
      </c>
      <c r="O246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8"/>
      <c r="Q246" s="398"/>
      <c r="R246" s="398"/>
      <c r="S246" s="399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9"/>
        <v>0</v>
      </c>
      <c r="Y246" s="42" t="str">
        <f t="shared" si="64"/>
        <v/>
      </c>
      <c r="Z246" s="69" t="s">
        <v>48</v>
      </c>
      <c r="AA246" s="70" t="s">
        <v>48</v>
      </c>
      <c r="AE246" s="80"/>
      <c r="BB246" s="227" t="s">
        <v>67</v>
      </c>
      <c r="BL246" s="80">
        <f t="shared" si="60"/>
        <v>0</v>
      </c>
      <c r="BM246" s="80">
        <f t="shared" si="61"/>
        <v>0</v>
      </c>
      <c r="BN246" s="80">
        <f t="shared" si="62"/>
        <v>0</v>
      </c>
      <c r="BO246" s="80">
        <f t="shared" si="63"/>
        <v>0</v>
      </c>
    </row>
    <row r="247" spans="1:67" ht="27" customHeight="1" x14ac:dyDescent="0.25">
      <c r="A247" s="64" t="s">
        <v>412</v>
      </c>
      <c r="B247" s="64" t="s">
        <v>413</v>
      </c>
      <c r="C247" s="37">
        <v>4301010944</v>
      </c>
      <c r="D247" s="396">
        <v>4607091387346</v>
      </c>
      <c r="E247" s="396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81</v>
      </c>
      <c r="L247" s="39" t="s">
        <v>113</v>
      </c>
      <c r="M247" s="39"/>
      <c r="N247" s="38">
        <v>55</v>
      </c>
      <c r="O247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8"/>
      <c r="Q247" s="398"/>
      <c r="R247" s="398"/>
      <c r="S247" s="399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9"/>
        <v>0</v>
      </c>
      <c r="Y247" s="42" t="str">
        <f t="shared" si="64"/>
        <v/>
      </c>
      <c r="Z247" s="69" t="s">
        <v>48</v>
      </c>
      <c r="AA247" s="70" t="s">
        <v>48</v>
      </c>
      <c r="AE247" s="80"/>
      <c r="BB247" s="228" t="s">
        <v>67</v>
      </c>
      <c r="BL247" s="80">
        <f t="shared" si="60"/>
        <v>0</v>
      </c>
      <c r="BM247" s="80">
        <f t="shared" si="61"/>
        <v>0</v>
      </c>
      <c r="BN247" s="80">
        <f t="shared" si="62"/>
        <v>0</v>
      </c>
      <c r="BO247" s="80">
        <f t="shared" si="63"/>
        <v>0</v>
      </c>
    </row>
    <row r="248" spans="1:67" ht="27" customHeight="1" x14ac:dyDescent="0.25">
      <c r="A248" s="64" t="s">
        <v>414</v>
      </c>
      <c r="B248" s="64" t="s">
        <v>415</v>
      </c>
      <c r="C248" s="37">
        <v>4301011353</v>
      </c>
      <c r="D248" s="396">
        <v>4607091389807</v>
      </c>
      <c r="E248" s="396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81</v>
      </c>
      <c r="L248" s="39" t="s">
        <v>113</v>
      </c>
      <c r="M248" s="39"/>
      <c r="N248" s="38">
        <v>55</v>
      </c>
      <c r="O248" s="57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8"/>
      <c r="Q248" s="398"/>
      <c r="R248" s="398"/>
      <c r="S248" s="399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9"/>
        <v>0</v>
      </c>
      <c r="Y248" s="42" t="str">
        <f t="shared" si="64"/>
        <v/>
      </c>
      <c r="Z248" s="69" t="s">
        <v>48</v>
      </c>
      <c r="AA248" s="70" t="s">
        <v>48</v>
      </c>
      <c r="AE248" s="80"/>
      <c r="BB248" s="229" t="s">
        <v>67</v>
      </c>
      <c r="BL248" s="80">
        <f t="shared" si="60"/>
        <v>0</v>
      </c>
      <c r="BM248" s="80">
        <f t="shared" si="61"/>
        <v>0</v>
      </c>
      <c r="BN248" s="80">
        <f t="shared" si="62"/>
        <v>0</v>
      </c>
      <c r="BO248" s="80">
        <f t="shared" si="63"/>
        <v>0</v>
      </c>
    </row>
    <row r="249" spans="1:67" x14ac:dyDescent="0.2">
      <c r="A249" s="403"/>
      <c r="B249" s="403"/>
      <c r="C249" s="403"/>
      <c r="D249" s="403"/>
      <c r="E249" s="403"/>
      <c r="F249" s="403"/>
      <c r="G249" s="403"/>
      <c r="H249" s="403"/>
      <c r="I249" s="403"/>
      <c r="J249" s="403"/>
      <c r="K249" s="403"/>
      <c r="L249" s="403"/>
      <c r="M249" s="403"/>
      <c r="N249" s="404"/>
      <c r="O249" s="400" t="s">
        <v>43</v>
      </c>
      <c r="P249" s="401"/>
      <c r="Q249" s="401"/>
      <c r="R249" s="401"/>
      <c r="S249" s="401"/>
      <c r="T249" s="401"/>
      <c r="U249" s="402"/>
      <c r="V249" s="43" t="s">
        <v>42</v>
      </c>
      <c r="W249" s="44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44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44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68"/>
      <c r="AA249" s="68"/>
    </row>
    <row r="250" spans="1:67" x14ac:dyDescent="0.2">
      <c r="A250" s="403"/>
      <c r="B250" s="403"/>
      <c r="C250" s="403"/>
      <c r="D250" s="403"/>
      <c r="E250" s="403"/>
      <c r="F250" s="403"/>
      <c r="G250" s="403"/>
      <c r="H250" s="403"/>
      <c r="I250" s="403"/>
      <c r="J250" s="403"/>
      <c r="K250" s="403"/>
      <c r="L250" s="403"/>
      <c r="M250" s="403"/>
      <c r="N250" s="404"/>
      <c r="O250" s="400" t="s">
        <v>43</v>
      </c>
      <c r="P250" s="401"/>
      <c r="Q250" s="401"/>
      <c r="R250" s="401"/>
      <c r="S250" s="401"/>
      <c r="T250" s="401"/>
      <c r="U250" s="402"/>
      <c r="V250" s="43" t="s">
        <v>0</v>
      </c>
      <c r="W250" s="44">
        <f>IFERROR(SUM(W236:W248),"0")</f>
        <v>0</v>
      </c>
      <c r="X250" s="44">
        <f>IFERROR(SUM(X236:X248),"0")</f>
        <v>0</v>
      </c>
      <c r="Y250" s="43"/>
      <c r="Z250" s="68"/>
      <c r="AA250" s="68"/>
    </row>
    <row r="251" spans="1:67" ht="14.25" customHeight="1" x14ac:dyDescent="0.25">
      <c r="A251" s="416" t="s">
        <v>77</v>
      </c>
      <c r="B251" s="416"/>
      <c r="C251" s="416"/>
      <c r="D251" s="416"/>
      <c r="E251" s="416"/>
      <c r="F251" s="416"/>
      <c r="G251" s="416"/>
      <c r="H251" s="416"/>
      <c r="I251" s="416"/>
      <c r="J251" s="416"/>
      <c r="K251" s="416"/>
      <c r="L251" s="416"/>
      <c r="M251" s="416"/>
      <c r="N251" s="416"/>
      <c r="O251" s="416"/>
      <c r="P251" s="416"/>
      <c r="Q251" s="416"/>
      <c r="R251" s="416"/>
      <c r="S251" s="416"/>
      <c r="T251" s="416"/>
      <c r="U251" s="416"/>
      <c r="V251" s="416"/>
      <c r="W251" s="416"/>
      <c r="X251" s="416"/>
      <c r="Y251" s="416"/>
      <c r="Z251" s="67"/>
      <c r="AA251" s="67"/>
    </row>
    <row r="252" spans="1:67" ht="27" customHeight="1" x14ac:dyDescent="0.25">
      <c r="A252" s="64" t="s">
        <v>416</v>
      </c>
      <c r="B252" s="64" t="s">
        <v>417</v>
      </c>
      <c r="C252" s="37">
        <v>4301030878</v>
      </c>
      <c r="D252" s="396">
        <v>4607091387193</v>
      </c>
      <c r="E252" s="396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81</v>
      </c>
      <c r="L252" s="39" t="s">
        <v>80</v>
      </c>
      <c r="M252" s="39"/>
      <c r="N252" s="38">
        <v>35</v>
      </c>
      <c r="O252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8"/>
      <c r="Q252" s="398"/>
      <c r="R252" s="398"/>
      <c r="S252" s="399"/>
      <c r="T252" s="40" t="s">
        <v>48</v>
      </c>
      <c r="U252" s="40" t="s">
        <v>48</v>
      </c>
      <c r="V252" s="41" t="s">
        <v>0</v>
      </c>
      <c r="W252" s="59">
        <v>0</v>
      </c>
      <c r="X252" s="56">
        <f>IFERROR(IF(W252="",0,CEILING((W252/$H252),1)*$H252),"")</f>
        <v>0</v>
      </c>
      <c r="Y252" s="42" t="str">
        <f>IFERROR(IF(X252=0,"",ROUNDUP(X252/H252,0)*0.00753),"")</f>
        <v/>
      </c>
      <c r="Z252" s="69" t="s">
        <v>48</v>
      </c>
      <c r="AA252" s="70" t="s">
        <v>48</v>
      </c>
      <c r="AE252" s="80"/>
      <c r="BB252" s="230" t="s">
        <v>67</v>
      </c>
      <c r="BL252" s="80">
        <f>IFERROR(W252*I252/H252,"0")</f>
        <v>0</v>
      </c>
      <c r="BM252" s="80">
        <f>IFERROR(X252*I252/H252,"0")</f>
        <v>0</v>
      </c>
      <c r="BN252" s="80">
        <f>IFERROR(1/J252*(W252/H252),"0")</f>
        <v>0</v>
      </c>
      <c r="BO252" s="80">
        <f>IFERROR(1/J252*(X252/H252),"0")</f>
        <v>0</v>
      </c>
    </row>
    <row r="253" spans="1:67" ht="27" customHeight="1" x14ac:dyDescent="0.25">
      <c r="A253" s="64" t="s">
        <v>418</v>
      </c>
      <c r="B253" s="64" t="s">
        <v>419</v>
      </c>
      <c r="C253" s="37">
        <v>4301031153</v>
      </c>
      <c r="D253" s="396">
        <v>4607091387230</v>
      </c>
      <c r="E253" s="396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81</v>
      </c>
      <c r="L253" s="39" t="s">
        <v>80</v>
      </c>
      <c r="M253" s="39"/>
      <c r="N253" s="38">
        <v>40</v>
      </c>
      <c r="O253" s="5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8"/>
      <c r="Q253" s="398"/>
      <c r="R253" s="398"/>
      <c r="S253" s="399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IFERROR(IF(X253=0,"",ROUNDUP(X253/H253,0)*0.00753),"")</f>
        <v/>
      </c>
      <c r="Z253" s="69" t="s">
        <v>48</v>
      </c>
      <c r="AA253" s="70" t="s">
        <v>48</v>
      </c>
      <c r="AE253" s="80"/>
      <c r="BB253" s="231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customHeight="1" x14ac:dyDescent="0.25">
      <c r="A254" s="64" t="s">
        <v>420</v>
      </c>
      <c r="B254" s="64" t="s">
        <v>421</v>
      </c>
      <c r="C254" s="37">
        <v>4301031152</v>
      </c>
      <c r="D254" s="396">
        <v>4607091387285</v>
      </c>
      <c r="E254" s="396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84</v>
      </c>
      <c r="L254" s="39" t="s">
        <v>80</v>
      </c>
      <c r="M254" s="39"/>
      <c r="N254" s="38">
        <v>40</v>
      </c>
      <c r="O254" s="5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8"/>
      <c r="Q254" s="398"/>
      <c r="R254" s="398"/>
      <c r="S254" s="399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IFERROR(IF(X254=0,"",ROUNDUP(X254/H254,0)*0.00502),"")</f>
        <v/>
      </c>
      <c r="Z254" s="69" t="s">
        <v>48</v>
      </c>
      <c r="AA254" s="70" t="s">
        <v>48</v>
      </c>
      <c r="AE254" s="80"/>
      <c r="BB254" s="232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ht="27" customHeight="1" x14ac:dyDescent="0.25">
      <c r="A255" s="64" t="s">
        <v>422</v>
      </c>
      <c r="B255" s="64" t="s">
        <v>423</v>
      </c>
      <c r="C255" s="37">
        <v>4301031164</v>
      </c>
      <c r="D255" s="396">
        <v>4680115880481</v>
      </c>
      <c r="E255" s="396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84</v>
      </c>
      <c r="L255" s="39" t="s">
        <v>80</v>
      </c>
      <c r="M255" s="39"/>
      <c r="N255" s="38">
        <v>40</v>
      </c>
      <c r="O255" s="57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8"/>
      <c r="Q255" s="398"/>
      <c r="R255" s="398"/>
      <c r="S255" s="399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IFERROR(IF(X255=0,"",ROUNDUP(X255/H255,0)*0.00502),"")</f>
        <v/>
      </c>
      <c r="Z255" s="69" t="s">
        <v>48</v>
      </c>
      <c r="AA255" s="70" t="s">
        <v>48</v>
      </c>
      <c r="AE255" s="80"/>
      <c r="BB255" s="233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x14ac:dyDescent="0.2">
      <c r="A256" s="403"/>
      <c r="B256" s="403"/>
      <c r="C256" s="403"/>
      <c r="D256" s="403"/>
      <c r="E256" s="403"/>
      <c r="F256" s="403"/>
      <c r="G256" s="403"/>
      <c r="H256" s="403"/>
      <c r="I256" s="403"/>
      <c r="J256" s="403"/>
      <c r="K256" s="403"/>
      <c r="L256" s="403"/>
      <c r="M256" s="403"/>
      <c r="N256" s="404"/>
      <c r="O256" s="400" t="s">
        <v>43</v>
      </c>
      <c r="P256" s="401"/>
      <c r="Q256" s="401"/>
      <c r="R256" s="401"/>
      <c r="S256" s="401"/>
      <c r="T256" s="401"/>
      <c r="U256" s="402"/>
      <c r="V256" s="43" t="s">
        <v>42</v>
      </c>
      <c r="W256" s="44">
        <f>IFERROR(W252/H252,"0")+IFERROR(W253/H253,"0")+IFERROR(W254/H254,"0")+IFERROR(W255/H255,"0")</f>
        <v>0</v>
      </c>
      <c r="X256" s="44">
        <f>IFERROR(X252/H252,"0")+IFERROR(X253/H253,"0")+IFERROR(X254/H254,"0")+IFERROR(X255/H255,"0")</f>
        <v>0</v>
      </c>
      <c r="Y256" s="44">
        <f>IFERROR(IF(Y252="",0,Y252),"0")+IFERROR(IF(Y253="",0,Y253),"0")+IFERROR(IF(Y254="",0,Y254),"0")+IFERROR(IF(Y255="",0,Y255),"0")</f>
        <v>0</v>
      </c>
      <c r="Z256" s="68"/>
      <c r="AA256" s="68"/>
    </row>
    <row r="257" spans="1:67" x14ac:dyDescent="0.2">
      <c r="A257" s="403"/>
      <c r="B257" s="403"/>
      <c r="C257" s="403"/>
      <c r="D257" s="403"/>
      <c r="E257" s="403"/>
      <c r="F257" s="403"/>
      <c r="G257" s="403"/>
      <c r="H257" s="403"/>
      <c r="I257" s="403"/>
      <c r="J257" s="403"/>
      <c r="K257" s="403"/>
      <c r="L257" s="403"/>
      <c r="M257" s="403"/>
      <c r="N257" s="404"/>
      <c r="O257" s="400" t="s">
        <v>43</v>
      </c>
      <c r="P257" s="401"/>
      <c r="Q257" s="401"/>
      <c r="R257" s="401"/>
      <c r="S257" s="401"/>
      <c r="T257" s="401"/>
      <c r="U257" s="402"/>
      <c r="V257" s="43" t="s">
        <v>0</v>
      </c>
      <c r="W257" s="44">
        <f>IFERROR(SUM(W252:W255),"0")</f>
        <v>0</v>
      </c>
      <c r="X257" s="44">
        <f>IFERROR(SUM(X252:X255),"0")</f>
        <v>0</v>
      </c>
      <c r="Y257" s="43"/>
      <c r="Z257" s="68"/>
      <c r="AA257" s="68"/>
    </row>
    <row r="258" spans="1:67" ht="14.25" customHeight="1" x14ac:dyDescent="0.25">
      <c r="A258" s="416" t="s">
        <v>85</v>
      </c>
      <c r="B258" s="416"/>
      <c r="C258" s="416"/>
      <c r="D258" s="416"/>
      <c r="E258" s="416"/>
      <c r="F258" s="416"/>
      <c r="G258" s="416"/>
      <c r="H258" s="416"/>
      <c r="I258" s="416"/>
      <c r="J258" s="416"/>
      <c r="K258" s="416"/>
      <c r="L258" s="416"/>
      <c r="M258" s="416"/>
      <c r="N258" s="416"/>
      <c r="O258" s="416"/>
      <c r="P258" s="416"/>
      <c r="Q258" s="416"/>
      <c r="R258" s="416"/>
      <c r="S258" s="416"/>
      <c r="T258" s="416"/>
      <c r="U258" s="416"/>
      <c r="V258" s="416"/>
      <c r="W258" s="416"/>
      <c r="X258" s="416"/>
      <c r="Y258" s="416"/>
      <c r="Z258" s="67"/>
      <c r="AA258" s="67"/>
    </row>
    <row r="259" spans="1:67" ht="16.5" customHeight="1" x14ac:dyDescent="0.25">
      <c r="A259" s="64" t="s">
        <v>424</v>
      </c>
      <c r="B259" s="64" t="s">
        <v>425</v>
      </c>
      <c r="C259" s="37">
        <v>4301051100</v>
      </c>
      <c r="D259" s="396">
        <v>4607091387766</v>
      </c>
      <c r="E259" s="396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133</v>
      </c>
      <c r="M259" s="39"/>
      <c r="N259" s="38">
        <v>40</v>
      </c>
      <c r="O259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8"/>
      <c r="Q259" s="398"/>
      <c r="R259" s="398"/>
      <c r="S259" s="399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ref="X259:X268" si="65">IFERROR(IF(W259="",0,CEILING((W259/$H259),1)*$H259),"")</f>
        <v>0</v>
      </c>
      <c r="Y259" s="42" t="str">
        <f>IFERROR(IF(X259=0,"",ROUNDUP(X259/H259,0)*0.02175),"")</f>
        <v/>
      </c>
      <c r="Z259" s="69" t="s">
        <v>48</v>
      </c>
      <c r="AA259" s="70" t="s">
        <v>48</v>
      </c>
      <c r="AE259" s="80"/>
      <c r="BB259" s="234" t="s">
        <v>67</v>
      </c>
      <c r="BL259" s="80">
        <f t="shared" ref="BL259:BL268" si="66">IFERROR(W259*I259/H259,"0")</f>
        <v>0</v>
      </c>
      <c r="BM259" s="80">
        <f t="shared" ref="BM259:BM268" si="67">IFERROR(X259*I259/H259,"0")</f>
        <v>0</v>
      </c>
      <c r="BN259" s="80">
        <f t="shared" ref="BN259:BN268" si="68">IFERROR(1/J259*(W259/H259),"0")</f>
        <v>0</v>
      </c>
      <c r="BO259" s="80">
        <f t="shared" ref="BO259:BO268" si="69">IFERROR(1/J259*(X259/H259),"0")</f>
        <v>0</v>
      </c>
    </row>
    <row r="260" spans="1:67" ht="27" customHeight="1" x14ac:dyDescent="0.25">
      <c r="A260" s="64" t="s">
        <v>426</v>
      </c>
      <c r="B260" s="64" t="s">
        <v>427</v>
      </c>
      <c r="C260" s="37">
        <v>4301051116</v>
      </c>
      <c r="D260" s="396">
        <v>4607091387957</v>
      </c>
      <c r="E260" s="396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80</v>
      </c>
      <c r="M260" s="39"/>
      <c r="N260" s="38">
        <v>40</v>
      </c>
      <c r="O260" s="56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8"/>
      <c r="Q260" s="398"/>
      <c r="R260" s="398"/>
      <c r="S260" s="399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65"/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80"/>
      <c r="BB260" s="235" t="s">
        <v>67</v>
      </c>
      <c r="BL260" s="80">
        <f t="shared" si="66"/>
        <v>0</v>
      </c>
      <c r="BM260" s="80">
        <f t="shared" si="67"/>
        <v>0</v>
      </c>
      <c r="BN260" s="80">
        <f t="shared" si="68"/>
        <v>0</v>
      </c>
      <c r="BO260" s="80">
        <f t="shared" si="69"/>
        <v>0</v>
      </c>
    </row>
    <row r="261" spans="1:67" ht="27" customHeight="1" x14ac:dyDescent="0.25">
      <c r="A261" s="64" t="s">
        <v>428</v>
      </c>
      <c r="B261" s="64" t="s">
        <v>429</v>
      </c>
      <c r="C261" s="37">
        <v>4301051115</v>
      </c>
      <c r="D261" s="396">
        <v>4607091387964</v>
      </c>
      <c r="E261" s="396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80</v>
      </c>
      <c r="M261" s="39"/>
      <c r="N261" s="38">
        <v>40</v>
      </c>
      <c r="O261" s="5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8"/>
      <c r="Q261" s="398"/>
      <c r="R261" s="398"/>
      <c r="S261" s="399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65"/>
        <v>0</v>
      </c>
      <c r="Y261" s="42" t="str">
        <f>IFERROR(IF(X261=0,"",ROUNDUP(X261/H261,0)*0.02175),"")</f>
        <v/>
      </c>
      <c r="Z261" s="69" t="s">
        <v>48</v>
      </c>
      <c r="AA261" s="70" t="s">
        <v>48</v>
      </c>
      <c r="AE261" s="80"/>
      <c r="BB261" s="236" t="s">
        <v>67</v>
      </c>
      <c r="BL261" s="80">
        <f t="shared" si="66"/>
        <v>0</v>
      </c>
      <c r="BM261" s="80">
        <f t="shared" si="67"/>
        <v>0</v>
      </c>
      <c r="BN261" s="80">
        <f t="shared" si="68"/>
        <v>0</v>
      </c>
      <c r="BO261" s="80">
        <f t="shared" si="69"/>
        <v>0</v>
      </c>
    </row>
    <row r="262" spans="1:67" ht="16.5" customHeight="1" x14ac:dyDescent="0.25">
      <c r="A262" s="64" t="s">
        <v>430</v>
      </c>
      <c r="B262" s="64" t="s">
        <v>431</v>
      </c>
      <c r="C262" s="37">
        <v>4301051731</v>
      </c>
      <c r="D262" s="396">
        <v>4680115884618</v>
      </c>
      <c r="E262" s="396"/>
      <c r="F262" s="63">
        <v>0.6</v>
      </c>
      <c r="G262" s="38">
        <v>6</v>
      </c>
      <c r="H262" s="63">
        <v>3.6</v>
      </c>
      <c r="I262" s="63">
        <v>3.81</v>
      </c>
      <c r="J262" s="38">
        <v>120</v>
      </c>
      <c r="K262" s="38" t="s">
        <v>81</v>
      </c>
      <c r="L262" s="39" t="s">
        <v>80</v>
      </c>
      <c r="M262" s="39"/>
      <c r="N262" s="38">
        <v>45</v>
      </c>
      <c r="O262" s="5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8"/>
      <c r="Q262" s="398"/>
      <c r="R262" s="398"/>
      <c r="S262" s="399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65"/>
        <v>0</v>
      </c>
      <c r="Y262" s="42" t="str">
        <f>IFERROR(IF(X262=0,"",ROUNDUP(X262/H262,0)*0.00937),"")</f>
        <v/>
      </c>
      <c r="Z262" s="69" t="s">
        <v>48</v>
      </c>
      <c r="AA262" s="70" t="s">
        <v>48</v>
      </c>
      <c r="AE262" s="80"/>
      <c r="BB262" s="237" t="s">
        <v>67</v>
      </c>
      <c r="BL262" s="80">
        <f t="shared" si="66"/>
        <v>0</v>
      </c>
      <c r="BM262" s="80">
        <f t="shared" si="67"/>
        <v>0</v>
      </c>
      <c r="BN262" s="80">
        <f t="shared" si="68"/>
        <v>0</v>
      </c>
      <c r="BO262" s="80">
        <f t="shared" si="69"/>
        <v>0</v>
      </c>
    </row>
    <row r="263" spans="1:67" ht="27" customHeight="1" x14ac:dyDescent="0.25">
      <c r="A263" s="64" t="s">
        <v>432</v>
      </c>
      <c r="B263" s="64" t="s">
        <v>433</v>
      </c>
      <c r="C263" s="37">
        <v>4301051134</v>
      </c>
      <c r="D263" s="396">
        <v>4607091381672</v>
      </c>
      <c r="E263" s="396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81</v>
      </c>
      <c r="L263" s="39" t="s">
        <v>80</v>
      </c>
      <c r="M263" s="39"/>
      <c r="N263" s="38">
        <v>40</v>
      </c>
      <c r="O263" s="5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8"/>
      <c r="Q263" s="398"/>
      <c r="R263" s="398"/>
      <c r="S263" s="399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5"/>
        <v>0</v>
      </c>
      <c r="Y263" s="42" t="str">
        <f>IFERROR(IF(X263=0,"",ROUNDUP(X263/H263,0)*0.00937),"")</f>
        <v/>
      </c>
      <c r="Z263" s="69" t="s">
        <v>48</v>
      </c>
      <c r="AA263" s="70" t="s">
        <v>48</v>
      </c>
      <c r="AE263" s="80"/>
      <c r="BB263" s="238" t="s">
        <v>67</v>
      </c>
      <c r="BL263" s="80">
        <f t="shared" si="66"/>
        <v>0</v>
      </c>
      <c r="BM263" s="80">
        <f t="shared" si="67"/>
        <v>0</v>
      </c>
      <c r="BN263" s="80">
        <f t="shared" si="68"/>
        <v>0</v>
      </c>
      <c r="BO263" s="80">
        <f t="shared" si="69"/>
        <v>0</v>
      </c>
    </row>
    <row r="264" spans="1:67" ht="27" customHeight="1" x14ac:dyDescent="0.25">
      <c r="A264" s="64" t="s">
        <v>434</v>
      </c>
      <c r="B264" s="64" t="s">
        <v>435</v>
      </c>
      <c r="C264" s="37">
        <v>4301051705</v>
      </c>
      <c r="D264" s="396">
        <v>4680115884588</v>
      </c>
      <c r="E264" s="396"/>
      <c r="F264" s="63">
        <v>0.5</v>
      </c>
      <c r="G264" s="38">
        <v>6</v>
      </c>
      <c r="H264" s="63">
        <v>3</v>
      </c>
      <c r="I264" s="63">
        <v>3.266</v>
      </c>
      <c r="J264" s="38">
        <v>156</v>
      </c>
      <c r="K264" s="38" t="s">
        <v>81</v>
      </c>
      <c r="L264" s="39" t="s">
        <v>80</v>
      </c>
      <c r="M264" s="39"/>
      <c r="N264" s="38">
        <v>40</v>
      </c>
      <c r="O264" s="572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8"/>
      <c r="Q264" s="398"/>
      <c r="R264" s="398"/>
      <c r="S264" s="399"/>
      <c r="T264" s="40" t="s">
        <v>246</v>
      </c>
      <c r="U264" s="40" t="s">
        <v>48</v>
      </c>
      <c r="V264" s="41" t="s">
        <v>0</v>
      </c>
      <c r="W264" s="59">
        <v>0</v>
      </c>
      <c r="X264" s="56">
        <f t="shared" si="65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9" t="s">
        <v>67</v>
      </c>
      <c r="BL264" s="80">
        <f t="shared" si="66"/>
        <v>0</v>
      </c>
      <c r="BM264" s="80">
        <f t="shared" si="67"/>
        <v>0</v>
      </c>
      <c r="BN264" s="80">
        <f t="shared" si="68"/>
        <v>0</v>
      </c>
      <c r="BO264" s="80">
        <f t="shared" si="69"/>
        <v>0</v>
      </c>
    </row>
    <row r="265" spans="1:67" ht="27" customHeight="1" x14ac:dyDescent="0.25">
      <c r="A265" s="64" t="s">
        <v>436</v>
      </c>
      <c r="B265" s="64" t="s">
        <v>437</v>
      </c>
      <c r="C265" s="37">
        <v>4301051130</v>
      </c>
      <c r="D265" s="396">
        <v>4607091387537</v>
      </c>
      <c r="E265" s="396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81</v>
      </c>
      <c r="L265" s="39" t="s">
        <v>80</v>
      </c>
      <c r="M265" s="39"/>
      <c r="N265" s="38">
        <v>40</v>
      </c>
      <c r="O265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8"/>
      <c r="Q265" s="398"/>
      <c r="R265" s="398"/>
      <c r="S265" s="399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5"/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40" t="s">
        <v>67</v>
      </c>
      <c r="BL265" s="80">
        <f t="shared" si="66"/>
        <v>0</v>
      </c>
      <c r="BM265" s="80">
        <f t="shared" si="67"/>
        <v>0</v>
      </c>
      <c r="BN265" s="80">
        <f t="shared" si="68"/>
        <v>0</v>
      </c>
      <c r="BO265" s="80">
        <f t="shared" si="69"/>
        <v>0</v>
      </c>
    </row>
    <row r="266" spans="1:67" ht="27" customHeight="1" x14ac:dyDescent="0.25">
      <c r="A266" s="64" t="s">
        <v>438</v>
      </c>
      <c r="B266" s="64" t="s">
        <v>439</v>
      </c>
      <c r="C266" s="37">
        <v>4301051132</v>
      </c>
      <c r="D266" s="396">
        <v>4607091387513</v>
      </c>
      <c r="E266" s="396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81</v>
      </c>
      <c r="L266" s="39" t="s">
        <v>80</v>
      </c>
      <c r="M266" s="39"/>
      <c r="N266" s="38">
        <v>40</v>
      </c>
      <c r="O266" s="5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8"/>
      <c r="Q266" s="398"/>
      <c r="R266" s="398"/>
      <c r="S266" s="399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5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41" t="s">
        <v>67</v>
      </c>
      <c r="BL266" s="80">
        <f t="shared" si="66"/>
        <v>0</v>
      </c>
      <c r="BM266" s="80">
        <f t="shared" si="67"/>
        <v>0</v>
      </c>
      <c r="BN266" s="80">
        <f t="shared" si="68"/>
        <v>0</v>
      </c>
      <c r="BO266" s="80">
        <f t="shared" si="69"/>
        <v>0</v>
      </c>
    </row>
    <row r="267" spans="1:67" ht="27" customHeight="1" x14ac:dyDescent="0.25">
      <c r="A267" s="64" t="s">
        <v>440</v>
      </c>
      <c r="B267" s="64" t="s">
        <v>441</v>
      </c>
      <c r="C267" s="37">
        <v>4301051277</v>
      </c>
      <c r="D267" s="396">
        <v>4680115880511</v>
      </c>
      <c r="E267" s="396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81</v>
      </c>
      <c r="L267" s="39" t="s">
        <v>133</v>
      </c>
      <c r="M267" s="39"/>
      <c r="N267" s="38">
        <v>40</v>
      </c>
      <c r="O267" s="56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8"/>
      <c r="Q267" s="398"/>
      <c r="R267" s="398"/>
      <c r="S267" s="399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42" t="s">
        <v>67</v>
      </c>
      <c r="BL267" s="80">
        <f t="shared" si="66"/>
        <v>0</v>
      </c>
      <c r="BM267" s="80">
        <f t="shared" si="67"/>
        <v>0</v>
      </c>
      <c r="BN267" s="80">
        <f t="shared" si="68"/>
        <v>0</v>
      </c>
      <c r="BO267" s="80">
        <f t="shared" si="69"/>
        <v>0</v>
      </c>
    </row>
    <row r="268" spans="1:67" ht="27" customHeight="1" x14ac:dyDescent="0.25">
      <c r="A268" s="64" t="s">
        <v>442</v>
      </c>
      <c r="B268" s="64" t="s">
        <v>443</v>
      </c>
      <c r="C268" s="37">
        <v>4301051344</v>
      </c>
      <c r="D268" s="396">
        <v>4680115880412</v>
      </c>
      <c r="E268" s="396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81</v>
      </c>
      <c r="L268" s="39" t="s">
        <v>133</v>
      </c>
      <c r="M268" s="39"/>
      <c r="N268" s="38">
        <v>45</v>
      </c>
      <c r="O268" s="56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8"/>
      <c r="Q268" s="398"/>
      <c r="R268" s="398"/>
      <c r="S268" s="399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3" t="s">
        <v>67</v>
      </c>
      <c r="BL268" s="80">
        <f t="shared" si="66"/>
        <v>0</v>
      </c>
      <c r="BM268" s="80">
        <f t="shared" si="67"/>
        <v>0</v>
      </c>
      <c r="BN268" s="80">
        <f t="shared" si="68"/>
        <v>0</v>
      </c>
      <c r="BO268" s="80">
        <f t="shared" si="69"/>
        <v>0</v>
      </c>
    </row>
    <row r="269" spans="1:67" x14ac:dyDescent="0.2">
      <c r="A269" s="403"/>
      <c r="B269" s="403"/>
      <c r="C269" s="403"/>
      <c r="D269" s="403"/>
      <c r="E269" s="403"/>
      <c r="F269" s="403"/>
      <c r="G269" s="403"/>
      <c r="H269" s="403"/>
      <c r="I269" s="403"/>
      <c r="J269" s="403"/>
      <c r="K269" s="403"/>
      <c r="L269" s="403"/>
      <c r="M269" s="403"/>
      <c r="N269" s="404"/>
      <c r="O269" s="400" t="s">
        <v>43</v>
      </c>
      <c r="P269" s="401"/>
      <c r="Q269" s="401"/>
      <c r="R269" s="401"/>
      <c r="S269" s="401"/>
      <c r="T269" s="401"/>
      <c r="U269" s="402"/>
      <c r="V269" s="43" t="s">
        <v>42</v>
      </c>
      <c r="W269" s="44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44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44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68"/>
      <c r="AA269" s="68"/>
    </row>
    <row r="270" spans="1:67" x14ac:dyDescent="0.2">
      <c r="A270" s="403"/>
      <c r="B270" s="403"/>
      <c r="C270" s="403"/>
      <c r="D270" s="403"/>
      <c r="E270" s="403"/>
      <c r="F270" s="403"/>
      <c r="G270" s="403"/>
      <c r="H270" s="403"/>
      <c r="I270" s="403"/>
      <c r="J270" s="403"/>
      <c r="K270" s="403"/>
      <c r="L270" s="403"/>
      <c r="M270" s="403"/>
      <c r="N270" s="404"/>
      <c r="O270" s="400" t="s">
        <v>43</v>
      </c>
      <c r="P270" s="401"/>
      <c r="Q270" s="401"/>
      <c r="R270" s="401"/>
      <c r="S270" s="401"/>
      <c r="T270" s="401"/>
      <c r="U270" s="402"/>
      <c r="V270" s="43" t="s">
        <v>0</v>
      </c>
      <c r="W270" s="44">
        <f>IFERROR(SUM(W259:W268),"0")</f>
        <v>0</v>
      </c>
      <c r="X270" s="44">
        <f>IFERROR(SUM(X259:X268),"0")</f>
        <v>0</v>
      </c>
      <c r="Y270" s="43"/>
      <c r="Z270" s="68"/>
      <c r="AA270" s="68"/>
    </row>
    <row r="271" spans="1:67" ht="14.25" customHeight="1" x14ac:dyDescent="0.25">
      <c r="A271" s="416" t="s">
        <v>217</v>
      </c>
      <c r="B271" s="416"/>
      <c r="C271" s="416"/>
      <c r="D271" s="416"/>
      <c r="E271" s="416"/>
      <c r="F271" s="416"/>
      <c r="G271" s="416"/>
      <c r="H271" s="416"/>
      <c r="I271" s="416"/>
      <c r="J271" s="416"/>
      <c r="K271" s="416"/>
      <c r="L271" s="416"/>
      <c r="M271" s="416"/>
      <c r="N271" s="416"/>
      <c r="O271" s="416"/>
      <c r="P271" s="416"/>
      <c r="Q271" s="416"/>
      <c r="R271" s="416"/>
      <c r="S271" s="416"/>
      <c r="T271" s="416"/>
      <c r="U271" s="416"/>
      <c r="V271" s="416"/>
      <c r="W271" s="416"/>
      <c r="X271" s="416"/>
      <c r="Y271" s="416"/>
      <c r="Z271" s="67"/>
      <c r="AA271" s="67"/>
    </row>
    <row r="272" spans="1:67" ht="16.5" customHeight="1" x14ac:dyDescent="0.25">
      <c r="A272" s="64" t="s">
        <v>444</v>
      </c>
      <c r="B272" s="64" t="s">
        <v>445</v>
      </c>
      <c r="C272" s="37">
        <v>4301060326</v>
      </c>
      <c r="D272" s="396">
        <v>4607091380880</v>
      </c>
      <c r="E272" s="396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80</v>
      </c>
      <c r="M272" s="39"/>
      <c r="N272" s="38">
        <v>30</v>
      </c>
      <c r="O272" s="56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8"/>
      <c r="Q272" s="398"/>
      <c r="R272" s="398"/>
      <c r="S272" s="399"/>
      <c r="T272" s="40" t="s">
        <v>48</v>
      </c>
      <c r="U272" s="40" t="s">
        <v>48</v>
      </c>
      <c r="V272" s="41" t="s">
        <v>0</v>
      </c>
      <c r="W272" s="59">
        <v>0</v>
      </c>
      <c r="X272" s="56">
        <f>IFERROR(IF(W272="",0,CEILING((W272/$H272),1)*$H272),"")</f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80"/>
      <c r="BB272" s="244" t="s">
        <v>67</v>
      </c>
      <c r="BL272" s="80">
        <f>IFERROR(W272*I272/H272,"0")</f>
        <v>0</v>
      </c>
      <c r="BM272" s="80">
        <f>IFERROR(X272*I272/H272,"0")</f>
        <v>0</v>
      </c>
      <c r="BN272" s="80">
        <f>IFERROR(1/J272*(W272/H272),"0")</f>
        <v>0</v>
      </c>
      <c r="BO272" s="80">
        <f>IFERROR(1/J272*(X272/H272),"0")</f>
        <v>0</v>
      </c>
    </row>
    <row r="273" spans="1:67" ht="16.5" customHeight="1" x14ac:dyDescent="0.25">
      <c r="A273" s="64" t="s">
        <v>444</v>
      </c>
      <c r="B273" s="64" t="s">
        <v>446</v>
      </c>
      <c r="C273" s="37">
        <v>4301060379</v>
      </c>
      <c r="D273" s="396">
        <v>4607091380880</v>
      </c>
      <c r="E273" s="396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114</v>
      </c>
      <c r="L273" s="39" t="s">
        <v>80</v>
      </c>
      <c r="M273" s="39"/>
      <c r="N273" s="38">
        <v>30</v>
      </c>
      <c r="O273" s="564" t="s">
        <v>447</v>
      </c>
      <c r="P273" s="398"/>
      <c r="Q273" s="398"/>
      <c r="R273" s="398"/>
      <c r="S273" s="399"/>
      <c r="T273" s="40" t="s">
        <v>48</v>
      </c>
      <c r="U273" s="40" t="s">
        <v>48</v>
      </c>
      <c r="V273" s="41" t="s">
        <v>0</v>
      </c>
      <c r="W273" s="59">
        <v>0</v>
      </c>
      <c r="X273" s="56">
        <f>IFERROR(IF(W273="",0,CEILING((W273/$H273),1)*$H273),"")</f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45" t="s">
        <v>67</v>
      </c>
      <c r="BL273" s="80">
        <f>IFERROR(W273*I273/H273,"0")</f>
        <v>0</v>
      </c>
      <c r="BM273" s="80">
        <f>IFERROR(X273*I273/H273,"0")</f>
        <v>0</v>
      </c>
      <c r="BN273" s="80">
        <f>IFERROR(1/J273*(W273/H273),"0")</f>
        <v>0</v>
      </c>
      <c r="BO273" s="80">
        <f>IFERROR(1/J273*(X273/H273),"0")</f>
        <v>0</v>
      </c>
    </row>
    <row r="274" spans="1:67" ht="27" customHeight="1" x14ac:dyDescent="0.25">
      <c r="A274" s="64" t="s">
        <v>448</v>
      </c>
      <c r="B274" s="64" t="s">
        <v>449</v>
      </c>
      <c r="C274" s="37">
        <v>4301060308</v>
      </c>
      <c r="D274" s="396">
        <v>4607091384482</v>
      </c>
      <c r="E274" s="396"/>
      <c r="F274" s="63">
        <v>1.3</v>
      </c>
      <c r="G274" s="38">
        <v>6</v>
      </c>
      <c r="H274" s="63">
        <v>7.8</v>
      </c>
      <c r="I274" s="63">
        <v>8.3640000000000008</v>
      </c>
      <c r="J274" s="38">
        <v>56</v>
      </c>
      <c r="K274" s="38" t="s">
        <v>114</v>
      </c>
      <c r="L274" s="39" t="s">
        <v>80</v>
      </c>
      <c r="M274" s="39"/>
      <c r="N274" s="38">
        <v>30</v>
      </c>
      <c r="O274" s="5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8"/>
      <c r="Q274" s="398"/>
      <c r="R274" s="398"/>
      <c r="S274" s="399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6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16.5" customHeight="1" x14ac:dyDescent="0.25">
      <c r="A275" s="64" t="s">
        <v>450</v>
      </c>
      <c r="B275" s="64" t="s">
        <v>451</v>
      </c>
      <c r="C275" s="37">
        <v>4301060325</v>
      </c>
      <c r="D275" s="396">
        <v>4607091380897</v>
      </c>
      <c r="E275" s="396"/>
      <c r="F275" s="63">
        <v>1.4</v>
      </c>
      <c r="G275" s="38">
        <v>6</v>
      </c>
      <c r="H275" s="63">
        <v>8.4</v>
      </c>
      <c r="I275" s="63">
        <v>8.9640000000000004</v>
      </c>
      <c r="J275" s="38">
        <v>56</v>
      </c>
      <c r="K275" s="38" t="s">
        <v>114</v>
      </c>
      <c r="L275" s="39" t="s">
        <v>80</v>
      </c>
      <c r="M275" s="39"/>
      <c r="N275" s="38">
        <v>30</v>
      </c>
      <c r="O275" s="5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8"/>
      <c r="Q275" s="398"/>
      <c r="R275" s="398"/>
      <c r="S275" s="399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7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x14ac:dyDescent="0.2">
      <c r="A276" s="403"/>
      <c r="B276" s="403"/>
      <c r="C276" s="403"/>
      <c r="D276" s="403"/>
      <c r="E276" s="403"/>
      <c r="F276" s="403"/>
      <c r="G276" s="403"/>
      <c r="H276" s="403"/>
      <c r="I276" s="403"/>
      <c r="J276" s="403"/>
      <c r="K276" s="403"/>
      <c r="L276" s="403"/>
      <c r="M276" s="403"/>
      <c r="N276" s="404"/>
      <c r="O276" s="400" t="s">
        <v>43</v>
      </c>
      <c r="P276" s="401"/>
      <c r="Q276" s="401"/>
      <c r="R276" s="401"/>
      <c r="S276" s="401"/>
      <c r="T276" s="401"/>
      <c r="U276" s="402"/>
      <c r="V276" s="43" t="s">
        <v>42</v>
      </c>
      <c r="W276" s="44">
        <f>IFERROR(W272/H272,"0")+IFERROR(W273/H273,"0")+IFERROR(W274/H274,"0")+IFERROR(W275/H275,"0")</f>
        <v>0</v>
      </c>
      <c r="X276" s="44">
        <f>IFERROR(X272/H272,"0")+IFERROR(X273/H273,"0")+IFERROR(X274/H274,"0")+IFERROR(X275/H275,"0")</f>
        <v>0</v>
      </c>
      <c r="Y276" s="44">
        <f>IFERROR(IF(Y272="",0,Y272),"0")+IFERROR(IF(Y273="",0,Y273),"0")+IFERROR(IF(Y274="",0,Y274),"0")+IFERROR(IF(Y275="",0,Y275),"0")</f>
        <v>0</v>
      </c>
      <c r="Z276" s="68"/>
      <c r="AA276" s="68"/>
    </row>
    <row r="277" spans="1:67" x14ac:dyDescent="0.2">
      <c r="A277" s="403"/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04"/>
      <c r="O277" s="400" t="s">
        <v>43</v>
      </c>
      <c r="P277" s="401"/>
      <c r="Q277" s="401"/>
      <c r="R277" s="401"/>
      <c r="S277" s="401"/>
      <c r="T277" s="401"/>
      <c r="U277" s="402"/>
      <c r="V277" s="43" t="s">
        <v>0</v>
      </c>
      <c r="W277" s="44">
        <f>IFERROR(SUM(W272:W275),"0")</f>
        <v>0</v>
      </c>
      <c r="X277" s="44">
        <f>IFERROR(SUM(X272:X275),"0")</f>
        <v>0</v>
      </c>
      <c r="Y277" s="43"/>
      <c r="Z277" s="68"/>
      <c r="AA277" s="68"/>
    </row>
    <row r="278" spans="1:67" ht="14.25" customHeight="1" x14ac:dyDescent="0.25">
      <c r="A278" s="416" t="s">
        <v>99</v>
      </c>
      <c r="B278" s="416"/>
      <c r="C278" s="416"/>
      <c r="D278" s="416"/>
      <c r="E278" s="416"/>
      <c r="F278" s="416"/>
      <c r="G278" s="416"/>
      <c r="H278" s="416"/>
      <c r="I278" s="416"/>
      <c r="J278" s="416"/>
      <c r="K278" s="416"/>
      <c r="L278" s="416"/>
      <c r="M278" s="416"/>
      <c r="N278" s="416"/>
      <c r="O278" s="416"/>
      <c r="P278" s="416"/>
      <c r="Q278" s="416"/>
      <c r="R278" s="416"/>
      <c r="S278" s="416"/>
      <c r="T278" s="416"/>
      <c r="U278" s="416"/>
      <c r="V278" s="416"/>
      <c r="W278" s="416"/>
      <c r="X278" s="416"/>
      <c r="Y278" s="416"/>
      <c r="Z278" s="67"/>
      <c r="AA278" s="67"/>
    </row>
    <row r="279" spans="1:67" ht="16.5" customHeight="1" x14ac:dyDescent="0.25">
      <c r="A279" s="64" t="s">
        <v>452</v>
      </c>
      <c r="B279" s="64" t="s">
        <v>453</v>
      </c>
      <c r="C279" s="37">
        <v>4301030232</v>
      </c>
      <c r="D279" s="396">
        <v>4607091388374</v>
      </c>
      <c r="E279" s="396"/>
      <c r="F279" s="63">
        <v>0.38</v>
      </c>
      <c r="G279" s="38">
        <v>8</v>
      </c>
      <c r="H279" s="63">
        <v>3.04</v>
      </c>
      <c r="I279" s="63">
        <v>3.28</v>
      </c>
      <c r="J279" s="38">
        <v>156</v>
      </c>
      <c r="K279" s="38" t="s">
        <v>81</v>
      </c>
      <c r="L279" s="39" t="s">
        <v>103</v>
      </c>
      <c r="M279" s="39"/>
      <c r="N279" s="38">
        <v>180</v>
      </c>
      <c r="O279" s="555" t="s">
        <v>454</v>
      </c>
      <c r="P279" s="398"/>
      <c r="Q279" s="398"/>
      <c r="R279" s="398"/>
      <c r="S279" s="399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IFERROR(IF(X279=0,"",ROUNDUP(X279/H279,0)*0.00753),"")</f>
        <v/>
      </c>
      <c r="Z279" s="69" t="s">
        <v>48</v>
      </c>
      <c r="AA279" s="70" t="s">
        <v>48</v>
      </c>
      <c r="AE279" s="80"/>
      <c r="BB279" s="248" t="s">
        <v>67</v>
      </c>
      <c r="BL279" s="80">
        <f>IFERROR(W279*I279/H279,"0")</f>
        <v>0</v>
      </c>
      <c r="BM279" s="80">
        <f>IFERROR(X279*I279/H279,"0")</f>
        <v>0</v>
      </c>
      <c r="BN279" s="80">
        <f>IFERROR(1/J279*(W279/H279),"0")</f>
        <v>0</v>
      </c>
      <c r="BO279" s="80">
        <f>IFERROR(1/J279*(X279/H279),"0")</f>
        <v>0</v>
      </c>
    </row>
    <row r="280" spans="1:67" ht="27" customHeight="1" x14ac:dyDescent="0.25">
      <c r="A280" s="64" t="s">
        <v>455</v>
      </c>
      <c r="B280" s="64" t="s">
        <v>456</v>
      </c>
      <c r="C280" s="37">
        <v>4301030235</v>
      </c>
      <c r="D280" s="396">
        <v>4607091388381</v>
      </c>
      <c r="E280" s="396"/>
      <c r="F280" s="63">
        <v>0.38</v>
      </c>
      <c r="G280" s="38">
        <v>8</v>
      </c>
      <c r="H280" s="63">
        <v>3.04</v>
      </c>
      <c r="I280" s="63">
        <v>3.32</v>
      </c>
      <c r="J280" s="38">
        <v>156</v>
      </c>
      <c r="K280" s="38" t="s">
        <v>81</v>
      </c>
      <c r="L280" s="39" t="s">
        <v>103</v>
      </c>
      <c r="M280" s="39"/>
      <c r="N280" s="38">
        <v>180</v>
      </c>
      <c r="O280" s="556" t="s">
        <v>457</v>
      </c>
      <c r="P280" s="398"/>
      <c r="Q280" s="398"/>
      <c r="R280" s="398"/>
      <c r="S280" s="399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9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458</v>
      </c>
      <c r="B281" s="64" t="s">
        <v>459</v>
      </c>
      <c r="C281" s="37">
        <v>4301030233</v>
      </c>
      <c r="D281" s="396">
        <v>4607091388404</v>
      </c>
      <c r="E281" s="396"/>
      <c r="F281" s="63">
        <v>0.17</v>
      </c>
      <c r="G281" s="38">
        <v>15</v>
      </c>
      <c r="H281" s="63">
        <v>2.5499999999999998</v>
      </c>
      <c r="I281" s="63">
        <v>2.9</v>
      </c>
      <c r="J281" s="38">
        <v>156</v>
      </c>
      <c r="K281" s="38" t="s">
        <v>81</v>
      </c>
      <c r="L281" s="39" t="s">
        <v>103</v>
      </c>
      <c r="M281" s="39"/>
      <c r="N281" s="38">
        <v>180</v>
      </c>
      <c r="O281" s="5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8"/>
      <c r="Q281" s="398"/>
      <c r="R281" s="398"/>
      <c r="S281" s="399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50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x14ac:dyDescent="0.2">
      <c r="A282" s="403"/>
      <c r="B282" s="403"/>
      <c r="C282" s="403"/>
      <c r="D282" s="403"/>
      <c r="E282" s="403"/>
      <c r="F282" s="403"/>
      <c r="G282" s="403"/>
      <c r="H282" s="403"/>
      <c r="I282" s="403"/>
      <c r="J282" s="403"/>
      <c r="K282" s="403"/>
      <c r="L282" s="403"/>
      <c r="M282" s="403"/>
      <c r="N282" s="404"/>
      <c r="O282" s="400" t="s">
        <v>43</v>
      </c>
      <c r="P282" s="401"/>
      <c r="Q282" s="401"/>
      <c r="R282" s="401"/>
      <c r="S282" s="401"/>
      <c r="T282" s="401"/>
      <c r="U282" s="402"/>
      <c r="V282" s="43" t="s">
        <v>42</v>
      </c>
      <c r="W282" s="44">
        <f>IFERROR(W279/H279,"0")+IFERROR(W280/H280,"0")+IFERROR(W281/H281,"0")</f>
        <v>0</v>
      </c>
      <c r="X282" s="44">
        <f>IFERROR(X279/H279,"0")+IFERROR(X280/H280,"0")+IFERROR(X281/H281,"0")</f>
        <v>0</v>
      </c>
      <c r="Y282" s="44">
        <f>IFERROR(IF(Y279="",0,Y279),"0")+IFERROR(IF(Y280="",0,Y280),"0")+IFERROR(IF(Y281="",0,Y281),"0")</f>
        <v>0</v>
      </c>
      <c r="Z282" s="68"/>
      <c r="AA282" s="68"/>
    </row>
    <row r="283" spans="1:67" x14ac:dyDescent="0.2">
      <c r="A283" s="403"/>
      <c r="B283" s="403"/>
      <c r="C283" s="403"/>
      <c r="D283" s="403"/>
      <c r="E283" s="403"/>
      <c r="F283" s="403"/>
      <c r="G283" s="403"/>
      <c r="H283" s="403"/>
      <c r="I283" s="403"/>
      <c r="J283" s="403"/>
      <c r="K283" s="403"/>
      <c r="L283" s="403"/>
      <c r="M283" s="403"/>
      <c r="N283" s="404"/>
      <c r="O283" s="400" t="s">
        <v>43</v>
      </c>
      <c r="P283" s="401"/>
      <c r="Q283" s="401"/>
      <c r="R283" s="401"/>
      <c r="S283" s="401"/>
      <c r="T283" s="401"/>
      <c r="U283" s="402"/>
      <c r="V283" s="43" t="s">
        <v>0</v>
      </c>
      <c r="W283" s="44">
        <f>IFERROR(SUM(W279:W281),"0")</f>
        <v>0</v>
      </c>
      <c r="X283" s="44">
        <f>IFERROR(SUM(X279:X281),"0")</f>
        <v>0</v>
      </c>
      <c r="Y283" s="43"/>
      <c r="Z283" s="68"/>
      <c r="AA283" s="68"/>
    </row>
    <row r="284" spans="1:67" ht="14.25" customHeight="1" x14ac:dyDescent="0.25">
      <c r="A284" s="416" t="s">
        <v>460</v>
      </c>
      <c r="B284" s="416"/>
      <c r="C284" s="416"/>
      <c r="D284" s="416"/>
      <c r="E284" s="416"/>
      <c r="F284" s="416"/>
      <c r="G284" s="416"/>
      <c r="H284" s="416"/>
      <c r="I284" s="416"/>
      <c r="J284" s="416"/>
      <c r="K284" s="416"/>
      <c r="L284" s="416"/>
      <c r="M284" s="416"/>
      <c r="N284" s="416"/>
      <c r="O284" s="416"/>
      <c r="P284" s="416"/>
      <c r="Q284" s="416"/>
      <c r="R284" s="416"/>
      <c r="S284" s="416"/>
      <c r="T284" s="416"/>
      <c r="U284" s="416"/>
      <c r="V284" s="416"/>
      <c r="W284" s="416"/>
      <c r="X284" s="416"/>
      <c r="Y284" s="416"/>
      <c r="Z284" s="67"/>
      <c r="AA284" s="67"/>
    </row>
    <row r="285" spans="1:67" ht="16.5" customHeight="1" x14ac:dyDescent="0.25">
      <c r="A285" s="64" t="s">
        <v>461</v>
      </c>
      <c r="B285" s="64" t="s">
        <v>462</v>
      </c>
      <c r="C285" s="37">
        <v>4301180007</v>
      </c>
      <c r="D285" s="396">
        <v>4680115881808</v>
      </c>
      <c r="E285" s="39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464</v>
      </c>
      <c r="L285" s="39" t="s">
        <v>463</v>
      </c>
      <c r="M285" s="39"/>
      <c r="N285" s="38">
        <v>730</v>
      </c>
      <c r="O285" s="5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8"/>
      <c r="Q285" s="398"/>
      <c r="R285" s="398"/>
      <c r="S285" s="399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IFERROR(IF(X285=0,"",ROUNDUP(X285/H285,0)*0.00474),"")</f>
        <v/>
      </c>
      <c r="Z285" s="69" t="s">
        <v>48</v>
      </c>
      <c r="AA285" s="70" t="s">
        <v>48</v>
      </c>
      <c r="AE285" s="80"/>
      <c r="BB285" s="251" t="s">
        <v>67</v>
      </c>
      <c r="BL285" s="80">
        <f>IFERROR(W285*I285/H285,"0")</f>
        <v>0</v>
      </c>
      <c r="BM285" s="80">
        <f>IFERROR(X285*I285/H285,"0")</f>
        <v>0</v>
      </c>
      <c r="BN285" s="80">
        <f>IFERROR(1/J285*(W285/H285),"0")</f>
        <v>0</v>
      </c>
      <c r="BO285" s="80">
        <f>IFERROR(1/J285*(X285/H285),"0")</f>
        <v>0</v>
      </c>
    </row>
    <row r="286" spans="1:67" ht="27" customHeight="1" x14ac:dyDescent="0.25">
      <c r="A286" s="64" t="s">
        <v>465</v>
      </c>
      <c r="B286" s="64" t="s">
        <v>466</v>
      </c>
      <c r="C286" s="37">
        <v>4301180006</v>
      </c>
      <c r="D286" s="396">
        <v>4680115881822</v>
      </c>
      <c r="E286" s="396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464</v>
      </c>
      <c r="L286" s="39" t="s">
        <v>463</v>
      </c>
      <c r="M286" s="39"/>
      <c r="N286" s="38">
        <v>730</v>
      </c>
      <c r="O286" s="5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8"/>
      <c r="Q286" s="398"/>
      <c r="R286" s="398"/>
      <c r="S286" s="399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52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customHeight="1" x14ac:dyDescent="0.25">
      <c r="A287" s="64" t="s">
        <v>467</v>
      </c>
      <c r="B287" s="64" t="s">
        <v>468</v>
      </c>
      <c r="C287" s="37">
        <v>4301180001</v>
      </c>
      <c r="D287" s="396">
        <v>4680115880016</v>
      </c>
      <c r="E287" s="396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464</v>
      </c>
      <c r="L287" s="39" t="s">
        <v>463</v>
      </c>
      <c r="M287" s="39"/>
      <c r="N287" s="38">
        <v>730</v>
      </c>
      <c r="O287" s="5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8"/>
      <c r="Q287" s="398"/>
      <c r="R287" s="398"/>
      <c r="S287" s="399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3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x14ac:dyDescent="0.2">
      <c r="A288" s="403"/>
      <c r="B288" s="403"/>
      <c r="C288" s="403"/>
      <c r="D288" s="403"/>
      <c r="E288" s="403"/>
      <c r="F288" s="403"/>
      <c r="G288" s="403"/>
      <c r="H288" s="403"/>
      <c r="I288" s="403"/>
      <c r="J288" s="403"/>
      <c r="K288" s="403"/>
      <c r="L288" s="403"/>
      <c r="M288" s="403"/>
      <c r="N288" s="404"/>
      <c r="O288" s="400" t="s">
        <v>43</v>
      </c>
      <c r="P288" s="401"/>
      <c r="Q288" s="401"/>
      <c r="R288" s="401"/>
      <c r="S288" s="401"/>
      <c r="T288" s="401"/>
      <c r="U288" s="402"/>
      <c r="V288" s="43" t="s">
        <v>42</v>
      </c>
      <c r="W288" s="44">
        <f>IFERROR(W285/H285,"0")+IFERROR(W286/H286,"0")+IFERROR(W287/H287,"0")</f>
        <v>0</v>
      </c>
      <c r="X288" s="44">
        <f>IFERROR(X285/H285,"0")+IFERROR(X286/H286,"0")+IFERROR(X287/H287,"0")</f>
        <v>0</v>
      </c>
      <c r="Y288" s="44">
        <f>IFERROR(IF(Y285="",0,Y285),"0")+IFERROR(IF(Y286="",0,Y286),"0")+IFERROR(IF(Y287="",0,Y287),"0")</f>
        <v>0</v>
      </c>
      <c r="Z288" s="68"/>
      <c r="AA288" s="68"/>
    </row>
    <row r="289" spans="1:67" x14ac:dyDescent="0.2">
      <c r="A289" s="403"/>
      <c r="B289" s="403"/>
      <c r="C289" s="403"/>
      <c r="D289" s="403"/>
      <c r="E289" s="403"/>
      <c r="F289" s="403"/>
      <c r="G289" s="403"/>
      <c r="H289" s="403"/>
      <c r="I289" s="403"/>
      <c r="J289" s="403"/>
      <c r="K289" s="403"/>
      <c r="L289" s="403"/>
      <c r="M289" s="403"/>
      <c r="N289" s="404"/>
      <c r="O289" s="400" t="s">
        <v>43</v>
      </c>
      <c r="P289" s="401"/>
      <c r="Q289" s="401"/>
      <c r="R289" s="401"/>
      <c r="S289" s="401"/>
      <c r="T289" s="401"/>
      <c r="U289" s="402"/>
      <c r="V289" s="43" t="s">
        <v>0</v>
      </c>
      <c r="W289" s="44">
        <f>IFERROR(SUM(W285:W287),"0")</f>
        <v>0</v>
      </c>
      <c r="X289" s="44">
        <f>IFERROR(SUM(X285:X287),"0")</f>
        <v>0</v>
      </c>
      <c r="Y289" s="43"/>
      <c r="Z289" s="68"/>
      <c r="AA289" s="68"/>
    </row>
    <row r="290" spans="1:67" ht="16.5" customHeight="1" x14ac:dyDescent="0.25">
      <c r="A290" s="432" t="s">
        <v>469</v>
      </c>
      <c r="B290" s="432"/>
      <c r="C290" s="432"/>
      <c r="D290" s="432"/>
      <c r="E290" s="432"/>
      <c r="F290" s="432"/>
      <c r="G290" s="432"/>
      <c r="H290" s="432"/>
      <c r="I290" s="432"/>
      <c r="J290" s="432"/>
      <c r="K290" s="432"/>
      <c r="L290" s="432"/>
      <c r="M290" s="432"/>
      <c r="N290" s="432"/>
      <c r="O290" s="432"/>
      <c r="P290" s="432"/>
      <c r="Q290" s="432"/>
      <c r="R290" s="432"/>
      <c r="S290" s="432"/>
      <c r="T290" s="432"/>
      <c r="U290" s="432"/>
      <c r="V290" s="432"/>
      <c r="W290" s="432"/>
      <c r="X290" s="432"/>
      <c r="Y290" s="432"/>
      <c r="Z290" s="66"/>
      <c r="AA290" s="66"/>
    </row>
    <row r="291" spans="1:67" ht="14.25" customHeight="1" x14ac:dyDescent="0.25">
      <c r="A291" s="416" t="s">
        <v>118</v>
      </c>
      <c r="B291" s="416"/>
      <c r="C291" s="416"/>
      <c r="D291" s="416"/>
      <c r="E291" s="416"/>
      <c r="F291" s="416"/>
      <c r="G291" s="416"/>
      <c r="H291" s="416"/>
      <c r="I291" s="416"/>
      <c r="J291" s="416"/>
      <c r="K291" s="416"/>
      <c r="L291" s="416"/>
      <c r="M291" s="416"/>
      <c r="N291" s="416"/>
      <c r="O291" s="416"/>
      <c r="P291" s="416"/>
      <c r="Q291" s="416"/>
      <c r="R291" s="416"/>
      <c r="S291" s="416"/>
      <c r="T291" s="416"/>
      <c r="U291" s="416"/>
      <c r="V291" s="416"/>
      <c r="W291" s="416"/>
      <c r="X291" s="416"/>
      <c r="Y291" s="416"/>
      <c r="Z291" s="67"/>
      <c r="AA291" s="67"/>
    </row>
    <row r="292" spans="1:67" ht="27" customHeight="1" x14ac:dyDescent="0.25">
      <c r="A292" s="64" t="s">
        <v>470</v>
      </c>
      <c r="B292" s="64" t="s">
        <v>471</v>
      </c>
      <c r="C292" s="37">
        <v>4301011315</v>
      </c>
      <c r="D292" s="396">
        <v>4607091387421</v>
      </c>
      <c r="E292" s="396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114</v>
      </c>
      <c r="L292" s="39" t="s">
        <v>113</v>
      </c>
      <c r="M292" s="39"/>
      <c r="N292" s="38">
        <v>55</v>
      </c>
      <c r="O292" s="5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8"/>
      <c r="Q292" s="398"/>
      <c r="R292" s="398"/>
      <c r="S292" s="399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ref="X292:X298" si="70">IFERROR(IF(W292="",0,CEILING((W292/$H292),1)*$H292),"")</f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80"/>
      <c r="BB292" s="254" t="s">
        <v>67</v>
      </c>
      <c r="BL292" s="80">
        <f t="shared" ref="BL292:BL298" si="71">IFERROR(W292*I292/H292,"0")</f>
        <v>0</v>
      </c>
      <c r="BM292" s="80">
        <f t="shared" ref="BM292:BM298" si="72">IFERROR(X292*I292/H292,"0")</f>
        <v>0</v>
      </c>
      <c r="BN292" s="80">
        <f t="shared" ref="BN292:BN298" si="73">IFERROR(1/J292*(W292/H292),"0")</f>
        <v>0</v>
      </c>
      <c r="BO292" s="80">
        <f t="shared" ref="BO292:BO298" si="74">IFERROR(1/J292*(X292/H292),"0")</f>
        <v>0</v>
      </c>
    </row>
    <row r="293" spans="1:67" ht="27" customHeight="1" x14ac:dyDescent="0.25">
      <c r="A293" s="64" t="s">
        <v>470</v>
      </c>
      <c r="B293" s="64" t="s">
        <v>472</v>
      </c>
      <c r="C293" s="37">
        <v>4301011121</v>
      </c>
      <c r="D293" s="396">
        <v>4607091387421</v>
      </c>
      <c r="E293" s="396"/>
      <c r="F293" s="63">
        <v>1.35</v>
      </c>
      <c r="G293" s="38">
        <v>8</v>
      </c>
      <c r="H293" s="63">
        <v>10.8</v>
      </c>
      <c r="I293" s="63">
        <v>11.28</v>
      </c>
      <c r="J293" s="38">
        <v>48</v>
      </c>
      <c r="K293" s="38" t="s">
        <v>114</v>
      </c>
      <c r="L293" s="39" t="s">
        <v>122</v>
      </c>
      <c r="M293" s="39"/>
      <c r="N293" s="38">
        <v>55</v>
      </c>
      <c r="O293" s="5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8"/>
      <c r="Q293" s="398"/>
      <c r="R293" s="398"/>
      <c r="S293" s="399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70"/>
        <v>0</v>
      </c>
      <c r="Y293" s="42" t="str">
        <f>IFERROR(IF(X293=0,"",ROUNDUP(X293/H293,0)*0.02039),"")</f>
        <v/>
      </c>
      <c r="Z293" s="69" t="s">
        <v>48</v>
      </c>
      <c r="AA293" s="70" t="s">
        <v>48</v>
      </c>
      <c r="AE293" s="80"/>
      <c r="BB293" s="255" t="s">
        <v>67</v>
      </c>
      <c r="BL293" s="80">
        <f t="shared" si="71"/>
        <v>0</v>
      </c>
      <c r="BM293" s="80">
        <f t="shared" si="72"/>
        <v>0</v>
      </c>
      <c r="BN293" s="80">
        <f t="shared" si="73"/>
        <v>0</v>
      </c>
      <c r="BO293" s="80">
        <f t="shared" si="74"/>
        <v>0</v>
      </c>
    </row>
    <row r="294" spans="1:67" ht="27" customHeight="1" x14ac:dyDescent="0.25">
      <c r="A294" s="64" t="s">
        <v>473</v>
      </c>
      <c r="B294" s="64" t="s">
        <v>474</v>
      </c>
      <c r="C294" s="37">
        <v>4301011619</v>
      </c>
      <c r="D294" s="396">
        <v>4607091387452</v>
      </c>
      <c r="E294" s="396"/>
      <c r="F294" s="63">
        <v>1.45</v>
      </c>
      <c r="G294" s="38">
        <v>8</v>
      </c>
      <c r="H294" s="63">
        <v>11.6</v>
      </c>
      <c r="I294" s="63">
        <v>12.08</v>
      </c>
      <c r="J294" s="38">
        <v>56</v>
      </c>
      <c r="K294" s="38" t="s">
        <v>114</v>
      </c>
      <c r="L294" s="39" t="s">
        <v>113</v>
      </c>
      <c r="M294" s="39"/>
      <c r="N294" s="38">
        <v>55</v>
      </c>
      <c r="O294" s="55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8"/>
      <c r="Q294" s="398"/>
      <c r="R294" s="398"/>
      <c r="S294" s="399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70"/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80"/>
      <c r="BB294" s="256" t="s">
        <v>67</v>
      </c>
      <c r="BL294" s="80">
        <f t="shared" si="71"/>
        <v>0</v>
      </c>
      <c r="BM294" s="80">
        <f t="shared" si="72"/>
        <v>0</v>
      </c>
      <c r="BN294" s="80">
        <f t="shared" si="73"/>
        <v>0</v>
      </c>
      <c r="BO294" s="80">
        <f t="shared" si="74"/>
        <v>0</v>
      </c>
    </row>
    <row r="295" spans="1:67" ht="27" customHeight="1" x14ac:dyDescent="0.25">
      <c r="A295" s="64" t="s">
        <v>473</v>
      </c>
      <c r="B295" s="64" t="s">
        <v>475</v>
      </c>
      <c r="C295" s="37">
        <v>4301011322</v>
      </c>
      <c r="D295" s="396">
        <v>4607091387452</v>
      </c>
      <c r="E295" s="396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114</v>
      </c>
      <c r="L295" s="39" t="s">
        <v>133</v>
      </c>
      <c r="M295" s="39"/>
      <c r="N295" s="38">
        <v>55</v>
      </c>
      <c r="O295" s="55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8"/>
      <c r="Q295" s="398"/>
      <c r="R295" s="398"/>
      <c r="S295" s="399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70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7" t="s">
        <v>67</v>
      </c>
      <c r="BL295" s="80">
        <f t="shared" si="71"/>
        <v>0</v>
      </c>
      <c r="BM295" s="80">
        <f t="shared" si="72"/>
        <v>0</v>
      </c>
      <c r="BN295" s="80">
        <f t="shared" si="73"/>
        <v>0</v>
      </c>
      <c r="BO295" s="80">
        <f t="shared" si="74"/>
        <v>0</v>
      </c>
    </row>
    <row r="296" spans="1:67" ht="27" customHeight="1" x14ac:dyDescent="0.25">
      <c r="A296" s="64" t="s">
        <v>476</v>
      </c>
      <c r="B296" s="64" t="s">
        <v>477</v>
      </c>
      <c r="C296" s="37">
        <v>4301011313</v>
      </c>
      <c r="D296" s="396">
        <v>4607091385984</v>
      </c>
      <c r="E296" s="396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113</v>
      </c>
      <c r="M296" s="39"/>
      <c r="N296" s="38">
        <v>55</v>
      </c>
      <c r="O296" s="55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8"/>
      <c r="Q296" s="398"/>
      <c r="R296" s="398"/>
      <c r="S296" s="399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70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8" t="s">
        <v>67</v>
      </c>
      <c r="BL296" s="80">
        <f t="shared" si="71"/>
        <v>0</v>
      </c>
      <c r="BM296" s="80">
        <f t="shared" si="72"/>
        <v>0</v>
      </c>
      <c r="BN296" s="80">
        <f t="shared" si="73"/>
        <v>0</v>
      </c>
      <c r="BO296" s="80">
        <f t="shared" si="74"/>
        <v>0</v>
      </c>
    </row>
    <row r="297" spans="1:67" ht="27" customHeight="1" x14ac:dyDescent="0.25">
      <c r="A297" s="64" t="s">
        <v>478</v>
      </c>
      <c r="B297" s="64" t="s">
        <v>479</v>
      </c>
      <c r="C297" s="37">
        <v>4301011316</v>
      </c>
      <c r="D297" s="396">
        <v>4607091387438</v>
      </c>
      <c r="E297" s="396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81</v>
      </c>
      <c r="L297" s="39" t="s">
        <v>113</v>
      </c>
      <c r="M297" s="39"/>
      <c r="N297" s="38">
        <v>55</v>
      </c>
      <c r="O297" s="5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8"/>
      <c r="Q297" s="398"/>
      <c r="R297" s="398"/>
      <c r="S297" s="399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70"/>
        <v>0</v>
      </c>
      <c r="Y297" s="42" t="str">
        <f>IFERROR(IF(X297=0,"",ROUNDUP(X297/H297,0)*0.00937),"")</f>
        <v/>
      </c>
      <c r="Z297" s="69" t="s">
        <v>48</v>
      </c>
      <c r="AA297" s="70" t="s">
        <v>48</v>
      </c>
      <c r="AE297" s="80"/>
      <c r="BB297" s="259" t="s">
        <v>67</v>
      </c>
      <c r="BL297" s="80">
        <f t="shared" si="71"/>
        <v>0</v>
      </c>
      <c r="BM297" s="80">
        <f t="shared" si="72"/>
        <v>0</v>
      </c>
      <c r="BN297" s="80">
        <f t="shared" si="73"/>
        <v>0</v>
      </c>
      <c r="BO297" s="80">
        <f t="shared" si="74"/>
        <v>0</v>
      </c>
    </row>
    <row r="298" spans="1:67" ht="27" customHeight="1" x14ac:dyDescent="0.25">
      <c r="A298" s="64" t="s">
        <v>480</v>
      </c>
      <c r="B298" s="64" t="s">
        <v>481</v>
      </c>
      <c r="C298" s="37">
        <v>4301011319</v>
      </c>
      <c r="D298" s="396">
        <v>4607091387469</v>
      </c>
      <c r="E298" s="396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81</v>
      </c>
      <c r="L298" s="39" t="s">
        <v>113</v>
      </c>
      <c r="M298" s="39"/>
      <c r="N298" s="38">
        <v>55</v>
      </c>
      <c r="O298" s="5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8"/>
      <c r="Q298" s="398"/>
      <c r="R298" s="398"/>
      <c r="S298" s="399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70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60" t="s">
        <v>67</v>
      </c>
      <c r="BL298" s="80">
        <f t="shared" si="71"/>
        <v>0</v>
      </c>
      <c r="BM298" s="80">
        <f t="shared" si="72"/>
        <v>0</v>
      </c>
      <c r="BN298" s="80">
        <f t="shared" si="73"/>
        <v>0</v>
      </c>
      <c r="BO298" s="80">
        <f t="shared" si="74"/>
        <v>0</v>
      </c>
    </row>
    <row r="299" spans="1:67" x14ac:dyDescent="0.2">
      <c r="A299" s="403"/>
      <c r="B299" s="403"/>
      <c r="C299" s="403"/>
      <c r="D299" s="403"/>
      <c r="E299" s="403"/>
      <c r="F299" s="403"/>
      <c r="G299" s="403"/>
      <c r="H299" s="403"/>
      <c r="I299" s="403"/>
      <c r="J299" s="403"/>
      <c r="K299" s="403"/>
      <c r="L299" s="403"/>
      <c r="M299" s="403"/>
      <c r="N299" s="404"/>
      <c r="O299" s="400" t="s">
        <v>43</v>
      </c>
      <c r="P299" s="401"/>
      <c r="Q299" s="401"/>
      <c r="R299" s="401"/>
      <c r="S299" s="401"/>
      <c r="T299" s="401"/>
      <c r="U299" s="402"/>
      <c r="V299" s="43" t="s">
        <v>42</v>
      </c>
      <c r="W299" s="44">
        <f>IFERROR(W292/H292,"0")+IFERROR(W293/H293,"0")+IFERROR(W294/H294,"0")+IFERROR(W295/H295,"0")+IFERROR(W296/H296,"0")+IFERROR(W297/H297,"0")+IFERROR(W298/H298,"0")</f>
        <v>0</v>
      </c>
      <c r="X299" s="44">
        <f>IFERROR(X292/H292,"0")+IFERROR(X293/H293,"0")+IFERROR(X294/H294,"0")+IFERROR(X295/H295,"0")+IFERROR(X296/H296,"0")+IFERROR(X297/H297,"0")+IFERROR(X298/H298,"0")</f>
        <v>0</v>
      </c>
      <c r="Y299" s="44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68"/>
      <c r="AA299" s="68"/>
    </row>
    <row r="300" spans="1:67" x14ac:dyDescent="0.2">
      <c r="A300" s="403"/>
      <c r="B300" s="403"/>
      <c r="C300" s="403"/>
      <c r="D300" s="403"/>
      <c r="E300" s="403"/>
      <c r="F300" s="403"/>
      <c r="G300" s="403"/>
      <c r="H300" s="403"/>
      <c r="I300" s="403"/>
      <c r="J300" s="403"/>
      <c r="K300" s="403"/>
      <c r="L300" s="403"/>
      <c r="M300" s="403"/>
      <c r="N300" s="404"/>
      <c r="O300" s="400" t="s">
        <v>43</v>
      </c>
      <c r="P300" s="401"/>
      <c r="Q300" s="401"/>
      <c r="R300" s="401"/>
      <c r="S300" s="401"/>
      <c r="T300" s="401"/>
      <c r="U300" s="402"/>
      <c r="V300" s="43" t="s">
        <v>0</v>
      </c>
      <c r="W300" s="44">
        <f>IFERROR(SUM(W292:W298),"0")</f>
        <v>0</v>
      </c>
      <c r="X300" s="44">
        <f>IFERROR(SUM(X292:X298),"0")</f>
        <v>0</v>
      </c>
      <c r="Y300" s="43"/>
      <c r="Z300" s="68"/>
      <c r="AA300" s="68"/>
    </row>
    <row r="301" spans="1:67" ht="14.25" customHeight="1" x14ac:dyDescent="0.25">
      <c r="A301" s="416" t="s">
        <v>77</v>
      </c>
      <c r="B301" s="416"/>
      <c r="C301" s="416"/>
      <c r="D301" s="416"/>
      <c r="E301" s="416"/>
      <c r="F301" s="416"/>
      <c r="G301" s="416"/>
      <c r="H301" s="416"/>
      <c r="I301" s="416"/>
      <c r="J301" s="416"/>
      <c r="K301" s="416"/>
      <c r="L301" s="416"/>
      <c r="M301" s="416"/>
      <c r="N301" s="416"/>
      <c r="O301" s="416"/>
      <c r="P301" s="416"/>
      <c r="Q301" s="416"/>
      <c r="R301" s="416"/>
      <c r="S301" s="416"/>
      <c r="T301" s="416"/>
      <c r="U301" s="416"/>
      <c r="V301" s="416"/>
      <c r="W301" s="416"/>
      <c r="X301" s="416"/>
      <c r="Y301" s="416"/>
      <c r="Z301" s="67"/>
      <c r="AA301" s="67"/>
    </row>
    <row r="302" spans="1:67" ht="27" customHeight="1" x14ac:dyDescent="0.25">
      <c r="A302" s="64" t="s">
        <v>482</v>
      </c>
      <c r="B302" s="64" t="s">
        <v>483</v>
      </c>
      <c r="C302" s="37">
        <v>4301031154</v>
      </c>
      <c r="D302" s="396">
        <v>4607091387292</v>
      </c>
      <c r="E302" s="396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81</v>
      </c>
      <c r="L302" s="39" t="s">
        <v>80</v>
      </c>
      <c r="M302" s="39"/>
      <c r="N302" s="38">
        <v>45</v>
      </c>
      <c r="O302" s="5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8"/>
      <c r="Q302" s="398"/>
      <c r="R302" s="398"/>
      <c r="S302" s="399"/>
      <c r="T302" s="40" t="s">
        <v>48</v>
      </c>
      <c r="U302" s="40" t="s">
        <v>48</v>
      </c>
      <c r="V302" s="41" t="s">
        <v>0</v>
      </c>
      <c r="W302" s="59">
        <v>0</v>
      </c>
      <c r="X302" s="56">
        <f>IFERROR(IF(W302="",0,CEILING((W302/$H302),1)*$H302),"")</f>
        <v>0</v>
      </c>
      <c r="Y302" s="42" t="str">
        <f>IFERROR(IF(X302=0,"",ROUNDUP(X302/H302,0)*0.00753),"")</f>
        <v/>
      </c>
      <c r="Z302" s="69" t="s">
        <v>48</v>
      </c>
      <c r="AA302" s="70" t="s">
        <v>48</v>
      </c>
      <c r="AE302" s="80"/>
      <c r="BB302" s="261" t="s">
        <v>67</v>
      </c>
      <c r="BL302" s="80">
        <f>IFERROR(W302*I302/H302,"0")</f>
        <v>0</v>
      </c>
      <c r="BM302" s="80">
        <f>IFERROR(X302*I302/H302,"0")</f>
        <v>0</v>
      </c>
      <c r="BN302" s="80">
        <f>IFERROR(1/J302*(W302/H302),"0")</f>
        <v>0</v>
      </c>
      <c r="BO302" s="80">
        <f>IFERROR(1/J302*(X302/H302),"0")</f>
        <v>0</v>
      </c>
    </row>
    <row r="303" spans="1:67" ht="27" customHeight="1" x14ac:dyDescent="0.25">
      <c r="A303" s="64" t="s">
        <v>484</v>
      </c>
      <c r="B303" s="64" t="s">
        <v>485</v>
      </c>
      <c r="C303" s="37">
        <v>4301031155</v>
      </c>
      <c r="D303" s="396">
        <v>4607091387315</v>
      </c>
      <c r="E303" s="396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81</v>
      </c>
      <c r="L303" s="39" t="s">
        <v>80</v>
      </c>
      <c r="M303" s="39"/>
      <c r="N303" s="38">
        <v>45</v>
      </c>
      <c r="O303" s="5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8"/>
      <c r="Q303" s="398"/>
      <c r="R303" s="398"/>
      <c r="S303" s="399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62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x14ac:dyDescent="0.2">
      <c r="A304" s="403"/>
      <c r="B304" s="403"/>
      <c r="C304" s="403"/>
      <c r="D304" s="403"/>
      <c r="E304" s="403"/>
      <c r="F304" s="403"/>
      <c r="G304" s="403"/>
      <c r="H304" s="403"/>
      <c r="I304" s="403"/>
      <c r="J304" s="403"/>
      <c r="K304" s="403"/>
      <c r="L304" s="403"/>
      <c r="M304" s="403"/>
      <c r="N304" s="404"/>
      <c r="O304" s="400" t="s">
        <v>43</v>
      </c>
      <c r="P304" s="401"/>
      <c r="Q304" s="401"/>
      <c r="R304" s="401"/>
      <c r="S304" s="401"/>
      <c r="T304" s="401"/>
      <c r="U304" s="402"/>
      <c r="V304" s="43" t="s">
        <v>42</v>
      </c>
      <c r="W304" s="44">
        <f>IFERROR(W302/H302,"0")+IFERROR(W303/H303,"0")</f>
        <v>0</v>
      </c>
      <c r="X304" s="44">
        <f>IFERROR(X302/H302,"0")+IFERROR(X303/H303,"0")</f>
        <v>0</v>
      </c>
      <c r="Y304" s="44">
        <f>IFERROR(IF(Y302="",0,Y302),"0")+IFERROR(IF(Y303="",0,Y303),"0")</f>
        <v>0</v>
      </c>
      <c r="Z304" s="68"/>
      <c r="AA304" s="68"/>
    </row>
    <row r="305" spans="1:67" x14ac:dyDescent="0.2">
      <c r="A305" s="403"/>
      <c r="B305" s="403"/>
      <c r="C305" s="403"/>
      <c r="D305" s="403"/>
      <c r="E305" s="403"/>
      <c r="F305" s="403"/>
      <c r="G305" s="403"/>
      <c r="H305" s="403"/>
      <c r="I305" s="403"/>
      <c r="J305" s="403"/>
      <c r="K305" s="403"/>
      <c r="L305" s="403"/>
      <c r="M305" s="403"/>
      <c r="N305" s="404"/>
      <c r="O305" s="400" t="s">
        <v>43</v>
      </c>
      <c r="P305" s="401"/>
      <c r="Q305" s="401"/>
      <c r="R305" s="401"/>
      <c r="S305" s="401"/>
      <c r="T305" s="401"/>
      <c r="U305" s="402"/>
      <c r="V305" s="43" t="s">
        <v>0</v>
      </c>
      <c r="W305" s="44">
        <f>IFERROR(SUM(W302:W303),"0")</f>
        <v>0</v>
      </c>
      <c r="X305" s="44">
        <f>IFERROR(SUM(X302:X303),"0")</f>
        <v>0</v>
      </c>
      <c r="Y305" s="43"/>
      <c r="Z305" s="68"/>
      <c r="AA305" s="68"/>
    </row>
    <row r="306" spans="1:67" ht="16.5" customHeight="1" x14ac:dyDescent="0.25">
      <c r="A306" s="432" t="s">
        <v>486</v>
      </c>
      <c r="B306" s="432"/>
      <c r="C306" s="432"/>
      <c r="D306" s="432"/>
      <c r="E306" s="432"/>
      <c r="F306" s="432"/>
      <c r="G306" s="432"/>
      <c r="H306" s="432"/>
      <c r="I306" s="432"/>
      <c r="J306" s="432"/>
      <c r="K306" s="432"/>
      <c r="L306" s="432"/>
      <c r="M306" s="432"/>
      <c r="N306" s="432"/>
      <c r="O306" s="432"/>
      <c r="P306" s="432"/>
      <c r="Q306" s="432"/>
      <c r="R306" s="432"/>
      <c r="S306" s="432"/>
      <c r="T306" s="432"/>
      <c r="U306" s="432"/>
      <c r="V306" s="432"/>
      <c r="W306" s="432"/>
      <c r="X306" s="432"/>
      <c r="Y306" s="432"/>
      <c r="Z306" s="66"/>
      <c r="AA306" s="66"/>
    </row>
    <row r="307" spans="1:67" ht="14.25" customHeight="1" x14ac:dyDescent="0.25">
      <c r="A307" s="416" t="s">
        <v>77</v>
      </c>
      <c r="B307" s="416"/>
      <c r="C307" s="416"/>
      <c r="D307" s="416"/>
      <c r="E307" s="416"/>
      <c r="F307" s="416"/>
      <c r="G307" s="416"/>
      <c r="H307" s="416"/>
      <c r="I307" s="416"/>
      <c r="J307" s="416"/>
      <c r="K307" s="416"/>
      <c r="L307" s="416"/>
      <c r="M307" s="416"/>
      <c r="N307" s="416"/>
      <c r="O307" s="416"/>
      <c r="P307" s="416"/>
      <c r="Q307" s="416"/>
      <c r="R307" s="416"/>
      <c r="S307" s="416"/>
      <c r="T307" s="416"/>
      <c r="U307" s="416"/>
      <c r="V307" s="416"/>
      <c r="W307" s="416"/>
      <c r="X307" s="416"/>
      <c r="Y307" s="416"/>
      <c r="Z307" s="67"/>
      <c r="AA307" s="67"/>
    </row>
    <row r="308" spans="1:67" ht="27" customHeight="1" x14ac:dyDescent="0.25">
      <c r="A308" s="64" t="s">
        <v>487</v>
      </c>
      <c r="B308" s="64" t="s">
        <v>488</v>
      </c>
      <c r="C308" s="37">
        <v>4301031066</v>
      </c>
      <c r="D308" s="396">
        <v>4607091383836</v>
      </c>
      <c r="E308" s="396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81</v>
      </c>
      <c r="L308" s="39" t="s">
        <v>80</v>
      </c>
      <c r="M308" s="39"/>
      <c r="N308" s="38">
        <v>40</v>
      </c>
      <c r="O308" s="5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8"/>
      <c r="Q308" s="398"/>
      <c r="R308" s="398"/>
      <c r="S308" s="399"/>
      <c r="T308" s="40" t="s">
        <v>48</v>
      </c>
      <c r="U308" s="40" t="s">
        <v>48</v>
      </c>
      <c r="V308" s="41" t="s">
        <v>0</v>
      </c>
      <c r="W308" s="59">
        <v>0</v>
      </c>
      <c r="X308" s="56">
        <f>IFERROR(IF(W308="",0,CEILING((W308/$H308),1)*$H308),"")</f>
        <v>0</v>
      </c>
      <c r="Y308" s="42" t="str">
        <f>IFERROR(IF(X308=0,"",ROUNDUP(X308/H308,0)*0.00753),"")</f>
        <v/>
      </c>
      <c r="Z308" s="69" t="s">
        <v>48</v>
      </c>
      <c r="AA308" s="70" t="s">
        <v>48</v>
      </c>
      <c r="AE308" s="80"/>
      <c r="BB308" s="263" t="s">
        <v>67</v>
      </c>
      <c r="BL308" s="80">
        <f>IFERROR(W308*I308/H308,"0")</f>
        <v>0</v>
      </c>
      <c r="BM308" s="80">
        <f>IFERROR(X308*I308/H308,"0")</f>
        <v>0</v>
      </c>
      <c r="BN308" s="80">
        <f>IFERROR(1/J308*(W308/H308),"0")</f>
        <v>0</v>
      </c>
      <c r="BO308" s="80">
        <f>IFERROR(1/J308*(X308/H308),"0")</f>
        <v>0</v>
      </c>
    </row>
    <row r="309" spans="1:67" x14ac:dyDescent="0.2">
      <c r="A309" s="403"/>
      <c r="B309" s="403"/>
      <c r="C309" s="403"/>
      <c r="D309" s="403"/>
      <c r="E309" s="403"/>
      <c r="F309" s="403"/>
      <c r="G309" s="403"/>
      <c r="H309" s="403"/>
      <c r="I309" s="403"/>
      <c r="J309" s="403"/>
      <c r="K309" s="403"/>
      <c r="L309" s="403"/>
      <c r="M309" s="403"/>
      <c r="N309" s="404"/>
      <c r="O309" s="400" t="s">
        <v>43</v>
      </c>
      <c r="P309" s="401"/>
      <c r="Q309" s="401"/>
      <c r="R309" s="401"/>
      <c r="S309" s="401"/>
      <c r="T309" s="401"/>
      <c r="U309" s="402"/>
      <c r="V309" s="43" t="s">
        <v>42</v>
      </c>
      <c r="W309" s="44">
        <f>IFERROR(W308/H308,"0")</f>
        <v>0</v>
      </c>
      <c r="X309" s="44">
        <f>IFERROR(X308/H308,"0")</f>
        <v>0</v>
      </c>
      <c r="Y309" s="44">
        <f>IFERROR(IF(Y308="",0,Y308),"0")</f>
        <v>0</v>
      </c>
      <c r="Z309" s="68"/>
      <c r="AA309" s="68"/>
    </row>
    <row r="310" spans="1:67" x14ac:dyDescent="0.2">
      <c r="A310" s="403"/>
      <c r="B310" s="403"/>
      <c r="C310" s="403"/>
      <c r="D310" s="403"/>
      <c r="E310" s="403"/>
      <c r="F310" s="403"/>
      <c r="G310" s="403"/>
      <c r="H310" s="403"/>
      <c r="I310" s="403"/>
      <c r="J310" s="403"/>
      <c r="K310" s="403"/>
      <c r="L310" s="403"/>
      <c r="M310" s="403"/>
      <c r="N310" s="404"/>
      <c r="O310" s="400" t="s">
        <v>43</v>
      </c>
      <c r="P310" s="401"/>
      <c r="Q310" s="401"/>
      <c r="R310" s="401"/>
      <c r="S310" s="401"/>
      <c r="T310" s="401"/>
      <c r="U310" s="402"/>
      <c r="V310" s="43" t="s">
        <v>0</v>
      </c>
      <c r="W310" s="44">
        <f>IFERROR(SUM(W308:W308),"0")</f>
        <v>0</v>
      </c>
      <c r="X310" s="44">
        <f>IFERROR(SUM(X308:X308),"0")</f>
        <v>0</v>
      </c>
      <c r="Y310" s="43"/>
      <c r="Z310" s="68"/>
      <c r="AA310" s="68"/>
    </row>
    <row r="311" spans="1:67" ht="14.25" customHeight="1" x14ac:dyDescent="0.25">
      <c r="A311" s="416" t="s">
        <v>85</v>
      </c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67"/>
      <c r="AA311" s="67"/>
    </row>
    <row r="312" spans="1:67" ht="27" customHeight="1" x14ac:dyDescent="0.25">
      <c r="A312" s="64" t="s">
        <v>489</v>
      </c>
      <c r="B312" s="64" t="s">
        <v>490</v>
      </c>
      <c r="C312" s="37">
        <v>4301051142</v>
      </c>
      <c r="D312" s="396">
        <v>4607091387919</v>
      </c>
      <c r="E312" s="396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114</v>
      </c>
      <c r="L312" s="39" t="s">
        <v>80</v>
      </c>
      <c r="M312" s="39"/>
      <c r="N312" s="38">
        <v>45</v>
      </c>
      <c r="O312" s="5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8"/>
      <c r="Q312" s="398"/>
      <c r="R312" s="398"/>
      <c r="S312" s="399"/>
      <c r="T312" s="40" t="s">
        <v>48</v>
      </c>
      <c r="U312" s="40" t="s">
        <v>48</v>
      </c>
      <c r="V312" s="41" t="s">
        <v>0</v>
      </c>
      <c r="W312" s="59">
        <v>0</v>
      </c>
      <c r="X312" s="56">
        <f>IFERROR(IF(W312="",0,CEILING((W312/$H312),1)*$H312),"")</f>
        <v>0</v>
      </c>
      <c r="Y312" s="42" t="str">
        <f>IFERROR(IF(X312=0,"",ROUNDUP(X312/H312,0)*0.02175),"")</f>
        <v/>
      </c>
      <c r="Z312" s="69" t="s">
        <v>48</v>
      </c>
      <c r="AA312" s="70" t="s">
        <v>48</v>
      </c>
      <c r="AE312" s="80"/>
      <c r="BB312" s="264" t="s">
        <v>67</v>
      </c>
      <c r="BL312" s="80">
        <f>IFERROR(W312*I312/H312,"0")</f>
        <v>0</v>
      </c>
      <c r="BM312" s="80">
        <f>IFERROR(X312*I312/H312,"0")</f>
        <v>0</v>
      </c>
      <c r="BN312" s="80">
        <f>IFERROR(1/J312*(W312/H312),"0")</f>
        <v>0</v>
      </c>
      <c r="BO312" s="80">
        <f>IFERROR(1/J312*(X312/H312),"0")</f>
        <v>0</v>
      </c>
    </row>
    <row r="313" spans="1:67" ht="27" customHeight="1" x14ac:dyDescent="0.25">
      <c r="A313" s="64" t="s">
        <v>491</v>
      </c>
      <c r="B313" s="64" t="s">
        <v>492</v>
      </c>
      <c r="C313" s="37">
        <v>4301051461</v>
      </c>
      <c r="D313" s="396">
        <v>4680115883604</v>
      </c>
      <c r="E313" s="396"/>
      <c r="F313" s="63">
        <v>0.35</v>
      </c>
      <c r="G313" s="38">
        <v>6</v>
      </c>
      <c r="H313" s="63">
        <v>2.1</v>
      </c>
      <c r="I313" s="63">
        <v>2.3719999999999999</v>
      </c>
      <c r="J313" s="38">
        <v>156</v>
      </c>
      <c r="K313" s="38" t="s">
        <v>81</v>
      </c>
      <c r="L313" s="39" t="s">
        <v>133</v>
      </c>
      <c r="M313" s="39"/>
      <c r="N313" s="38">
        <v>45</v>
      </c>
      <c r="O313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8"/>
      <c r="Q313" s="398"/>
      <c r="R313" s="398"/>
      <c r="S313" s="399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IFERROR(IF(X313=0,"",ROUNDUP(X313/H313,0)*0.00753),"")</f>
        <v/>
      </c>
      <c r="Z313" s="69" t="s">
        <v>48</v>
      </c>
      <c r="AA313" s="70" t="s">
        <v>48</v>
      </c>
      <c r="AE313" s="80"/>
      <c r="BB313" s="265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customHeight="1" x14ac:dyDescent="0.25">
      <c r="A314" s="64" t="s">
        <v>493</v>
      </c>
      <c r="B314" s="64" t="s">
        <v>494</v>
      </c>
      <c r="C314" s="37">
        <v>4301051485</v>
      </c>
      <c r="D314" s="396">
        <v>4680115883567</v>
      </c>
      <c r="E314" s="396"/>
      <c r="F314" s="63">
        <v>0.35</v>
      </c>
      <c r="G314" s="38">
        <v>6</v>
      </c>
      <c r="H314" s="63">
        <v>2.1</v>
      </c>
      <c r="I314" s="63">
        <v>2.36</v>
      </c>
      <c r="J314" s="38">
        <v>156</v>
      </c>
      <c r="K314" s="38" t="s">
        <v>81</v>
      </c>
      <c r="L314" s="39" t="s">
        <v>80</v>
      </c>
      <c r="M314" s="39"/>
      <c r="N314" s="38">
        <v>40</v>
      </c>
      <c r="O314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8"/>
      <c r="Q314" s="398"/>
      <c r="R314" s="398"/>
      <c r="S314" s="399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6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x14ac:dyDescent="0.2">
      <c r="A315" s="403"/>
      <c r="B315" s="403"/>
      <c r="C315" s="403"/>
      <c r="D315" s="403"/>
      <c r="E315" s="403"/>
      <c r="F315" s="403"/>
      <c r="G315" s="403"/>
      <c r="H315" s="403"/>
      <c r="I315" s="403"/>
      <c r="J315" s="403"/>
      <c r="K315" s="403"/>
      <c r="L315" s="403"/>
      <c r="M315" s="403"/>
      <c r="N315" s="404"/>
      <c r="O315" s="400" t="s">
        <v>43</v>
      </c>
      <c r="P315" s="401"/>
      <c r="Q315" s="401"/>
      <c r="R315" s="401"/>
      <c r="S315" s="401"/>
      <c r="T315" s="401"/>
      <c r="U315" s="402"/>
      <c r="V315" s="43" t="s">
        <v>42</v>
      </c>
      <c r="W315" s="44">
        <f>IFERROR(W312/H312,"0")+IFERROR(W313/H313,"0")+IFERROR(W314/H314,"0")</f>
        <v>0</v>
      </c>
      <c r="X315" s="44">
        <f>IFERROR(X312/H312,"0")+IFERROR(X313/H313,"0")+IFERROR(X314/H314,"0")</f>
        <v>0</v>
      </c>
      <c r="Y315" s="44">
        <f>IFERROR(IF(Y312="",0,Y312),"0")+IFERROR(IF(Y313="",0,Y313),"0")+IFERROR(IF(Y314="",0,Y314),"0")</f>
        <v>0</v>
      </c>
      <c r="Z315" s="68"/>
      <c r="AA315" s="68"/>
    </row>
    <row r="316" spans="1:67" x14ac:dyDescent="0.2">
      <c r="A316" s="403"/>
      <c r="B316" s="403"/>
      <c r="C316" s="403"/>
      <c r="D316" s="403"/>
      <c r="E316" s="403"/>
      <c r="F316" s="403"/>
      <c r="G316" s="403"/>
      <c r="H316" s="403"/>
      <c r="I316" s="403"/>
      <c r="J316" s="403"/>
      <c r="K316" s="403"/>
      <c r="L316" s="403"/>
      <c r="M316" s="403"/>
      <c r="N316" s="404"/>
      <c r="O316" s="400" t="s">
        <v>43</v>
      </c>
      <c r="P316" s="401"/>
      <c r="Q316" s="401"/>
      <c r="R316" s="401"/>
      <c r="S316" s="401"/>
      <c r="T316" s="401"/>
      <c r="U316" s="402"/>
      <c r="V316" s="43" t="s">
        <v>0</v>
      </c>
      <c r="W316" s="44">
        <f>IFERROR(SUM(W312:W314),"0")</f>
        <v>0</v>
      </c>
      <c r="X316" s="44">
        <f>IFERROR(SUM(X312:X314),"0")</f>
        <v>0</v>
      </c>
      <c r="Y316" s="43"/>
      <c r="Z316" s="68"/>
      <c r="AA316" s="68"/>
    </row>
    <row r="317" spans="1:67" ht="14.25" customHeight="1" x14ac:dyDescent="0.25">
      <c r="A317" s="416" t="s">
        <v>217</v>
      </c>
      <c r="B317" s="416"/>
      <c r="C317" s="416"/>
      <c r="D317" s="416"/>
      <c r="E317" s="416"/>
      <c r="F317" s="416"/>
      <c r="G317" s="416"/>
      <c r="H317" s="416"/>
      <c r="I317" s="416"/>
      <c r="J317" s="416"/>
      <c r="K317" s="416"/>
      <c r="L317" s="416"/>
      <c r="M317" s="416"/>
      <c r="N317" s="416"/>
      <c r="O317" s="416"/>
      <c r="P317" s="416"/>
      <c r="Q317" s="416"/>
      <c r="R317" s="416"/>
      <c r="S317" s="416"/>
      <c r="T317" s="416"/>
      <c r="U317" s="416"/>
      <c r="V317" s="416"/>
      <c r="W317" s="416"/>
      <c r="X317" s="416"/>
      <c r="Y317" s="416"/>
      <c r="Z317" s="67"/>
      <c r="AA317" s="67"/>
    </row>
    <row r="318" spans="1:67" ht="27" customHeight="1" x14ac:dyDescent="0.25">
      <c r="A318" s="64" t="s">
        <v>495</v>
      </c>
      <c r="B318" s="64" t="s">
        <v>496</v>
      </c>
      <c r="C318" s="37">
        <v>4301060324</v>
      </c>
      <c r="D318" s="396">
        <v>4607091388831</v>
      </c>
      <c r="E318" s="396"/>
      <c r="F318" s="63">
        <v>0.38</v>
      </c>
      <c r="G318" s="38">
        <v>6</v>
      </c>
      <c r="H318" s="63">
        <v>2.2799999999999998</v>
      </c>
      <c r="I318" s="63">
        <v>2.552</v>
      </c>
      <c r="J318" s="38">
        <v>156</v>
      </c>
      <c r="K318" s="38" t="s">
        <v>81</v>
      </c>
      <c r="L318" s="39" t="s">
        <v>80</v>
      </c>
      <c r="M318" s="39"/>
      <c r="N318" s="38">
        <v>40</v>
      </c>
      <c r="O318" s="54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8"/>
      <c r="Q318" s="398"/>
      <c r="R318" s="398"/>
      <c r="S318" s="399"/>
      <c r="T318" s="40" t="s">
        <v>48</v>
      </c>
      <c r="U318" s="40" t="s">
        <v>48</v>
      </c>
      <c r="V318" s="41" t="s">
        <v>0</v>
      </c>
      <c r="W318" s="59">
        <v>0</v>
      </c>
      <c r="X318" s="56">
        <f>IFERROR(IF(W318="",0,CEILING((W318/$H318),1)*$H318),"")</f>
        <v>0</v>
      </c>
      <c r="Y318" s="42" t="str">
        <f>IFERROR(IF(X318=0,"",ROUNDUP(X318/H318,0)*0.00753),"")</f>
        <v/>
      </c>
      <c r="Z318" s="69" t="s">
        <v>48</v>
      </c>
      <c r="AA318" s="70" t="s">
        <v>48</v>
      </c>
      <c r="AE318" s="80"/>
      <c r="BB318" s="267" t="s">
        <v>67</v>
      </c>
      <c r="BL318" s="80">
        <f>IFERROR(W318*I318/H318,"0")</f>
        <v>0</v>
      </c>
      <c r="BM318" s="80">
        <f>IFERROR(X318*I318/H318,"0")</f>
        <v>0</v>
      </c>
      <c r="BN318" s="80">
        <f>IFERROR(1/J318*(W318/H318),"0")</f>
        <v>0</v>
      </c>
      <c r="BO318" s="80">
        <f>IFERROR(1/J318*(X318/H318),"0")</f>
        <v>0</v>
      </c>
    </row>
    <row r="319" spans="1:67" x14ac:dyDescent="0.2">
      <c r="A319" s="403"/>
      <c r="B319" s="403"/>
      <c r="C319" s="403"/>
      <c r="D319" s="403"/>
      <c r="E319" s="403"/>
      <c r="F319" s="403"/>
      <c r="G319" s="403"/>
      <c r="H319" s="403"/>
      <c r="I319" s="403"/>
      <c r="J319" s="403"/>
      <c r="K319" s="403"/>
      <c r="L319" s="403"/>
      <c r="M319" s="403"/>
      <c r="N319" s="404"/>
      <c r="O319" s="400" t="s">
        <v>43</v>
      </c>
      <c r="P319" s="401"/>
      <c r="Q319" s="401"/>
      <c r="R319" s="401"/>
      <c r="S319" s="401"/>
      <c r="T319" s="401"/>
      <c r="U319" s="402"/>
      <c r="V319" s="43" t="s">
        <v>42</v>
      </c>
      <c r="W319" s="44">
        <f>IFERROR(W318/H318,"0")</f>
        <v>0</v>
      </c>
      <c r="X319" s="44">
        <f>IFERROR(X318/H318,"0")</f>
        <v>0</v>
      </c>
      <c r="Y319" s="44">
        <f>IFERROR(IF(Y318="",0,Y318),"0")</f>
        <v>0</v>
      </c>
      <c r="Z319" s="68"/>
      <c r="AA319" s="68"/>
    </row>
    <row r="320" spans="1:67" x14ac:dyDescent="0.2">
      <c r="A320" s="403"/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4"/>
      <c r="O320" s="400" t="s">
        <v>43</v>
      </c>
      <c r="P320" s="401"/>
      <c r="Q320" s="401"/>
      <c r="R320" s="401"/>
      <c r="S320" s="401"/>
      <c r="T320" s="401"/>
      <c r="U320" s="402"/>
      <c r="V320" s="43" t="s">
        <v>0</v>
      </c>
      <c r="W320" s="44">
        <f>IFERROR(SUM(W318:W318),"0")</f>
        <v>0</v>
      </c>
      <c r="X320" s="44">
        <f>IFERROR(SUM(X318:X318),"0")</f>
        <v>0</v>
      </c>
      <c r="Y320" s="43"/>
      <c r="Z320" s="68"/>
      <c r="AA320" s="68"/>
    </row>
    <row r="321" spans="1:67" ht="14.25" customHeight="1" x14ac:dyDescent="0.25">
      <c r="A321" s="416" t="s">
        <v>99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67"/>
      <c r="AA321" s="67"/>
    </row>
    <row r="322" spans="1:67" ht="27" customHeight="1" x14ac:dyDescent="0.25">
      <c r="A322" s="64" t="s">
        <v>497</v>
      </c>
      <c r="B322" s="64" t="s">
        <v>498</v>
      </c>
      <c r="C322" s="37">
        <v>4301032015</v>
      </c>
      <c r="D322" s="396">
        <v>4607091383102</v>
      </c>
      <c r="E322" s="396"/>
      <c r="F322" s="63">
        <v>0.17</v>
      </c>
      <c r="G322" s="38">
        <v>15</v>
      </c>
      <c r="H322" s="63">
        <v>2.5499999999999998</v>
      </c>
      <c r="I322" s="63">
        <v>2.9750000000000001</v>
      </c>
      <c r="J322" s="38">
        <v>156</v>
      </c>
      <c r="K322" s="38" t="s">
        <v>81</v>
      </c>
      <c r="L322" s="39" t="s">
        <v>103</v>
      </c>
      <c r="M322" s="39"/>
      <c r="N322" s="38">
        <v>180</v>
      </c>
      <c r="O322" s="5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8"/>
      <c r="Q322" s="398"/>
      <c r="R322" s="398"/>
      <c r="S322" s="399"/>
      <c r="T322" s="40" t="s">
        <v>48</v>
      </c>
      <c r="U322" s="40" t="s">
        <v>48</v>
      </c>
      <c r="V322" s="41" t="s">
        <v>0</v>
      </c>
      <c r="W322" s="59">
        <v>0</v>
      </c>
      <c r="X322" s="56">
        <f>IFERROR(IF(W322="",0,CEILING((W322/$H322),1)*$H322),"")</f>
        <v>0</v>
      </c>
      <c r="Y322" s="42" t="str">
        <f>IFERROR(IF(X322=0,"",ROUNDUP(X322/H322,0)*0.00753),"")</f>
        <v/>
      </c>
      <c r="Z322" s="69" t="s">
        <v>48</v>
      </c>
      <c r="AA322" s="70" t="s">
        <v>48</v>
      </c>
      <c r="AE322" s="80"/>
      <c r="BB322" s="268" t="s">
        <v>67</v>
      </c>
      <c r="BL322" s="80">
        <f>IFERROR(W322*I322/H322,"0")</f>
        <v>0</v>
      </c>
      <c r="BM322" s="80">
        <f>IFERROR(X322*I322/H322,"0")</f>
        <v>0</v>
      </c>
      <c r="BN322" s="80">
        <f>IFERROR(1/J322*(W322/H322),"0")</f>
        <v>0</v>
      </c>
      <c r="BO322" s="80">
        <f>IFERROR(1/J322*(X322/H322),"0")</f>
        <v>0</v>
      </c>
    </row>
    <row r="323" spans="1:67" x14ac:dyDescent="0.2">
      <c r="A323" s="403"/>
      <c r="B323" s="403"/>
      <c r="C323" s="403"/>
      <c r="D323" s="403"/>
      <c r="E323" s="403"/>
      <c r="F323" s="403"/>
      <c r="G323" s="403"/>
      <c r="H323" s="403"/>
      <c r="I323" s="403"/>
      <c r="J323" s="403"/>
      <c r="K323" s="403"/>
      <c r="L323" s="403"/>
      <c r="M323" s="403"/>
      <c r="N323" s="404"/>
      <c r="O323" s="400" t="s">
        <v>43</v>
      </c>
      <c r="P323" s="401"/>
      <c r="Q323" s="401"/>
      <c r="R323" s="401"/>
      <c r="S323" s="401"/>
      <c r="T323" s="401"/>
      <c r="U323" s="402"/>
      <c r="V323" s="43" t="s">
        <v>42</v>
      </c>
      <c r="W323" s="44">
        <f>IFERROR(W322/H322,"0")</f>
        <v>0</v>
      </c>
      <c r="X323" s="44">
        <f>IFERROR(X322/H322,"0")</f>
        <v>0</v>
      </c>
      <c r="Y323" s="44">
        <f>IFERROR(IF(Y322="",0,Y322),"0")</f>
        <v>0</v>
      </c>
      <c r="Z323" s="68"/>
      <c r="AA323" s="68"/>
    </row>
    <row r="324" spans="1:67" x14ac:dyDescent="0.2">
      <c r="A324" s="403"/>
      <c r="B324" s="403"/>
      <c r="C324" s="403"/>
      <c r="D324" s="403"/>
      <c r="E324" s="403"/>
      <c r="F324" s="403"/>
      <c r="G324" s="403"/>
      <c r="H324" s="403"/>
      <c r="I324" s="403"/>
      <c r="J324" s="403"/>
      <c r="K324" s="403"/>
      <c r="L324" s="403"/>
      <c r="M324" s="403"/>
      <c r="N324" s="404"/>
      <c r="O324" s="400" t="s">
        <v>43</v>
      </c>
      <c r="P324" s="401"/>
      <c r="Q324" s="401"/>
      <c r="R324" s="401"/>
      <c r="S324" s="401"/>
      <c r="T324" s="401"/>
      <c r="U324" s="402"/>
      <c r="V324" s="43" t="s">
        <v>0</v>
      </c>
      <c r="W324" s="44">
        <f>IFERROR(SUM(W322:W322),"0")</f>
        <v>0</v>
      </c>
      <c r="X324" s="44">
        <f>IFERROR(SUM(X322:X322),"0")</f>
        <v>0</v>
      </c>
      <c r="Y324" s="43"/>
      <c r="Z324" s="68"/>
      <c r="AA324" s="68"/>
    </row>
    <row r="325" spans="1:67" ht="27.75" customHeight="1" x14ac:dyDescent="0.2">
      <c r="A325" s="445" t="s">
        <v>499</v>
      </c>
      <c r="B325" s="445"/>
      <c r="C325" s="445"/>
      <c r="D325" s="445"/>
      <c r="E325" s="445"/>
      <c r="F325" s="445"/>
      <c r="G325" s="445"/>
      <c r="H325" s="445"/>
      <c r="I325" s="445"/>
      <c r="J325" s="445"/>
      <c r="K325" s="445"/>
      <c r="L325" s="445"/>
      <c r="M325" s="445"/>
      <c r="N325" s="445"/>
      <c r="O325" s="445"/>
      <c r="P325" s="445"/>
      <c r="Q325" s="445"/>
      <c r="R325" s="445"/>
      <c r="S325" s="445"/>
      <c r="T325" s="445"/>
      <c r="U325" s="445"/>
      <c r="V325" s="445"/>
      <c r="W325" s="445"/>
      <c r="X325" s="445"/>
      <c r="Y325" s="445"/>
      <c r="Z325" s="55"/>
      <c r="AA325" s="55"/>
    </row>
    <row r="326" spans="1:67" ht="16.5" customHeight="1" x14ac:dyDescent="0.25">
      <c r="A326" s="432" t="s">
        <v>500</v>
      </c>
      <c r="B326" s="432"/>
      <c r="C326" s="432"/>
      <c r="D326" s="432"/>
      <c r="E326" s="432"/>
      <c r="F326" s="432"/>
      <c r="G326" s="432"/>
      <c r="H326" s="432"/>
      <c r="I326" s="432"/>
      <c r="J326" s="432"/>
      <c r="K326" s="432"/>
      <c r="L326" s="432"/>
      <c r="M326" s="432"/>
      <c r="N326" s="432"/>
      <c r="O326" s="432"/>
      <c r="P326" s="432"/>
      <c r="Q326" s="432"/>
      <c r="R326" s="432"/>
      <c r="S326" s="432"/>
      <c r="T326" s="432"/>
      <c r="U326" s="432"/>
      <c r="V326" s="432"/>
      <c r="W326" s="432"/>
      <c r="X326" s="432"/>
      <c r="Y326" s="432"/>
      <c r="Z326" s="66"/>
      <c r="AA326" s="66"/>
    </row>
    <row r="327" spans="1:67" ht="14.25" customHeight="1" x14ac:dyDescent="0.25">
      <c r="A327" s="416" t="s">
        <v>118</v>
      </c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16"/>
      <c r="O327" s="416"/>
      <c r="P327" s="416"/>
      <c r="Q327" s="416"/>
      <c r="R327" s="416"/>
      <c r="S327" s="416"/>
      <c r="T327" s="416"/>
      <c r="U327" s="416"/>
      <c r="V327" s="416"/>
      <c r="W327" s="416"/>
      <c r="X327" s="416"/>
      <c r="Y327" s="416"/>
      <c r="Z327" s="67"/>
      <c r="AA327" s="67"/>
    </row>
    <row r="328" spans="1:67" ht="37.5" customHeight="1" x14ac:dyDescent="0.25">
      <c r="A328" s="64" t="s">
        <v>501</v>
      </c>
      <c r="B328" s="64" t="s">
        <v>502</v>
      </c>
      <c r="C328" s="37">
        <v>4301011875</v>
      </c>
      <c r="D328" s="396">
        <v>4680115884885</v>
      </c>
      <c r="E328" s="396"/>
      <c r="F328" s="63">
        <v>0.8</v>
      </c>
      <c r="G328" s="38">
        <v>15</v>
      </c>
      <c r="H328" s="63">
        <v>12</v>
      </c>
      <c r="I328" s="63">
        <v>12.48</v>
      </c>
      <c r="J328" s="38">
        <v>56</v>
      </c>
      <c r="K328" s="38" t="s">
        <v>114</v>
      </c>
      <c r="L328" s="39" t="s">
        <v>80</v>
      </c>
      <c r="M328" s="39"/>
      <c r="N328" s="38">
        <v>60</v>
      </c>
      <c r="O328" s="537" t="s">
        <v>503</v>
      </c>
      <c r="P328" s="398"/>
      <c r="Q328" s="398"/>
      <c r="R328" s="398"/>
      <c r="S328" s="399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ref="X328:X338" si="75">IFERROR(IF(W328="",0,CEILING((W328/$H328),1)*$H328),"")</f>
        <v>0</v>
      </c>
      <c r="Y328" s="42" t="str">
        <f>IFERROR(IF(X328=0,"",ROUNDUP(X328/H328,0)*0.02175),"")</f>
        <v/>
      </c>
      <c r="Z328" s="69" t="s">
        <v>48</v>
      </c>
      <c r="AA328" s="70" t="s">
        <v>48</v>
      </c>
      <c r="AE328" s="80"/>
      <c r="BB328" s="269" t="s">
        <v>67</v>
      </c>
      <c r="BL328" s="80">
        <f t="shared" ref="BL328:BL338" si="76">IFERROR(W328*I328/H328,"0")</f>
        <v>0</v>
      </c>
      <c r="BM328" s="80">
        <f t="shared" ref="BM328:BM338" si="77">IFERROR(X328*I328/H328,"0")</f>
        <v>0</v>
      </c>
      <c r="BN328" s="80">
        <f t="shared" ref="BN328:BN338" si="78">IFERROR(1/J328*(W328/H328),"0")</f>
        <v>0</v>
      </c>
      <c r="BO328" s="80">
        <f t="shared" ref="BO328:BO338" si="79">IFERROR(1/J328*(X328/H328),"0")</f>
        <v>0</v>
      </c>
    </row>
    <row r="329" spans="1:67" ht="27" customHeight="1" x14ac:dyDescent="0.25">
      <c r="A329" s="64" t="s">
        <v>504</v>
      </c>
      <c r="B329" s="64" t="s">
        <v>505</v>
      </c>
      <c r="C329" s="37">
        <v>4301011943</v>
      </c>
      <c r="D329" s="396">
        <v>4680115884830</v>
      </c>
      <c r="E329" s="396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114</v>
      </c>
      <c r="L329" s="39" t="s">
        <v>122</v>
      </c>
      <c r="M329" s="39"/>
      <c r="N329" s="38">
        <v>60</v>
      </c>
      <c r="O329" s="538" t="s">
        <v>506</v>
      </c>
      <c r="P329" s="398"/>
      <c r="Q329" s="398"/>
      <c r="R329" s="398"/>
      <c r="S329" s="399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75"/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70" t="s">
        <v>67</v>
      </c>
      <c r="BL329" s="80">
        <f t="shared" si="76"/>
        <v>0</v>
      </c>
      <c r="BM329" s="80">
        <f t="shared" si="77"/>
        <v>0</v>
      </c>
      <c r="BN329" s="80">
        <f t="shared" si="78"/>
        <v>0</v>
      </c>
      <c r="BO329" s="80">
        <f t="shared" si="79"/>
        <v>0</v>
      </c>
    </row>
    <row r="330" spans="1:67" ht="27" customHeight="1" x14ac:dyDescent="0.25">
      <c r="A330" s="64" t="s">
        <v>504</v>
      </c>
      <c r="B330" s="64" t="s">
        <v>507</v>
      </c>
      <c r="C330" s="37">
        <v>4301011867</v>
      </c>
      <c r="D330" s="396">
        <v>4680115884830</v>
      </c>
      <c r="E330" s="396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80</v>
      </c>
      <c r="M330" s="39"/>
      <c r="N330" s="38">
        <v>60</v>
      </c>
      <c r="O330" s="539" t="s">
        <v>506</v>
      </c>
      <c r="P330" s="398"/>
      <c r="Q330" s="398"/>
      <c r="R330" s="398"/>
      <c r="S330" s="399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75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71" t="s">
        <v>67</v>
      </c>
      <c r="BL330" s="80">
        <f t="shared" si="76"/>
        <v>0</v>
      </c>
      <c r="BM330" s="80">
        <f t="shared" si="77"/>
        <v>0</v>
      </c>
      <c r="BN330" s="80">
        <f t="shared" si="78"/>
        <v>0</v>
      </c>
      <c r="BO330" s="80">
        <f t="shared" si="79"/>
        <v>0</v>
      </c>
    </row>
    <row r="331" spans="1:67" ht="27" customHeight="1" x14ac:dyDescent="0.25">
      <c r="A331" s="64" t="s">
        <v>508</v>
      </c>
      <c r="B331" s="64" t="s">
        <v>509</v>
      </c>
      <c r="C331" s="37">
        <v>4301011946</v>
      </c>
      <c r="D331" s="396">
        <v>4680115884847</v>
      </c>
      <c r="E331" s="396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9"/>
      <c r="N331" s="38">
        <v>60</v>
      </c>
      <c r="O331" s="540" t="s">
        <v>510</v>
      </c>
      <c r="P331" s="398"/>
      <c r="Q331" s="398"/>
      <c r="R331" s="398"/>
      <c r="S331" s="399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5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72" t="s">
        <v>67</v>
      </c>
      <c r="BL331" s="80">
        <f t="shared" si="76"/>
        <v>0</v>
      </c>
      <c r="BM331" s="80">
        <f t="shared" si="77"/>
        <v>0</v>
      </c>
      <c r="BN331" s="80">
        <f t="shared" si="78"/>
        <v>0</v>
      </c>
      <c r="BO331" s="80">
        <f t="shared" si="79"/>
        <v>0</v>
      </c>
    </row>
    <row r="332" spans="1:67" ht="27" customHeight="1" x14ac:dyDescent="0.25">
      <c r="A332" s="64" t="s">
        <v>508</v>
      </c>
      <c r="B332" s="64" t="s">
        <v>511</v>
      </c>
      <c r="C332" s="37">
        <v>4301011869</v>
      </c>
      <c r="D332" s="396">
        <v>4680115884847</v>
      </c>
      <c r="E332" s="39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80</v>
      </c>
      <c r="M332" s="39"/>
      <c r="N332" s="38">
        <v>60</v>
      </c>
      <c r="O332" s="529" t="s">
        <v>510</v>
      </c>
      <c r="P332" s="398"/>
      <c r="Q332" s="398"/>
      <c r="R332" s="398"/>
      <c r="S332" s="399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5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67</v>
      </c>
      <c r="BL332" s="80">
        <f t="shared" si="76"/>
        <v>0</v>
      </c>
      <c r="BM332" s="80">
        <f t="shared" si="77"/>
        <v>0</v>
      </c>
      <c r="BN332" s="80">
        <f t="shared" si="78"/>
        <v>0</v>
      </c>
      <c r="BO332" s="80">
        <f t="shared" si="79"/>
        <v>0</v>
      </c>
    </row>
    <row r="333" spans="1:67" ht="27" customHeight="1" x14ac:dyDescent="0.25">
      <c r="A333" s="64" t="s">
        <v>512</v>
      </c>
      <c r="B333" s="64" t="s">
        <v>513</v>
      </c>
      <c r="C333" s="37">
        <v>4301011947</v>
      </c>
      <c r="D333" s="396">
        <v>4680115884854</v>
      </c>
      <c r="E333" s="39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9"/>
      <c r="N333" s="38">
        <v>60</v>
      </c>
      <c r="O333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8"/>
      <c r="Q333" s="398"/>
      <c r="R333" s="398"/>
      <c r="S333" s="399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5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4" t="s">
        <v>67</v>
      </c>
      <c r="BL333" s="80">
        <f t="shared" si="76"/>
        <v>0</v>
      </c>
      <c r="BM333" s="80">
        <f t="shared" si="77"/>
        <v>0</v>
      </c>
      <c r="BN333" s="80">
        <f t="shared" si="78"/>
        <v>0</v>
      </c>
      <c r="BO333" s="80">
        <f t="shared" si="79"/>
        <v>0</v>
      </c>
    </row>
    <row r="334" spans="1:67" ht="27" customHeight="1" x14ac:dyDescent="0.25">
      <c r="A334" s="64" t="s">
        <v>512</v>
      </c>
      <c r="B334" s="64" t="s">
        <v>514</v>
      </c>
      <c r="C334" s="37">
        <v>4301011870</v>
      </c>
      <c r="D334" s="396">
        <v>4680115884854</v>
      </c>
      <c r="E334" s="39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80</v>
      </c>
      <c r="M334" s="39"/>
      <c r="N334" s="38">
        <v>60</v>
      </c>
      <c r="O334" s="531" t="s">
        <v>515</v>
      </c>
      <c r="P334" s="398"/>
      <c r="Q334" s="398"/>
      <c r="R334" s="398"/>
      <c r="S334" s="399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5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5" t="s">
        <v>67</v>
      </c>
      <c r="BL334" s="80">
        <f t="shared" si="76"/>
        <v>0</v>
      </c>
      <c r="BM334" s="80">
        <f t="shared" si="77"/>
        <v>0</v>
      </c>
      <c r="BN334" s="80">
        <f t="shared" si="78"/>
        <v>0</v>
      </c>
      <c r="BO334" s="80">
        <f t="shared" si="79"/>
        <v>0</v>
      </c>
    </row>
    <row r="335" spans="1:67" ht="37.5" customHeight="1" x14ac:dyDescent="0.25">
      <c r="A335" s="64" t="s">
        <v>516</v>
      </c>
      <c r="B335" s="64" t="s">
        <v>517</v>
      </c>
      <c r="C335" s="37">
        <v>4301011871</v>
      </c>
      <c r="D335" s="396">
        <v>4680115884908</v>
      </c>
      <c r="E335" s="396"/>
      <c r="F335" s="63">
        <v>0.4</v>
      </c>
      <c r="G335" s="38">
        <v>10</v>
      </c>
      <c r="H335" s="63">
        <v>4</v>
      </c>
      <c r="I335" s="63">
        <v>4.21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532" t="s">
        <v>518</v>
      </c>
      <c r="P335" s="398"/>
      <c r="Q335" s="398"/>
      <c r="R335" s="398"/>
      <c r="S335" s="399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5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6" t="s">
        <v>67</v>
      </c>
      <c r="BL335" s="80">
        <f t="shared" si="76"/>
        <v>0</v>
      </c>
      <c r="BM335" s="80">
        <f t="shared" si="77"/>
        <v>0</v>
      </c>
      <c r="BN335" s="80">
        <f t="shared" si="78"/>
        <v>0</v>
      </c>
      <c r="BO335" s="80">
        <f t="shared" si="79"/>
        <v>0</v>
      </c>
    </row>
    <row r="336" spans="1:67" ht="27" customHeight="1" x14ac:dyDescent="0.25">
      <c r="A336" s="64" t="s">
        <v>519</v>
      </c>
      <c r="B336" s="64" t="s">
        <v>520</v>
      </c>
      <c r="C336" s="37">
        <v>4301011866</v>
      </c>
      <c r="D336" s="396">
        <v>4680115884878</v>
      </c>
      <c r="E336" s="396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533" t="s">
        <v>521</v>
      </c>
      <c r="P336" s="398"/>
      <c r="Q336" s="398"/>
      <c r="R336" s="398"/>
      <c r="S336" s="399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5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7" t="s">
        <v>67</v>
      </c>
      <c r="BL336" s="80">
        <f t="shared" si="76"/>
        <v>0</v>
      </c>
      <c r="BM336" s="80">
        <f t="shared" si="77"/>
        <v>0</v>
      </c>
      <c r="BN336" s="80">
        <f t="shared" si="78"/>
        <v>0</v>
      </c>
      <c r="BO336" s="80">
        <f t="shared" si="79"/>
        <v>0</v>
      </c>
    </row>
    <row r="337" spans="1:67" ht="27" customHeight="1" x14ac:dyDescent="0.25">
      <c r="A337" s="64" t="s">
        <v>522</v>
      </c>
      <c r="B337" s="64" t="s">
        <v>523</v>
      </c>
      <c r="C337" s="37">
        <v>4301011952</v>
      </c>
      <c r="D337" s="396">
        <v>4680115884922</v>
      </c>
      <c r="E337" s="396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81</v>
      </c>
      <c r="L337" s="39" t="s">
        <v>80</v>
      </c>
      <c r="M337" s="39"/>
      <c r="N337" s="38">
        <v>60</v>
      </c>
      <c r="O337" s="534" t="s">
        <v>524</v>
      </c>
      <c r="P337" s="398"/>
      <c r="Q337" s="398"/>
      <c r="R337" s="398"/>
      <c r="S337" s="399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5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8" t="s">
        <v>67</v>
      </c>
      <c r="BL337" s="80">
        <f t="shared" si="76"/>
        <v>0</v>
      </c>
      <c r="BM337" s="80">
        <f t="shared" si="77"/>
        <v>0</v>
      </c>
      <c r="BN337" s="80">
        <f t="shared" si="78"/>
        <v>0</v>
      </c>
      <c r="BO337" s="80">
        <f t="shared" si="79"/>
        <v>0</v>
      </c>
    </row>
    <row r="338" spans="1:67" ht="27" customHeight="1" x14ac:dyDescent="0.25">
      <c r="A338" s="64" t="s">
        <v>525</v>
      </c>
      <c r="B338" s="64" t="s">
        <v>526</v>
      </c>
      <c r="C338" s="37">
        <v>4301011433</v>
      </c>
      <c r="D338" s="396">
        <v>4680115882638</v>
      </c>
      <c r="E338" s="396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81</v>
      </c>
      <c r="L338" s="39" t="s">
        <v>113</v>
      </c>
      <c r="M338" s="39"/>
      <c r="N338" s="38">
        <v>90</v>
      </c>
      <c r="O338" s="5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8"/>
      <c r="Q338" s="398"/>
      <c r="R338" s="398"/>
      <c r="S338" s="399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5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9" t="s">
        <v>67</v>
      </c>
      <c r="BL338" s="80">
        <f t="shared" si="76"/>
        <v>0</v>
      </c>
      <c r="BM338" s="80">
        <f t="shared" si="77"/>
        <v>0</v>
      </c>
      <c r="BN338" s="80">
        <f t="shared" si="78"/>
        <v>0</v>
      </c>
      <c r="BO338" s="80">
        <f t="shared" si="79"/>
        <v>0</v>
      </c>
    </row>
    <row r="339" spans="1:67" x14ac:dyDescent="0.2">
      <c r="A339" s="403"/>
      <c r="B339" s="403"/>
      <c r="C339" s="403"/>
      <c r="D339" s="403"/>
      <c r="E339" s="403"/>
      <c r="F339" s="403"/>
      <c r="G339" s="403"/>
      <c r="H339" s="403"/>
      <c r="I339" s="403"/>
      <c r="J339" s="403"/>
      <c r="K339" s="403"/>
      <c r="L339" s="403"/>
      <c r="M339" s="403"/>
      <c r="N339" s="404"/>
      <c r="O339" s="400" t="s">
        <v>43</v>
      </c>
      <c r="P339" s="401"/>
      <c r="Q339" s="401"/>
      <c r="R339" s="401"/>
      <c r="S339" s="401"/>
      <c r="T339" s="401"/>
      <c r="U339" s="402"/>
      <c r="V339" s="43" t="s">
        <v>42</v>
      </c>
      <c r="W339" s="44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44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44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68"/>
      <c r="AA339" s="68"/>
    </row>
    <row r="340" spans="1:67" x14ac:dyDescent="0.2">
      <c r="A340" s="403"/>
      <c r="B340" s="403"/>
      <c r="C340" s="403"/>
      <c r="D340" s="403"/>
      <c r="E340" s="403"/>
      <c r="F340" s="403"/>
      <c r="G340" s="403"/>
      <c r="H340" s="403"/>
      <c r="I340" s="403"/>
      <c r="J340" s="403"/>
      <c r="K340" s="403"/>
      <c r="L340" s="403"/>
      <c r="M340" s="403"/>
      <c r="N340" s="404"/>
      <c r="O340" s="400" t="s">
        <v>43</v>
      </c>
      <c r="P340" s="401"/>
      <c r="Q340" s="401"/>
      <c r="R340" s="401"/>
      <c r="S340" s="401"/>
      <c r="T340" s="401"/>
      <c r="U340" s="402"/>
      <c r="V340" s="43" t="s">
        <v>0</v>
      </c>
      <c r="W340" s="44">
        <f>IFERROR(SUM(W328:W338),"0")</f>
        <v>0</v>
      </c>
      <c r="X340" s="44">
        <f>IFERROR(SUM(X328:X338),"0")</f>
        <v>0</v>
      </c>
      <c r="Y340" s="43"/>
      <c r="Z340" s="68"/>
      <c r="AA340" s="68"/>
    </row>
    <row r="341" spans="1:67" ht="14.25" customHeight="1" x14ac:dyDescent="0.25">
      <c r="A341" s="416" t="s">
        <v>110</v>
      </c>
      <c r="B341" s="416"/>
      <c r="C341" s="416"/>
      <c r="D341" s="416"/>
      <c r="E341" s="416"/>
      <c r="F341" s="416"/>
      <c r="G341" s="416"/>
      <c r="H341" s="416"/>
      <c r="I341" s="416"/>
      <c r="J341" s="416"/>
      <c r="K341" s="416"/>
      <c r="L341" s="416"/>
      <c r="M341" s="416"/>
      <c r="N341" s="416"/>
      <c r="O341" s="416"/>
      <c r="P341" s="416"/>
      <c r="Q341" s="416"/>
      <c r="R341" s="416"/>
      <c r="S341" s="416"/>
      <c r="T341" s="416"/>
      <c r="U341" s="416"/>
      <c r="V341" s="416"/>
      <c r="W341" s="416"/>
      <c r="X341" s="416"/>
      <c r="Y341" s="416"/>
      <c r="Z341" s="67"/>
      <c r="AA341" s="67"/>
    </row>
    <row r="342" spans="1:67" ht="27" customHeight="1" x14ac:dyDescent="0.25">
      <c r="A342" s="64" t="s">
        <v>527</v>
      </c>
      <c r="B342" s="64" t="s">
        <v>528</v>
      </c>
      <c r="C342" s="37">
        <v>4301020178</v>
      </c>
      <c r="D342" s="396">
        <v>4607091383980</v>
      </c>
      <c r="E342" s="396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114</v>
      </c>
      <c r="L342" s="39" t="s">
        <v>113</v>
      </c>
      <c r="M342" s="39"/>
      <c r="N342" s="38">
        <v>50</v>
      </c>
      <c r="O342" s="5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8"/>
      <c r="Q342" s="398"/>
      <c r="R342" s="398"/>
      <c r="S342" s="399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80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16.5" customHeight="1" x14ac:dyDescent="0.25">
      <c r="A343" s="64" t="s">
        <v>529</v>
      </c>
      <c r="B343" s="64" t="s">
        <v>530</v>
      </c>
      <c r="C343" s="37">
        <v>4301020270</v>
      </c>
      <c r="D343" s="396">
        <v>4680115883314</v>
      </c>
      <c r="E343" s="396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114</v>
      </c>
      <c r="L343" s="39" t="s">
        <v>133</v>
      </c>
      <c r="M343" s="39"/>
      <c r="N343" s="38">
        <v>50</v>
      </c>
      <c r="O343" s="5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8"/>
      <c r="Q343" s="398"/>
      <c r="R343" s="398"/>
      <c r="S343" s="399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81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customHeight="1" x14ac:dyDescent="0.25">
      <c r="A344" s="64" t="s">
        <v>531</v>
      </c>
      <c r="B344" s="64" t="s">
        <v>532</v>
      </c>
      <c r="C344" s="37">
        <v>4301020179</v>
      </c>
      <c r="D344" s="396">
        <v>4607091384178</v>
      </c>
      <c r="E344" s="396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81</v>
      </c>
      <c r="L344" s="39" t="s">
        <v>113</v>
      </c>
      <c r="M344" s="39"/>
      <c r="N344" s="38">
        <v>50</v>
      </c>
      <c r="O344" s="5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8"/>
      <c r="Q344" s="398"/>
      <c r="R344" s="398"/>
      <c r="S344" s="399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82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ht="27" customHeight="1" x14ac:dyDescent="0.25">
      <c r="A345" s="64" t="s">
        <v>533</v>
      </c>
      <c r="B345" s="64" t="s">
        <v>534</v>
      </c>
      <c r="C345" s="37">
        <v>4301020254</v>
      </c>
      <c r="D345" s="396">
        <v>4680115881914</v>
      </c>
      <c r="E345" s="396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81</v>
      </c>
      <c r="L345" s="39" t="s">
        <v>113</v>
      </c>
      <c r="M345" s="39"/>
      <c r="N345" s="38">
        <v>90</v>
      </c>
      <c r="O345" s="52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8"/>
      <c r="Q345" s="398"/>
      <c r="R345" s="398"/>
      <c r="S345" s="399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IFERROR(IF(X345=0,"",ROUNDUP(X345/H345,0)*0.00937),"")</f>
        <v/>
      </c>
      <c r="Z345" s="69" t="s">
        <v>48</v>
      </c>
      <c r="AA345" s="70" t="s">
        <v>48</v>
      </c>
      <c r="AE345" s="80"/>
      <c r="BB345" s="283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x14ac:dyDescent="0.2">
      <c r="A346" s="403"/>
      <c r="B346" s="403"/>
      <c r="C346" s="403"/>
      <c r="D346" s="403"/>
      <c r="E346" s="403"/>
      <c r="F346" s="403"/>
      <c r="G346" s="403"/>
      <c r="H346" s="403"/>
      <c r="I346" s="403"/>
      <c r="J346" s="403"/>
      <c r="K346" s="403"/>
      <c r="L346" s="403"/>
      <c r="M346" s="403"/>
      <c r="N346" s="404"/>
      <c r="O346" s="400" t="s">
        <v>43</v>
      </c>
      <c r="P346" s="401"/>
      <c r="Q346" s="401"/>
      <c r="R346" s="401"/>
      <c r="S346" s="401"/>
      <c r="T346" s="401"/>
      <c r="U346" s="402"/>
      <c r="V346" s="43" t="s">
        <v>42</v>
      </c>
      <c r="W346" s="44">
        <f>IFERROR(W342/H342,"0")+IFERROR(W343/H343,"0")+IFERROR(W344/H344,"0")+IFERROR(W345/H345,"0")</f>
        <v>0</v>
      </c>
      <c r="X346" s="44">
        <f>IFERROR(X342/H342,"0")+IFERROR(X343/H343,"0")+IFERROR(X344/H344,"0")+IFERROR(X345/H345,"0")</f>
        <v>0</v>
      </c>
      <c r="Y346" s="44">
        <f>IFERROR(IF(Y342="",0,Y342),"0")+IFERROR(IF(Y343="",0,Y343),"0")+IFERROR(IF(Y344="",0,Y344),"0")+IFERROR(IF(Y345="",0,Y345),"0")</f>
        <v>0</v>
      </c>
      <c r="Z346" s="68"/>
      <c r="AA346" s="68"/>
    </row>
    <row r="347" spans="1:67" x14ac:dyDescent="0.2">
      <c r="A347" s="403"/>
      <c r="B347" s="403"/>
      <c r="C347" s="403"/>
      <c r="D347" s="403"/>
      <c r="E347" s="403"/>
      <c r="F347" s="403"/>
      <c r="G347" s="403"/>
      <c r="H347" s="403"/>
      <c r="I347" s="403"/>
      <c r="J347" s="403"/>
      <c r="K347" s="403"/>
      <c r="L347" s="403"/>
      <c r="M347" s="403"/>
      <c r="N347" s="404"/>
      <c r="O347" s="400" t="s">
        <v>43</v>
      </c>
      <c r="P347" s="401"/>
      <c r="Q347" s="401"/>
      <c r="R347" s="401"/>
      <c r="S347" s="401"/>
      <c r="T347" s="401"/>
      <c r="U347" s="402"/>
      <c r="V347" s="43" t="s">
        <v>0</v>
      </c>
      <c r="W347" s="44">
        <f>IFERROR(SUM(W342:W345),"0")</f>
        <v>0</v>
      </c>
      <c r="X347" s="44">
        <f>IFERROR(SUM(X342:X345),"0")</f>
        <v>0</v>
      </c>
      <c r="Y347" s="43"/>
      <c r="Z347" s="68"/>
      <c r="AA347" s="68"/>
    </row>
    <row r="348" spans="1:67" ht="14.25" customHeight="1" x14ac:dyDescent="0.25">
      <c r="A348" s="416" t="s">
        <v>85</v>
      </c>
      <c r="B348" s="416"/>
      <c r="C348" s="416"/>
      <c r="D348" s="416"/>
      <c r="E348" s="416"/>
      <c r="F348" s="416"/>
      <c r="G348" s="416"/>
      <c r="H348" s="416"/>
      <c r="I348" s="416"/>
      <c r="J348" s="416"/>
      <c r="K348" s="416"/>
      <c r="L348" s="416"/>
      <c r="M348" s="416"/>
      <c r="N348" s="416"/>
      <c r="O348" s="416"/>
      <c r="P348" s="416"/>
      <c r="Q348" s="416"/>
      <c r="R348" s="416"/>
      <c r="S348" s="416"/>
      <c r="T348" s="416"/>
      <c r="U348" s="416"/>
      <c r="V348" s="416"/>
      <c r="W348" s="416"/>
      <c r="X348" s="416"/>
      <c r="Y348" s="416"/>
      <c r="Z348" s="67"/>
      <c r="AA348" s="67"/>
    </row>
    <row r="349" spans="1:67" ht="27" customHeight="1" x14ac:dyDescent="0.25">
      <c r="A349" s="64" t="s">
        <v>535</v>
      </c>
      <c r="B349" s="64" t="s">
        <v>536</v>
      </c>
      <c r="C349" s="37">
        <v>4301051560</v>
      </c>
      <c r="D349" s="396">
        <v>4607091383928</v>
      </c>
      <c r="E349" s="396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9"/>
      <c r="N349" s="38">
        <v>40</v>
      </c>
      <c r="O349" s="5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8"/>
      <c r="Q349" s="398"/>
      <c r="R349" s="398"/>
      <c r="S349" s="399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4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customHeight="1" x14ac:dyDescent="0.25">
      <c r="A350" s="64" t="s">
        <v>535</v>
      </c>
      <c r="B350" s="64" t="s">
        <v>537</v>
      </c>
      <c r="C350" s="37">
        <v>4301051639</v>
      </c>
      <c r="D350" s="396">
        <v>4607091383928</v>
      </c>
      <c r="E350" s="396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114</v>
      </c>
      <c r="L350" s="39" t="s">
        <v>80</v>
      </c>
      <c r="M350" s="39"/>
      <c r="N350" s="38">
        <v>40</v>
      </c>
      <c r="O350" s="528" t="s">
        <v>538</v>
      </c>
      <c r="P350" s="398"/>
      <c r="Q350" s="398"/>
      <c r="R350" s="398"/>
      <c r="S350" s="399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5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t="27" customHeight="1" x14ac:dyDescent="0.25">
      <c r="A351" s="64" t="s">
        <v>539</v>
      </c>
      <c r="B351" s="64" t="s">
        <v>540</v>
      </c>
      <c r="C351" s="37">
        <v>4301051298</v>
      </c>
      <c r="D351" s="396">
        <v>4607091384260</v>
      </c>
      <c r="E351" s="396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114</v>
      </c>
      <c r="L351" s="39" t="s">
        <v>80</v>
      </c>
      <c r="M351" s="39"/>
      <c r="N351" s="38">
        <v>35</v>
      </c>
      <c r="O351" s="51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8"/>
      <c r="Q351" s="398"/>
      <c r="R351" s="398"/>
      <c r="S351" s="399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80"/>
      <c r="BB351" s="286" t="s">
        <v>67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ht="27" customHeight="1" x14ac:dyDescent="0.25">
      <c r="A352" s="64" t="s">
        <v>539</v>
      </c>
      <c r="B352" s="64" t="s">
        <v>541</v>
      </c>
      <c r="C352" s="37">
        <v>4301051636</v>
      </c>
      <c r="D352" s="396">
        <v>4607091384260</v>
      </c>
      <c r="E352" s="396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114</v>
      </c>
      <c r="L352" s="39" t="s">
        <v>80</v>
      </c>
      <c r="M352" s="39"/>
      <c r="N352" s="38">
        <v>40</v>
      </c>
      <c r="O352" s="520" t="s">
        <v>542</v>
      </c>
      <c r="P352" s="398"/>
      <c r="Q352" s="398"/>
      <c r="R352" s="398"/>
      <c r="S352" s="399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7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x14ac:dyDescent="0.2">
      <c r="A353" s="403"/>
      <c r="B353" s="403"/>
      <c r="C353" s="403"/>
      <c r="D353" s="403"/>
      <c r="E353" s="403"/>
      <c r="F353" s="403"/>
      <c r="G353" s="403"/>
      <c r="H353" s="403"/>
      <c r="I353" s="403"/>
      <c r="J353" s="403"/>
      <c r="K353" s="403"/>
      <c r="L353" s="403"/>
      <c r="M353" s="403"/>
      <c r="N353" s="404"/>
      <c r="O353" s="400" t="s">
        <v>43</v>
      </c>
      <c r="P353" s="401"/>
      <c r="Q353" s="401"/>
      <c r="R353" s="401"/>
      <c r="S353" s="401"/>
      <c r="T353" s="401"/>
      <c r="U353" s="402"/>
      <c r="V353" s="43" t="s">
        <v>42</v>
      </c>
      <c r="W353" s="44">
        <f>IFERROR(W349/H349,"0")+IFERROR(W350/H350,"0")+IFERROR(W351/H351,"0")+IFERROR(W352/H352,"0")</f>
        <v>0</v>
      </c>
      <c r="X353" s="44">
        <f>IFERROR(X349/H349,"0")+IFERROR(X350/H350,"0")+IFERROR(X351/H351,"0")+IFERROR(X352/H352,"0")</f>
        <v>0</v>
      </c>
      <c r="Y353" s="44">
        <f>IFERROR(IF(Y349="",0,Y349),"0")+IFERROR(IF(Y350="",0,Y350),"0")+IFERROR(IF(Y351="",0,Y351),"0")+IFERROR(IF(Y352="",0,Y352),"0")</f>
        <v>0</v>
      </c>
      <c r="Z353" s="68"/>
      <c r="AA353" s="68"/>
    </row>
    <row r="354" spans="1:67" x14ac:dyDescent="0.2">
      <c r="A354" s="403"/>
      <c r="B354" s="403"/>
      <c r="C354" s="403"/>
      <c r="D354" s="403"/>
      <c r="E354" s="403"/>
      <c r="F354" s="403"/>
      <c r="G354" s="403"/>
      <c r="H354" s="403"/>
      <c r="I354" s="403"/>
      <c r="J354" s="403"/>
      <c r="K354" s="403"/>
      <c r="L354" s="403"/>
      <c r="M354" s="403"/>
      <c r="N354" s="404"/>
      <c r="O354" s="400" t="s">
        <v>43</v>
      </c>
      <c r="P354" s="401"/>
      <c r="Q354" s="401"/>
      <c r="R354" s="401"/>
      <c r="S354" s="401"/>
      <c r="T354" s="401"/>
      <c r="U354" s="402"/>
      <c r="V354" s="43" t="s">
        <v>0</v>
      </c>
      <c r="W354" s="44">
        <f>IFERROR(SUM(W349:W352),"0")</f>
        <v>0</v>
      </c>
      <c r="X354" s="44">
        <f>IFERROR(SUM(X349:X352),"0")</f>
        <v>0</v>
      </c>
      <c r="Y354" s="43"/>
      <c r="Z354" s="68"/>
      <c r="AA354" s="68"/>
    </row>
    <row r="355" spans="1:67" ht="14.25" customHeight="1" x14ac:dyDescent="0.25">
      <c r="A355" s="416" t="s">
        <v>217</v>
      </c>
      <c r="B355" s="416"/>
      <c r="C355" s="416"/>
      <c r="D355" s="416"/>
      <c r="E355" s="416"/>
      <c r="F355" s="416"/>
      <c r="G355" s="416"/>
      <c r="H355" s="416"/>
      <c r="I355" s="416"/>
      <c r="J355" s="416"/>
      <c r="K355" s="416"/>
      <c r="L355" s="416"/>
      <c r="M355" s="416"/>
      <c r="N355" s="416"/>
      <c r="O355" s="416"/>
      <c r="P355" s="416"/>
      <c r="Q355" s="416"/>
      <c r="R355" s="416"/>
      <c r="S355" s="416"/>
      <c r="T355" s="416"/>
      <c r="U355" s="416"/>
      <c r="V355" s="416"/>
      <c r="W355" s="416"/>
      <c r="X355" s="416"/>
      <c r="Y355" s="416"/>
      <c r="Z355" s="67"/>
      <c r="AA355" s="67"/>
    </row>
    <row r="356" spans="1:67" ht="16.5" customHeight="1" x14ac:dyDescent="0.25">
      <c r="A356" s="64" t="s">
        <v>543</v>
      </c>
      <c r="B356" s="64" t="s">
        <v>544</v>
      </c>
      <c r="C356" s="37">
        <v>4301060345</v>
      </c>
      <c r="D356" s="396">
        <v>4607091384673</v>
      </c>
      <c r="E356" s="396"/>
      <c r="F356" s="63">
        <v>1.3</v>
      </c>
      <c r="G356" s="38">
        <v>6</v>
      </c>
      <c r="H356" s="63">
        <v>7.8</v>
      </c>
      <c r="I356" s="63">
        <v>8.3640000000000008</v>
      </c>
      <c r="J356" s="38">
        <v>56</v>
      </c>
      <c r="K356" s="38" t="s">
        <v>114</v>
      </c>
      <c r="L356" s="39" t="s">
        <v>80</v>
      </c>
      <c r="M356" s="39"/>
      <c r="N356" s="38">
        <v>30</v>
      </c>
      <c r="O356" s="521" t="s">
        <v>545</v>
      </c>
      <c r="P356" s="398"/>
      <c r="Q356" s="398"/>
      <c r="R356" s="398"/>
      <c r="S356" s="399"/>
      <c r="T356" s="40" t="s">
        <v>48</v>
      </c>
      <c r="U356" s="40" t="s">
        <v>48</v>
      </c>
      <c r="V356" s="41" t="s">
        <v>0</v>
      </c>
      <c r="W356" s="59">
        <v>0</v>
      </c>
      <c r="X356" s="56">
        <f>IFERROR(IF(W356="",0,CEILING((W356/$H356),1)*$H356),"")</f>
        <v>0</v>
      </c>
      <c r="Y356" s="42" t="str">
        <f>IFERROR(IF(X356=0,"",ROUNDUP(X356/H356,0)*0.02175),"")</f>
        <v/>
      </c>
      <c r="Z356" s="69" t="s">
        <v>48</v>
      </c>
      <c r="AA356" s="70" t="s">
        <v>48</v>
      </c>
      <c r="AE356" s="80"/>
      <c r="BB356" s="288" t="s">
        <v>67</v>
      </c>
      <c r="BL356" s="80">
        <f>IFERROR(W356*I356/H356,"0")</f>
        <v>0</v>
      </c>
      <c r="BM356" s="80">
        <f>IFERROR(X356*I356/H356,"0")</f>
        <v>0</v>
      </c>
      <c r="BN356" s="80">
        <f>IFERROR(1/J356*(W356/H356),"0")</f>
        <v>0</v>
      </c>
      <c r="BO356" s="80">
        <f>IFERROR(1/J356*(X356/H356),"0")</f>
        <v>0</v>
      </c>
    </row>
    <row r="357" spans="1:67" ht="16.5" customHeight="1" x14ac:dyDescent="0.25">
      <c r="A357" s="64" t="s">
        <v>543</v>
      </c>
      <c r="B357" s="64" t="s">
        <v>546</v>
      </c>
      <c r="C357" s="37">
        <v>4301060314</v>
      </c>
      <c r="D357" s="396">
        <v>4607091384673</v>
      </c>
      <c r="E357" s="396"/>
      <c r="F357" s="63">
        <v>1.3</v>
      </c>
      <c r="G357" s="38">
        <v>6</v>
      </c>
      <c r="H357" s="63">
        <v>7.8</v>
      </c>
      <c r="I357" s="63">
        <v>8.3640000000000008</v>
      </c>
      <c r="J357" s="38">
        <v>56</v>
      </c>
      <c r="K357" s="38" t="s">
        <v>114</v>
      </c>
      <c r="L357" s="39" t="s">
        <v>80</v>
      </c>
      <c r="M357" s="39"/>
      <c r="N357" s="38">
        <v>30</v>
      </c>
      <c r="O357" s="5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8"/>
      <c r="Q357" s="398"/>
      <c r="R357" s="398"/>
      <c r="S357" s="399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80"/>
      <c r="BB357" s="289" t="s">
        <v>67</v>
      </c>
      <c r="BL357" s="80">
        <f>IFERROR(W357*I357/H357,"0")</f>
        <v>0</v>
      </c>
      <c r="BM357" s="80">
        <f>IFERROR(X357*I357/H357,"0")</f>
        <v>0</v>
      </c>
      <c r="BN357" s="80">
        <f>IFERROR(1/J357*(W357/H357),"0")</f>
        <v>0</v>
      </c>
      <c r="BO357" s="80">
        <f>IFERROR(1/J357*(X357/H357),"0")</f>
        <v>0</v>
      </c>
    </row>
    <row r="358" spans="1:67" x14ac:dyDescent="0.2">
      <c r="A358" s="403"/>
      <c r="B358" s="403"/>
      <c r="C358" s="403"/>
      <c r="D358" s="403"/>
      <c r="E358" s="403"/>
      <c r="F358" s="403"/>
      <c r="G358" s="403"/>
      <c r="H358" s="403"/>
      <c r="I358" s="403"/>
      <c r="J358" s="403"/>
      <c r="K358" s="403"/>
      <c r="L358" s="403"/>
      <c r="M358" s="403"/>
      <c r="N358" s="404"/>
      <c r="O358" s="400" t="s">
        <v>43</v>
      </c>
      <c r="P358" s="401"/>
      <c r="Q358" s="401"/>
      <c r="R358" s="401"/>
      <c r="S358" s="401"/>
      <c r="T358" s="401"/>
      <c r="U358" s="402"/>
      <c r="V358" s="43" t="s">
        <v>42</v>
      </c>
      <c r="W358" s="44">
        <f>IFERROR(W356/H356,"0")+IFERROR(W357/H357,"0")</f>
        <v>0</v>
      </c>
      <c r="X358" s="44">
        <f>IFERROR(X356/H356,"0")+IFERROR(X357/H357,"0")</f>
        <v>0</v>
      </c>
      <c r="Y358" s="44">
        <f>IFERROR(IF(Y356="",0,Y356),"0")+IFERROR(IF(Y357="",0,Y357),"0")</f>
        <v>0</v>
      </c>
      <c r="Z358" s="68"/>
      <c r="AA358" s="68"/>
    </row>
    <row r="359" spans="1:67" x14ac:dyDescent="0.2">
      <c r="A359" s="403"/>
      <c r="B359" s="403"/>
      <c r="C359" s="403"/>
      <c r="D359" s="403"/>
      <c r="E359" s="403"/>
      <c r="F359" s="403"/>
      <c r="G359" s="403"/>
      <c r="H359" s="403"/>
      <c r="I359" s="403"/>
      <c r="J359" s="403"/>
      <c r="K359" s="403"/>
      <c r="L359" s="403"/>
      <c r="M359" s="403"/>
      <c r="N359" s="404"/>
      <c r="O359" s="400" t="s">
        <v>43</v>
      </c>
      <c r="P359" s="401"/>
      <c r="Q359" s="401"/>
      <c r="R359" s="401"/>
      <c r="S359" s="401"/>
      <c r="T359" s="401"/>
      <c r="U359" s="402"/>
      <c r="V359" s="43" t="s">
        <v>0</v>
      </c>
      <c r="W359" s="44">
        <f>IFERROR(SUM(W356:W357),"0")</f>
        <v>0</v>
      </c>
      <c r="X359" s="44">
        <f>IFERROR(SUM(X356:X357),"0")</f>
        <v>0</v>
      </c>
      <c r="Y359" s="43"/>
      <c r="Z359" s="68"/>
      <c r="AA359" s="68"/>
    </row>
    <row r="360" spans="1:67" ht="16.5" customHeight="1" x14ac:dyDescent="0.25">
      <c r="A360" s="432" t="s">
        <v>547</v>
      </c>
      <c r="B360" s="432"/>
      <c r="C360" s="432"/>
      <c r="D360" s="432"/>
      <c r="E360" s="432"/>
      <c r="F360" s="432"/>
      <c r="G360" s="432"/>
      <c r="H360" s="432"/>
      <c r="I360" s="432"/>
      <c r="J360" s="432"/>
      <c r="K360" s="432"/>
      <c r="L360" s="432"/>
      <c r="M360" s="432"/>
      <c r="N360" s="432"/>
      <c r="O360" s="432"/>
      <c r="P360" s="432"/>
      <c r="Q360" s="432"/>
      <c r="R360" s="432"/>
      <c r="S360" s="432"/>
      <c r="T360" s="432"/>
      <c r="U360" s="432"/>
      <c r="V360" s="432"/>
      <c r="W360" s="432"/>
      <c r="X360" s="432"/>
      <c r="Y360" s="432"/>
      <c r="Z360" s="66"/>
      <c r="AA360" s="66"/>
    </row>
    <row r="361" spans="1:67" ht="14.25" customHeight="1" x14ac:dyDescent="0.25">
      <c r="A361" s="416" t="s">
        <v>118</v>
      </c>
      <c r="B361" s="416"/>
      <c r="C361" s="416"/>
      <c r="D361" s="416"/>
      <c r="E361" s="416"/>
      <c r="F361" s="416"/>
      <c r="G361" s="416"/>
      <c r="H361" s="416"/>
      <c r="I361" s="416"/>
      <c r="J361" s="416"/>
      <c r="K361" s="416"/>
      <c r="L361" s="416"/>
      <c r="M361" s="416"/>
      <c r="N361" s="416"/>
      <c r="O361" s="416"/>
      <c r="P361" s="416"/>
      <c r="Q361" s="416"/>
      <c r="R361" s="416"/>
      <c r="S361" s="416"/>
      <c r="T361" s="416"/>
      <c r="U361" s="416"/>
      <c r="V361" s="416"/>
      <c r="W361" s="416"/>
      <c r="X361" s="416"/>
      <c r="Y361" s="416"/>
      <c r="Z361" s="67"/>
      <c r="AA361" s="67"/>
    </row>
    <row r="362" spans="1:67" ht="37.5" customHeight="1" x14ac:dyDescent="0.25">
      <c r="A362" s="64" t="s">
        <v>548</v>
      </c>
      <c r="B362" s="64" t="s">
        <v>549</v>
      </c>
      <c r="C362" s="37">
        <v>4301011312</v>
      </c>
      <c r="D362" s="396">
        <v>4607091384192</v>
      </c>
      <c r="E362" s="396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114</v>
      </c>
      <c r="L362" s="39" t="s">
        <v>113</v>
      </c>
      <c r="M362" s="39"/>
      <c r="N362" s="38">
        <v>60</v>
      </c>
      <c r="O362" s="5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8"/>
      <c r="Q362" s="398"/>
      <c r="R362" s="398"/>
      <c r="S362" s="399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90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27" customHeight="1" x14ac:dyDescent="0.25">
      <c r="A363" s="64" t="s">
        <v>550</v>
      </c>
      <c r="B363" s="64" t="s">
        <v>551</v>
      </c>
      <c r="C363" s="37">
        <v>4301011483</v>
      </c>
      <c r="D363" s="396">
        <v>4680115881907</v>
      </c>
      <c r="E363" s="396"/>
      <c r="F363" s="63">
        <v>1.8</v>
      </c>
      <c r="G363" s="38">
        <v>6</v>
      </c>
      <c r="H363" s="63">
        <v>10.8</v>
      </c>
      <c r="I363" s="63">
        <v>11.28</v>
      </c>
      <c r="J363" s="38">
        <v>56</v>
      </c>
      <c r="K363" s="38" t="s">
        <v>114</v>
      </c>
      <c r="L363" s="39" t="s">
        <v>80</v>
      </c>
      <c r="M363" s="39"/>
      <c r="N363" s="38">
        <v>60</v>
      </c>
      <c r="O363" s="5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8"/>
      <c r="Q363" s="398"/>
      <c r="R363" s="398"/>
      <c r="S363" s="399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91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27" customHeight="1" x14ac:dyDescent="0.25">
      <c r="A364" s="64" t="s">
        <v>552</v>
      </c>
      <c r="B364" s="64" t="s">
        <v>553</v>
      </c>
      <c r="C364" s="37">
        <v>4301011655</v>
      </c>
      <c r="D364" s="396">
        <v>4680115883925</v>
      </c>
      <c r="E364" s="396"/>
      <c r="F364" s="63">
        <v>2.5</v>
      </c>
      <c r="G364" s="38">
        <v>6</v>
      </c>
      <c r="H364" s="63">
        <v>15</v>
      </c>
      <c r="I364" s="63">
        <v>15.48</v>
      </c>
      <c r="J364" s="38">
        <v>48</v>
      </c>
      <c r="K364" s="38" t="s">
        <v>114</v>
      </c>
      <c r="L364" s="39" t="s">
        <v>80</v>
      </c>
      <c r="M364" s="39"/>
      <c r="N364" s="38">
        <v>60</v>
      </c>
      <c r="O364" s="5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8"/>
      <c r="Q364" s="398"/>
      <c r="R364" s="398"/>
      <c r="S364" s="399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92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x14ac:dyDescent="0.2">
      <c r="A365" s="403"/>
      <c r="B365" s="403"/>
      <c r="C365" s="403"/>
      <c r="D365" s="403"/>
      <c r="E365" s="403"/>
      <c r="F365" s="403"/>
      <c r="G365" s="403"/>
      <c r="H365" s="403"/>
      <c r="I365" s="403"/>
      <c r="J365" s="403"/>
      <c r="K365" s="403"/>
      <c r="L365" s="403"/>
      <c r="M365" s="403"/>
      <c r="N365" s="404"/>
      <c r="O365" s="400" t="s">
        <v>43</v>
      </c>
      <c r="P365" s="401"/>
      <c r="Q365" s="401"/>
      <c r="R365" s="401"/>
      <c r="S365" s="401"/>
      <c r="T365" s="401"/>
      <c r="U365" s="402"/>
      <c r="V365" s="43" t="s">
        <v>42</v>
      </c>
      <c r="W365" s="44">
        <f>IFERROR(W362/H362,"0")+IFERROR(W363/H363,"0")+IFERROR(W364/H364,"0")</f>
        <v>0</v>
      </c>
      <c r="X365" s="44">
        <f>IFERROR(X362/H362,"0")+IFERROR(X363/H363,"0")+IFERROR(X364/H364,"0")</f>
        <v>0</v>
      </c>
      <c r="Y365" s="44">
        <f>IFERROR(IF(Y362="",0,Y362),"0")+IFERROR(IF(Y363="",0,Y363),"0")+IFERROR(IF(Y364="",0,Y364),"0")</f>
        <v>0</v>
      </c>
      <c r="Z365" s="68"/>
      <c r="AA365" s="68"/>
    </row>
    <row r="366" spans="1:67" x14ac:dyDescent="0.2">
      <c r="A366" s="403"/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04"/>
      <c r="O366" s="400" t="s">
        <v>43</v>
      </c>
      <c r="P366" s="401"/>
      <c r="Q366" s="401"/>
      <c r="R366" s="401"/>
      <c r="S366" s="401"/>
      <c r="T366" s="401"/>
      <c r="U366" s="402"/>
      <c r="V366" s="43" t="s">
        <v>0</v>
      </c>
      <c r="W366" s="44">
        <f>IFERROR(SUM(W362:W364),"0")</f>
        <v>0</v>
      </c>
      <c r="X366" s="44">
        <f>IFERROR(SUM(X362:X364),"0")</f>
        <v>0</v>
      </c>
      <c r="Y366" s="43"/>
      <c r="Z366" s="68"/>
      <c r="AA366" s="68"/>
    </row>
    <row r="367" spans="1:67" ht="14.25" customHeight="1" x14ac:dyDescent="0.25">
      <c r="A367" s="416" t="s">
        <v>77</v>
      </c>
      <c r="B367" s="416"/>
      <c r="C367" s="416"/>
      <c r="D367" s="416"/>
      <c r="E367" s="416"/>
      <c r="F367" s="416"/>
      <c r="G367" s="416"/>
      <c r="H367" s="416"/>
      <c r="I367" s="416"/>
      <c r="J367" s="416"/>
      <c r="K367" s="416"/>
      <c r="L367" s="416"/>
      <c r="M367" s="416"/>
      <c r="N367" s="416"/>
      <c r="O367" s="416"/>
      <c r="P367" s="416"/>
      <c r="Q367" s="416"/>
      <c r="R367" s="416"/>
      <c r="S367" s="416"/>
      <c r="T367" s="416"/>
      <c r="U367" s="416"/>
      <c r="V367" s="416"/>
      <c r="W367" s="416"/>
      <c r="X367" s="416"/>
      <c r="Y367" s="416"/>
      <c r="Z367" s="67"/>
      <c r="AA367" s="67"/>
    </row>
    <row r="368" spans="1:67" ht="27" customHeight="1" x14ac:dyDescent="0.25">
      <c r="A368" s="64" t="s">
        <v>554</v>
      </c>
      <c r="B368" s="64" t="s">
        <v>555</v>
      </c>
      <c r="C368" s="37">
        <v>4301031139</v>
      </c>
      <c r="D368" s="396">
        <v>4607091384802</v>
      </c>
      <c r="E368" s="396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81</v>
      </c>
      <c r="L368" s="39" t="s">
        <v>80</v>
      </c>
      <c r="M368" s="39"/>
      <c r="N368" s="38">
        <v>35</v>
      </c>
      <c r="O368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8"/>
      <c r="Q368" s="398"/>
      <c r="R368" s="398"/>
      <c r="S368" s="399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80"/>
      <c r="BB368" s="293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t="27" customHeight="1" x14ac:dyDescent="0.25">
      <c r="A369" s="64" t="s">
        <v>554</v>
      </c>
      <c r="B369" s="64" t="s">
        <v>557</v>
      </c>
      <c r="C369" s="37">
        <v>4301031303</v>
      </c>
      <c r="D369" s="396">
        <v>4607091384802</v>
      </c>
      <c r="E369" s="396"/>
      <c r="F369" s="63">
        <v>0.73</v>
      </c>
      <c r="G369" s="38">
        <v>6</v>
      </c>
      <c r="H369" s="63">
        <v>4.38</v>
      </c>
      <c r="I369" s="63">
        <v>4.6399999999999997</v>
      </c>
      <c r="J369" s="38">
        <v>156</v>
      </c>
      <c r="K369" s="38" t="s">
        <v>81</v>
      </c>
      <c r="L369" s="39" t="s">
        <v>80</v>
      </c>
      <c r="M369" s="39"/>
      <c r="N369" s="38">
        <v>35</v>
      </c>
      <c r="O369" s="516" t="s">
        <v>558</v>
      </c>
      <c r="P369" s="398"/>
      <c r="Q369" s="398"/>
      <c r="R369" s="398"/>
      <c r="S369" s="399"/>
      <c r="T369" s="40" t="s">
        <v>556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IFERROR(IF(X369=0,"",ROUNDUP(X369/H369,0)*0.00753),"")</f>
        <v/>
      </c>
      <c r="Z369" s="69" t="s">
        <v>48</v>
      </c>
      <c r="AA369" s="70" t="s">
        <v>48</v>
      </c>
      <c r="AE369" s="80"/>
      <c r="BB369" s="294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t="27" customHeight="1" x14ac:dyDescent="0.25">
      <c r="A370" s="64" t="s">
        <v>559</v>
      </c>
      <c r="B370" s="64" t="s">
        <v>560</v>
      </c>
      <c r="C370" s="37">
        <v>4301031140</v>
      </c>
      <c r="D370" s="396">
        <v>4607091384826</v>
      </c>
      <c r="E370" s="396"/>
      <c r="F370" s="63">
        <v>0.35</v>
      </c>
      <c r="G370" s="38">
        <v>8</v>
      </c>
      <c r="H370" s="63">
        <v>2.8</v>
      </c>
      <c r="I370" s="63">
        <v>2.9</v>
      </c>
      <c r="J370" s="38">
        <v>234</v>
      </c>
      <c r="K370" s="38" t="s">
        <v>84</v>
      </c>
      <c r="L370" s="39" t="s">
        <v>80</v>
      </c>
      <c r="M370" s="39"/>
      <c r="N370" s="38">
        <v>35</v>
      </c>
      <c r="O370" s="5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8"/>
      <c r="Q370" s="398"/>
      <c r="R370" s="398"/>
      <c r="S370" s="399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IFERROR(IF(X370=0,"",ROUNDUP(X370/H370,0)*0.00502),"")</f>
        <v/>
      </c>
      <c r="Z370" s="69" t="s">
        <v>48</v>
      </c>
      <c r="AA370" s="70" t="s">
        <v>48</v>
      </c>
      <c r="AE370" s="80"/>
      <c r="BB370" s="295" t="s">
        <v>67</v>
      </c>
      <c r="BL370" s="80">
        <f>IFERROR(W370*I370/H370,"0")</f>
        <v>0</v>
      </c>
      <c r="BM370" s="80">
        <f>IFERROR(X370*I370/H370,"0")</f>
        <v>0</v>
      </c>
      <c r="BN370" s="80">
        <f>IFERROR(1/J370*(W370/H370),"0")</f>
        <v>0</v>
      </c>
      <c r="BO370" s="80">
        <f>IFERROR(1/J370*(X370/H370),"0")</f>
        <v>0</v>
      </c>
    </row>
    <row r="371" spans="1:67" ht="27" customHeight="1" x14ac:dyDescent="0.25">
      <c r="A371" s="64" t="s">
        <v>559</v>
      </c>
      <c r="B371" s="64" t="s">
        <v>562</v>
      </c>
      <c r="C371" s="37">
        <v>4301031304</v>
      </c>
      <c r="D371" s="396">
        <v>4607091384826</v>
      </c>
      <c r="E371" s="396"/>
      <c r="F371" s="63">
        <v>0.35</v>
      </c>
      <c r="G371" s="38">
        <v>8</v>
      </c>
      <c r="H371" s="63">
        <v>2.8</v>
      </c>
      <c r="I371" s="63">
        <v>2.98</v>
      </c>
      <c r="J371" s="38">
        <v>234</v>
      </c>
      <c r="K371" s="38" t="s">
        <v>84</v>
      </c>
      <c r="L371" s="39" t="s">
        <v>80</v>
      </c>
      <c r="M371" s="39"/>
      <c r="N371" s="38">
        <v>35</v>
      </c>
      <c r="O371" s="518" t="s">
        <v>563</v>
      </c>
      <c r="P371" s="398"/>
      <c r="Q371" s="398"/>
      <c r="R371" s="398"/>
      <c r="S371" s="399"/>
      <c r="T371" s="40" t="s">
        <v>561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IFERROR(IF(X371=0,"",ROUNDUP(X371/H371,0)*0.00502),"")</f>
        <v/>
      </c>
      <c r="Z371" s="69" t="s">
        <v>48</v>
      </c>
      <c r="AA371" s="70" t="s">
        <v>48</v>
      </c>
      <c r="AE371" s="80"/>
      <c r="BB371" s="296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x14ac:dyDescent="0.2">
      <c r="A372" s="403"/>
      <c r="B372" s="403"/>
      <c r="C372" s="403"/>
      <c r="D372" s="403"/>
      <c r="E372" s="403"/>
      <c r="F372" s="403"/>
      <c r="G372" s="403"/>
      <c r="H372" s="403"/>
      <c r="I372" s="403"/>
      <c r="J372" s="403"/>
      <c r="K372" s="403"/>
      <c r="L372" s="403"/>
      <c r="M372" s="403"/>
      <c r="N372" s="404"/>
      <c r="O372" s="400" t="s">
        <v>43</v>
      </c>
      <c r="P372" s="401"/>
      <c r="Q372" s="401"/>
      <c r="R372" s="401"/>
      <c r="S372" s="401"/>
      <c r="T372" s="401"/>
      <c r="U372" s="402"/>
      <c r="V372" s="43" t="s">
        <v>42</v>
      </c>
      <c r="W372" s="44">
        <f>IFERROR(W368/H368,"0")+IFERROR(W369/H369,"0")+IFERROR(W370/H370,"0")+IFERROR(W371/H371,"0")</f>
        <v>0</v>
      </c>
      <c r="X372" s="44">
        <f>IFERROR(X368/H368,"0")+IFERROR(X369/H369,"0")+IFERROR(X370/H370,"0")+IFERROR(X371/H371,"0")</f>
        <v>0</v>
      </c>
      <c r="Y372" s="44">
        <f>IFERROR(IF(Y368="",0,Y368),"0")+IFERROR(IF(Y369="",0,Y369),"0")+IFERROR(IF(Y370="",0,Y370),"0")+IFERROR(IF(Y371="",0,Y371),"0")</f>
        <v>0</v>
      </c>
      <c r="Z372" s="68"/>
      <c r="AA372" s="68"/>
    </row>
    <row r="373" spans="1:67" x14ac:dyDescent="0.2">
      <c r="A373" s="403"/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04"/>
      <c r="O373" s="400" t="s">
        <v>43</v>
      </c>
      <c r="P373" s="401"/>
      <c r="Q373" s="401"/>
      <c r="R373" s="401"/>
      <c r="S373" s="401"/>
      <c r="T373" s="401"/>
      <c r="U373" s="402"/>
      <c r="V373" s="43" t="s">
        <v>0</v>
      </c>
      <c r="W373" s="44">
        <f>IFERROR(SUM(W368:W371),"0")</f>
        <v>0</v>
      </c>
      <c r="X373" s="44">
        <f>IFERROR(SUM(X368:X371),"0")</f>
        <v>0</v>
      </c>
      <c r="Y373" s="43"/>
      <c r="Z373" s="68"/>
      <c r="AA373" s="68"/>
    </row>
    <row r="374" spans="1:67" ht="14.25" customHeight="1" x14ac:dyDescent="0.25">
      <c r="A374" s="416" t="s">
        <v>85</v>
      </c>
      <c r="B374" s="416"/>
      <c r="C374" s="416"/>
      <c r="D374" s="416"/>
      <c r="E374" s="416"/>
      <c r="F374" s="416"/>
      <c r="G374" s="416"/>
      <c r="H374" s="416"/>
      <c r="I374" s="416"/>
      <c r="J374" s="416"/>
      <c r="K374" s="416"/>
      <c r="L374" s="416"/>
      <c r="M374" s="416"/>
      <c r="N374" s="416"/>
      <c r="O374" s="416"/>
      <c r="P374" s="416"/>
      <c r="Q374" s="416"/>
      <c r="R374" s="416"/>
      <c r="S374" s="416"/>
      <c r="T374" s="416"/>
      <c r="U374" s="416"/>
      <c r="V374" s="416"/>
      <c r="W374" s="416"/>
      <c r="X374" s="416"/>
      <c r="Y374" s="416"/>
      <c r="Z374" s="67"/>
      <c r="AA374" s="67"/>
    </row>
    <row r="375" spans="1:67" ht="27" customHeight="1" x14ac:dyDescent="0.25">
      <c r="A375" s="64" t="s">
        <v>564</v>
      </c>
      <c r="B375" s="64" t="s">
        <v>565</v>
      </c>
      <c r="C375" s="37">
        <v>4301051303</v>
      </c>
      <c r="D375" s="396">
        <v>4607091384246</v>
      </c>
      <c r="E375" s="396"/>
      <c r="F375" s="63">
        <v>1.3</v>
      </c>
      <c r="G375" s="38">
        <v>6</v>
      </c>
      <c r="H375" s="63">
        <v>7.8</v>
      </c>
      <c r="I375" s="63">
        <v>8.3640000000000008</v>
      </c>
      <c r="J375" s="38">
        <v>56</v>
      </c>
      <c r="K375" s="38" t="s">
        <v>114</v>
      </c>
      <c r="L375" s="39" t="s">
        <v>80</v>
      </c>
      <c r="M375" s="39"/>
      <c r="N375" s="38">
        <v>40</v>
      </c>
      <c r="O375" s="50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8"/>
      <c r="Q375" s="398"/>
      <c r="R375" s="398"/>
      <c r="S375" s="399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IFERROR(IF(X375=0,"",ROUNDUP(X375/H375,0)*0.02175),"")</f>
        <v/>
      </c>
      <c r="Z375" s="69" t="s">
        <v>48</v>
      </c>
      <c r="AA375" s="70" t="s">
        <v>48</v>
      </c>
      <c r="AE375" s="80"/>
      <c r="BB375" s="297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ht="27" customHeight="1" x14ac:dyDescent="0.25">
      <c r="A376" s="64" t="s">
        <v>564</v>
      </c>
      <c r="B376" s="64" t="s">
        <v>566</v>
      </c>
      <c r="C376" s="37">
        <v>4301051635</v>
      </c>
      <c r="D376" s="396">
        <v>4607091384246</v>
      </c>
      <c r="E376" s="396"/>
      <c r="F376" s="63">
        <v>1.3</v>
      </c>
      <c r="G376" s="38">
        <v>6</v>
      </c>
      <c r="H376" s="63">
        <v>7.8</v>
      </c>
      <c r="I376" s="63">
        <v>8.3640000000000008</v>
      </c>
      <c r="J376" s="38">
        <v>56</v>
      </c>
      <c r="K376" s="38" t="s">
        <v>114</v>
      </c>
      <c r="L376" s="39" t="s">
        <v>80</v>
      </c>
      <c r="M376" s="39"/>
      <c r="N376" s="38">
        <v>40</v>
      </c>
      <c r="O376" s="508" t="s">
        <v>567</v>
      </c>
      <c r="P376" s="398"/>
      <c r="Q376" s="398"/>
      <c r="R376" s="398"/>
      <c r="S376" s="399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IFERROR(IF(X376=0,"",ROUNDUP(X376/H376,0)*0.02175),"")</f>
        <v/>
      </c>
      <c r="Z376" s="69" t="s">
        <v>48</v>
      </c>
      <c r="AA376" s="70" t="s">
        <v>48</v>
      </c>
      <c r="AE376" s="80"/>
      <c r="BB376" s="298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ht="27" customHeight="1" x14ac:dyDescent="0.25">
      <c r="A377" s="64" t="s">
        <v>568</v>
      </c>
      <c r="B377" s="64" t="s">
        <v>569</v>
      </c>
      <c r="C377" s="37">
        <v>4301051445</v>
      </c>
      <c r="D377" s="396">
        <v>4680115881976</v>
      </c>
      <c r="E377" s="396"/>
      <c r="F377" s="63">
        <v>1.3</v>
      </c>
      <c r="G377" s="38">
        <v>6</v>
      </c>
      <c r="H377" s="63">
        <v>7.8</v>
      </c>
      <c r="I377" s="63">
        <v>8.2799999999999994</v>
      </c>
      <c r="J377" s="38">
        <v>56</v>
      </c>
      <c r="K377" s="38" t="s">
        <v>114</v>
      </c>
      <c r="L377" s="39" t="s">
        <v>80</v>
      </c>
      <c r="M377" s="39"/>
      <c r="N377" s="38">
        <v>40</v>
      </c>
      <c r="O377" s="5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8"/>
      <c r="Q377" s="398"/>
      <c r="R377" s="398"/>
      <c r="S377" s="399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9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customHeight="1" x14ac:dyDescent="0.25">
      <c r="A378" s="64" t="s">
        <v>570</v>
      </c>
      <c r="B378" s="64" t="s">
        <v>571</v>
      </c>
      <c r="C378" s="37">
        <v>4301051297</v>
      </c>
      <c r="D378" s="396">
        <v>4607091384253</v>
      </c>
      <c r="E378" s="396"/>
      <c r="F378" s="63">
        <v>0.4</v>
      </c>
      <c r="G378" s="38">
        <v>6</v>
      </c>
      <c r="H378" s="63">
        <v>2.4</v>
      </c>
      <c r="I378" s="63">
        <v>2.6840000000000002</v>
      </c>
      <c r="J378" s="38">
        <v>156</v>
      </c>
      <c r="K378" s="38" t="s">
        <v>81</v>
      </c>
      <c r="L378" s="39" t="s">
        <v>80</v>
      </c>
      <c r="M378" s="39"/>
      <c r="N378" s="38">
        <v>40</v>
      </c>
      <c r="O378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8"/>
      <c r="Q378" s="398"/>
      <c r="R378" s="398"/>
      <c r="S378" s="399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IFERROR(IF(X378=0,"",ROUNDUP(X378/H378,0)*0.00753),"")</f>
        <v/>
      </c>
      <c r="Z378" s="69" t="s">
        <v>48</v>
      </c>
      <c r="AA378" s="70" t="s">
        <v>48</v>
      </c>
      <c r="AE378" s="80"/>
      <c r="BB378" s="300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t="27" customHeight="1" x14ac:dyDescent="0.25">
      <c r="A379" s="64" t="s">
        <v>572</v>
      </c>
      <c r="B379" s="64" t="s">
        <v>573</v>
      </c>
      <c r="C379" s="37">
        <v>4301051444</v>
      </c>
      <c r="D379" s="396">
        <v>4680115881969</v>
      </c>
      <c r="E379" s="396"/>
      <c r="F379" s="63">
        <v>0.4</v>
      </c>
      <c r="G379" s="38">
        <v>6</v>
      </c>
      <c r="H379" s="63">
        <v>2.4</v>
      </c>
      <c r="I379" s="63">
        <v>2.6</v>
      </c>
      <c r="J379" s="38">
        <v>156</v>
      </c>
      <c r="K379" s="38" t="s">
        <v>81</v>
      </c>
      <c r="L379" s="39" t="s">
        <v>80</v>
      </c>
      <c r="M379" s="39"/>
      <c r="N379" s="38">
        <v>40</v>
      </c>
      <c r="O379" s="5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8"/>
      <c r="Q379" s="398"/>
      <c r="R379" s="398"/>
      <c r="S379" s="399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301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x14ac:dyDescent="0.2">
      <c r="A380" s="403"/>
      <c r="B380" s="403"/>
      <c r="C380" s="403"/>
      <c r="D380" s="403"/>
      <c r="E380" s="403"/>
      <c r="F380" s="403"/>
      <c r="G380" s="403"/>
      <c r="H380" s="403"/>
      <c r="I380" s="403"/>
      <c r="J380" s="403"/>
      <c r="K380" s="403"/>
      <c r="L380" s="403"/>
      <c r="M380" s="403"/>
      <c r="N380" s="404"/>
      <c r="O380" s="400" t="s">
        <v>43</v>
      </c>
      <c r="P380" s="401"/>
      <c r="Q380" s="401"/>
      <c r="R380" s="401"/>
      <c r="S380" s="401"/>
      <c r="T380" s="401"/>
      <c r="U380" s="402"/>
      <c r="V380" s="43" t="s">
        <v>42</v>
      </c>
      <c r="W380" s="44">
        <f>IFERROR(W375/H375,"0")+IFERROR(W376/H376,"0")+IFERROR(W377/H377,"0")+IFERROR(W378/H378,"0")+IFERROR(W379/H379,"0")</f>
        <v>0</v>
      </c>
      <c r="X380" s="44">
        <f>IFERROR(X375/H375,"0")+IFERROR(X376/H376,"0")+IFERROR(X377/H377,"0")+IFERROR(X378/H378,"0")+IFERROR(X379/H379,"0")</f>
        <v>0</v>
      </c>
      <c r="Y380" s="44">
        <f>IFERROR(IF(Y375="",0,Y375),"0")+IFERROR(IF(Y376="",0,Y376),"0")+IFERROR(IF(Y377="",0,Y377),"0")+IFERROR(IF(Y378="",0,Y378),"0")+IFERROR(IF(Y379="",0,Y379),"0")</f>
        <v>0</v>
      </c>
      <c r="Z380" s="68"/>
      <c r="AA380" s="68"/>
    </row>
    <row r="381" spans="1:67" x14ac:dyDescent="0.2">
      <c r="A381" s="403"/>
      <c r="B381" s="403"/>
      <c r="C381" s="403"/>
      <c r="D381" s="403"/>
      <c r="E381" s="403"/>
      <c r="F381" s="403"/>
      <c r="G381" s="403"/>
      <c r="H381" s="403"/>
      <c r="I381" s="403"/>
      <c r="J381" s="403"/>
      <c r="K381" s="403"/>
      <c r="L381" s="403"/>
      <c r="M381" s="403"/>
      <c r="N381" s="404"/>
      <c r="O381" s="400" t="s">
        <v>43</v>
      </c>
      <c r="P381" s="401"/>
      <c r="Q381" s="401"/>
      <c r="R381" s="401"/>
      <c r="S381" s="401"/>
      <c r="T381" s="401"/>
      <c r="U381" s="402"/>
      <c r="V381" s="43" t="s">
        <v>0</v>
      </c>
      <c r="W381" s="44">
        <f>IFERROR(SUM(W375:W379),"0")</f>
        <v>0</v>
      </c>
      <c r="X381" s="44">
        <f>IFERROR(SUM(X375:X379),"0")</f>
        <v>0</v>
      </c>
      <c r="Y381" s="43"/>
      <c r="Z381" s="68"/>
      <c r="AA381" s="68"/>
    </row>
    <row r="382" spans="1:67" ht="14.25" customHeight="1" x14ac:dyDescent="0.25">
      <c r="A382" s="416" t="s">
        <v>217</v>
      </c>
      <c r="B382" s="416"/>
      <c r="C382" s="416"/>
      <c r="D382" s="416"/>
      <c r="E382" s="416"/>
      <c r="F382" s="416"/>
      <c r="G382" s="416"/>
      <c r="H382" s="416"/>
      <c r="I382" s="416"/>
      <c r="J382" s="416"/>
      <c r="K382" s="416"/>
      <c r="L382" s="416"/>
      <c r="M382" s="416"/>
      <c r="N382" s="416"/>
      <c r="O382" s="416"/>
      <c r="P382" s="416"/>
      <c r="Q382" s="416"/>
      <c r="R382" s="416"/>
      <c r="S382" s="416"/>
      <c r="T382" s="416"/>
      <c r="U382" s="416"/>
      <c r="V382" s="416"/>
      <c r="W382" s="416"/>
      <c r="X382" s="416"/>
      <c r="Y382" s="416"/>
      <c r="Z382" s="67"/>
      <c r="AA382" s="67"/>
    </row>
    <row r="383" spans="1:67" ht="27" customHeight="1" x14ac:dyDescent="0.25">
      <c r="A383" s="64" t="s">
        <v>574</v>
      </c>
      <c r="B383" s="64" t="s">
        <v>575</v>
      </c>
      <c r="C383" s="37">
        <v>4301060322</v>
      </c>
      <c r="D383" s="396">
        <v>4607091389357</v>
      </c>
      <c r="E383" s="396"/>
      <c r="F383" s="63">
        <v>1.3</v>
      </c>
      <c r="G383" s="38">
        <v>6</v>
      </c>
      <c r="H383" s="63">
        <v>7.8</v>
      </c>
      <c r="I383" s="63">
        <v>8.2799999999999994</v>
      </c>
      <c r="J383" s="38">
        <v>56</v>
      </c>
      <c r="K383" s="38" t="s">
        <v>114</v>
      </c>
      <c r="L383" s="39" t="s">
        <v>80</v>
      </c>
      <c r="M383" s="39"/>
      <c r="N383" s="38">
        <v>40</v>
      </c>
      <c r="O383" s="5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8"/>
      <c r="Q383" s="398"/>
      <c r="R383" s="398"/>
      <c r="S383" s="399"/>
      <c r="T383" s="40" t="s">
        <v>48</v>
      </c>
      <c r="U383" s="40" t="s">
        <v>48</v>
      </c>
      <c r="V383" s="41" t="s">
        <v>0</v>
      </c>
      <c r="W383" s="59">
        <v>0</v>
      </c>
      <c r="X383" s="56">
        <f>IFERROR(IF(W383="",0,CEILING((W383/$H383),1)*$H383),"")</f>
        <v>0</v>
      </c>
      <c r="Y383" s="42" t="str">
        <f>IFERROR(IF(X383=0,"",ROUNDUP(X383/H383,0)*0.02175),"")</f>
        <v/>
      </c>
      <c r="Z383" s="69" t="s">
        <v>48</v>
      </c>
      <c r="AA383" s="70" t="s">
        <v>48</v>
      </c>
      <c r="AE383" s="80"/>
      <c r="BB383" s="302" t="s">
        <v>67</v>
      </c>
      <c r="BL383" s="80">
        <f>IFERROR(W383*I383/H383,"0")</f>
        <v>0</v>
      </c>
      <c r="BM383" s="80">
        <f>IFERROR(X383*I383/H383,"0")</f>
        <v>0</v>
      </c>
      <c r="BN383" s="80">
        <f>IFERROR(1/J383*(W383/H383),"0")</f>
        <v>0</v>
      </c>
      <c r="BO383" s="80">
        <f>IFERROR(1/J383*(X383/H383),"0")</f>
        <v>0</v>
      </c>
    </row>
    <row r="384" spans="1:67" ht="27" customHeight="1" x14ac:dyDescent="0.25">
      <c r="A384" s="64" t="s">
        <v>574</v>
      </c>
      <c r="B384" s="64" t="s">
        <v>576</v>
      </c>
      <c r="C384" s="37">
        <v>4301060377</v>
      </c>
      <c r="D384" s="396">
        <v>4607091389357</v>
      </c>
      <c r="E384" s="396"/>
      <c r="F384" s="63">
        <v>1.3</v>
      </c>
      <c r="G384" s="38">
        <v>6</v>
      </c>
      <c r="H384" s="63">
        <v>7.8</v>
      </c>
      <c r="I384" s="63">
        <v>8.2799999999999994</v>
      </c>
      <c r="J384" s="38">
        <v>56</v>
      </c>
      <c r="K384" s="38" t="s">
        <v>114</v>
      </c>
      <c r="L384" s="39" t="s">
        <v>80</v>
      </c>
      <c r="M384" s="39"/>
      <c r="N384" s="38">
        <v>40</v>
      </c>
      <c r="O384" s="504" t="s">
        <v>577</v>
      </c>
      <c r="P384" s="398"/>
      <c r="Q384" s="398"/>
      <c r="R384" s="398"/>
      <c r="S384" s="399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IFERROR(IF(X384=0,"",ROUNDUP(X384/H384,0)*0.02175),"")</f>
        <v/>
      </c>
      <c r="Z384" s="69" t="s">
        <v>48</v>
      </c>
      <c r="AA384" s="70" t="s">
        <v>48</v>
      </c>
      <c r="AE384" s="80"/>
      <c r="BB384" s="303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x14ac:dyDescent="0.2">
      <c r="A385" s="403"/>
      <c r="B385" s="403"/>
      <c r="C385" s="403"/>
      <c r="D385" s="403"/>
      <c r="E385" s="403"/>
      <c r="F385" s="403"/>
      <c r="G385" s="403"/>
      <c r="H385" s="403"/>
      <c r="I385" s="403"/>
      <c r="J385" s="403"/>
      <c r="K385" s="403"/>
      <c r="L385" s="403"/>
      <c r="M385" s="403"/>
      <c r="N385" s="404"/>
      <c r="O385" s="400" t="s">
        <v>43</v>
      </c>
      <c r="P385" s="401"/>
      <c r="Q385" s="401"/>
      <c r="R385" s="401"/>
      <c r="S385" s="401"/>
      <c r="T385" s="401"/>
      <c r="U385" s="402"/>
      <c r="V385" s="43" t="s">
        <v>42</v>
      </c>
      <c r="W385" s="44">
        <f>IFERROR(W383/H383,"0")+IFERROR(W384/H384,"0")</f>
        <v>0</v>
      </c>
      <c r="X385" s="44">
        <f>IFERROR(X383/H383,"0")+IFERROR(X384/H384,"0")</f>
        <v>0</v>
      </c>
      <c r="Y385" s="44">
        <f>IFERROR(IF(Y383="",0,Y383),"0")+IFERROR(IF(Y384="",0,Y384),"0")</f>
        <v>0</v>
      </c>
      <c r="Z385" s="68"/>
      <c r="AA385" s="68"/>
    </row>
    <row r="386" spans="1:67" x14ac:dyDescent="0.2">
      <c r="A386" s="403"/>
      <c r="B386" s="403"/>
      <c r="C386" s="403"/>
      <c r="D386" s="403"/>
      <c r="E386" s="403"/>
      <c r="F386" s="403"/>
      <c r="G386" s="403"/>
      <c r="H386" s="403"/>
      <c r="I386" s="403"/>
      <c r="J386" s="403"/>
      <c r="K386" s="403"/>
      <c r="L386" s="403"/>
      <c r="M386" s="403"/>
      <c r="N386" s="404"/>
      <c r="O386" s="400" t="s">
        <v>43</v>
      </c>
      <c r="P386" s="401"/>
      <c r="Q386" s="401"/>
      <c r="R386" s="401"/>
      <c r="S386" s="401"/>
      <c r="T386" s="401"/>
      <c r="U386" s="402"/>
      <c r="V386" s="43" t="s">
        <v>0</v>
      </c>
      <c r="W386" s="44">
        <f>IFERROR(SUM(W383:W384),"0")</f>
        <v>0</v>
      </c>
      <c r="X386" s="44">
        <f>IFERROR(SUM(X383:X384),"0")</f>
        <v>0</v>
      </c>
      <c r="Y386" s="43"/>
      <c r="Z386" s="68"/>
      <c r="AA386" s="68"/>
    </row>
    <row r="387" spans="1:67" ht="27.75" customHeight="1" x14ac:dyDescent="0.2">
      <c r="A387" s="445" t="s">
        <v>578</v>
      </c>
      <c r="B387" s="445"/>
      <c r="C387" s="445"/>
      <c r="D387" s="445"/>
      <c r="E387" s="445"/>
      <c r="F387" s="445"/>
      <c r="G387" s="445"/>
      <c r="H387" s="445"/>
      <c r="I387" s="445"/>
      <c r="J387" s="445"/>
      <c r="K387" s="445"/>
      <c r="L387" s="445"/>
      <c r="M387" s="445"/>
      <c r="N387" s="445"/>
      <c r="O387" s="445"/>
      <c r="P387" s="445"/>
      <c r="Q387" s="445"/>
      <c r="R387" s="445"/>
      <c r="S387" s="445"/>
      <c r="T387" s="445"/>
      <c r="U387" s="445"/>
      <c r="V387" s="445"/>
      <c r="W387" s="445"/>
      <c r="X387" s="445"/>
      <c r="Y387" s="445"/>
      <c r="Z387" s="55"/>
      <c r="AA387" s="55"/>
    </row>
    <row r="388" spans="1:67" ht="16.5" customHeight="1" x14ac:dyDescent="0.25">
      <c r="A388" s="432" t="s">
        <v>579</v>
      </c>
      <c r="B388" s="432"/>
      <c r="C388" s="432"/>
      <c r="D388" s="432"/>
      <c r="E388" s="432"/>
      <c r="F388" s="432"/>
      <c r="G388" s="432"/>
      <c r="H388" s="432"/>
      <c r="I388" s="432"/>
      <c r="J388" s="432"/>
      <c r="K388" s="432"/>
      <c r="L388" s="432"/>
      <c r="M388" s="432"/>
      <c r="N388" s="432"/>
      <c r="O388" s="432"/>
      <c r="P388" s="432"/>
      <c r="Q388" s="432"/>
      <c r="R388" s="432"/>
      <c r="S388" s="432"/>
      <c r="T388" s="432"/>
      <c r="U388" s="432"/>
      <c r="V388" s="432"/>
      <c r="W388" s="432"/>
      <c r="X388" s="432"/>
      <c r="Y388" s="432"/>
      <c r="Z388" s="66"/>
      <c r="AA388" s="66"/>
    </row>
    <row r="389" spans="1:67" ht="14.25" customHeight="1" x14ac:dyDescent="0.25">
      <c r="A389" s="416" t="s">
        <v>118</v>
      </c>
      <c r="B389" s="416"/>
      <c r="C389" s="416"/>
      <c r="D389" s="416"/>
      <c r="E389" s="416"/>
      <c r="F389" s="416"/>
      <c r="G389" s="416"/>
      <c r="H389" s="416"/>
      <c r="I389" s="416"/>
      <c r="J389" s="416"/>
      <c r="K389" s="416"/>
      <c r="L389" s="416"/>
      <c r="M389" s="416"/>
      <c r="N389" s="416"/>
      <c r="O389" s="416"/>
      <c r="P389" s="416"/>
      <c r="Q389" s="416"/>
      <c r="R389" s="416"/>
      <c r="S389" s="416"/>
      <c r="T389" s="416"/>
      <c r="U389" s="416"/>
      <c r="V389" s="416"/>
      <c r="W389" s="416"/>
      <c r="X389" s="416"/>
      <c r="Y389" s="416"/>
      <c r="Z389" s="67"/>
      <c r="AA389" s="67"/>
    </row>
    <row r="390" spans="1:67" ht="27" customHeight="1" x14ac:dyDescent="0.25">
      <c r="A390" s="64" t="s">
        <v>580</v>
      </c>
      <c r="B390" s="64" t="s">
        <v>581</v>
      </c>
      <c r="C390" s="37">
        <v>4301011428</v>
      </c>
      <c r="D390" s="396">
        <v>4607091389708</v>
      </c>
      <c r="E390" s="396"/>
      <c r="F390" s="63">
        <v>0.45</v>
      </c>
      <c r="G390" s="38">
        <v>6</v>
      </c>
      <c r="H390" s="63">
        <v>2.7</v>
      </c>
      <c r="I390" s="63">
        <v>2.9</v>
      </c>
      <c r="J390" s="38">
        <v>156</v>
      </c>
      <c r="K390" s="38" t="s">
        <v>81</v>
      </c>
      <c r="L390" s="39" t="s">
        <v>113</v>
      </c>
      <c r="M390" s="39"/>
      <c r="N390" s="38">
        <v>50</v>
      </c>
      <c r="O390" s="5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8"/>
      <c r="Q390" s="398"/>
      <c r="R390" s="398"/>
      <c r="S390" s="399"/>
      <c r="T390" s="40" t="s">
        <v>48</v>
      </c>
      <c r="U390" s="40" t="s">
        <v>48</v>
      </c>
      <c r="V390" s="41" t="s">
        <v>0</v>
      </c>
      <c r="W390" s="59">
        <v>0</v>
      </c>
      <c r="X390" s="56">
        <f>IFERROR(IF(W390="",0,CEILING((W390/$H390),1)*$H390),"")</f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304" t="s">
        <v>67</v>
      </c>
      <c r="BL390" s="80">
        <f>IFERROR(W390*I390/H390,"0")</f>
        <v>0</v>
      </c>
      <c r="BM390" s="80">
        <f>IFERROR(X390*I390/H390,"0")</f>
        <v>0</v>
      </c>
      <c r="BN390" s="80">
        <f>IFERROR(1/J390*(W390/H390),"0")</f>
        <v>0</v>
      </c>
      <c r="BO390" s="80">
        <f>IFERROR(1/J390*(X390/H390),"0")</f>
        <v>0</v>
      </c>
    </row>
    <row r="391" spans="1:67" ht="27" customHeight="1" x14ac:dyDescent="0.25">
      <c r="A391" s="64" t="s">
        <v>582</v>
      </c>
      <c r="B391" s="64" t="s">
        <v>583</v>
      </c>
      <c r="C391" s="37">
        <v>4301011427</v>
      </c>
      <c r="D391" s="396">
        <v>4607091389692</v>
      </c>
      <c r="E391" s="396"/>
      <c r="F391" s="63">
        <v>0.45</v>
      </c>
      <c r="G391" s="38">
        <v>6</v>
      </c>
      <c r="H391" s="63">
        <v>2.7</v>
      </c>
      <c r="I391" s="63">
        <v>2.9</v>
      </c>
      <c r="J391" s="38">
        <v>156</v>
      </c>
      <c r="K391" s="38" t="s">
        <v>81</v>
      </c>
      <c r="L391" s="39" t="s">
        <v>113</v>
      </c>
      <c r="M391" s="39"/>
      <c r="N391" s="38">
        <v>50</v>
      </c>
      <c r="O391" s="5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8"/>
      <c r="Q391" s="398"/>
      <c r="R391" s="398"/>
      <c r="S391" s="399"/>
      <c r="T391" s="40" t="s">
        <v>48</v>
      </c>
      <c r="U391" s="40" t="s">
        <v>48</v>
      </c>
      <c r="V391" s="41" t="s">
        <v>0</v>
      </c>
      <c r="W391" s="59">
        <v>0</v>
      </c>
      <c r="X391" s="56">
        <f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305" t="s">
        <v>67</v>
      </c>
      <c r="BL391" s="80">
        <f>IFERROR(W391*I391/H391,"0")</f>
        <v>0</v>
      </c>
      <c r="BM391" s="80">
        <f>IFERROR(X391*I391/H391,"0")</f>
        <v>0</v>
      </c>
      <c r="BN391" s="80">
        <f>IFERROR(1/J391*(W391/H391),"0")</f>
        <v>0</v>
      </c>
      <c r="BO391" s="80">
        <f>IFERROR(1/J391*(X391/H391),"0")</f>
        <v>0</v>
      </c>
    </row>
    <row r="392" spans="1:67" x14ac:dyDescent="0.2">
      <c r="A392" s="403"/>
      <c r="B392" s="403"/>
      <c r="C392" s="403"/>
      <c r="D392" s="403"/>
      <c r="E392" s="403"/>
      <c r="F392" s="403"/>
      <c r="G392" s="403"/>
      <c r="H392" s="403"/>
      <c r="I392" s="403"/>
      <c r="J392" s="403"/>
      <c r="K392" s="403"/>
      <c r="L392" s="403"/>
      <c r="M392" s="403"/>
      <c r="N392" s="404"/>
      <c r="O392" s="400" t="s">
        <v>43</v>
      </c>
      <c r="P392" s="401"/>
      <c r="Q392" s="401"/>
      <c r="R392" s="401"/>
      <c r="S392" s="401"/>
      <c r="T392" s="401"/>
      <c r="U392" s="402"/>
      <c r="V392" s="43" t="s">
        <v>42</v>
      </c>
      <c r="W392" s="44">
        <f>IFERROR(W390/H390,"0")+IFERROR(W391/H391,"0")</f>
        <v>0</v>
      </c>
      <c r="X392" s="44">
        <f>IFERROR(X390/H390,"0")+IFERROR(X391/H391,"0")</f>
        <v>0</v>
      </c>
      <c r="Y392" s="44">
        <f>IFERROR(IF(Y390="",0,Y390),"0")+IFERROR(IF(Y391="",0,Y391),"0")</f>
        <v>0</v>
      </c>
      <c r="Z392" s="68"/>
      <c r="AA392" s="68"/>
    </row>
    <row r="393" spans="1:67" x14ac:dyDescent="0.2">
      <c r="A393" s="403"/>
      <c r="B393" s="403"/>
      <c r="C393" s="403"/>
      <c r="D393" s="403"/>
      <c r="E393" s="403"/>
      <c r="F393" s="403"/>
      <c r="G393" s="403"/>
      <c r="H393" s="403"/>
      <c r="I393" s="403"/>
      <c r="J393" s="403"/>
      <c r="K393" s="403"/>
      <c r="L393" s="403"/>
      <c r="M393" s="403"/>
      <c r="N393" s="404"/>
      <c r="O393" s="400" t="s">
        <v>43</v>
      </c>
      <c r="P393" s="401"/>
      <c r="Q393" s="401"/>
      <c r="R393" s="401"/>
      <c r="S393" s="401"/>
      <c r="T393" s="401"/>
      <c r="U393" s="402"/>
      <c r="V393" s="43" t="s">
        <v>0</v>
      </c>
      <c r="W393" s="44">
        <f>IFERROR(SUM(W390:W391),"0")</f>
        <v>0</v>
      </c>
      <c r="X393" s="44">
        <f>IFERROR(SUM(X390:X391),"0")</f>
        <v>0</v>
      </c>
      <c r="Y393" s="43"/>
      <c r="Z393" s="68"/>
      <c r="AA393" s="68"/>
    </row>
    <row r="394" spans="1:67" ht="14.25" customHeight="1" x14ac:dyDescent="0.25">
      <c r="A394" s="416" t="s">
        <v>77</v>
      </c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67"/>
      <c r="AA394" s="67"/>
    </row>
    <row r="395" spans="1:67" ht="27" customHeight="1" x14ac:dyDescent="0.25">
      <c r="A395" s="64" t="s">
        <v>584</v>
      </c>
      <c r="B395" s="64" t="s">
        <v>585</v>
      </c>
      <c r="C395" s="37">
        <v>4301031177</v>
      </c>
      <c r="D395" s="396">
        <v>4607091389753</v>
      </c>
      <c r="E395" s="396"/>
      <c r="F395" s="63">
        <v>0.7</v>
      </c>
      <c r="G395" s="38">
        <v>6</v>
      </c>
      <c r="H395" s="63">
        <v>4.2</v>
      </c>
      <c r="I395" s="63">
        <v>4.43</v>
      </c>
      <c r="J395" s="38">
        <v>156</v>
      </c>
      <c r="K395" s="38" t="s">
        <v>81</v>
      </c>
      <c r="L395" s="39" t="s">
        <v>80</v>
      </c>
      <c r="M395" s="39"/>
      <c r="N395" s="38">
        <v>45</v>
      </c>
      <c r="O395" s="4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8"/>
      <c r="Q395" s="398"/>
      <c r="R395" s="398"/>
      <c r="S395" s="399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ref="X395:X407" si="80">IFERROR(IF(W395="",0,CEILING((W395/$H395),1)*$H395),"")</f>
        <v>0</v>
      </c>
      <c r="Y395" s="42" t="str">
        <f>IFERROR(IF(X395=0,"",ROUNDUP(X395/H395,0)*0.00753),"")</f>
        <v/>
      </c>
      <c r="Z395" s="69" t="s">
        <v>48</v>
      </c>
      <c r="AA395" s="70" t="s">
        <v>48</v>
      </c>
      <c r="AE395" s="80"/>
      <c r="BB395" s="306" t="s">
        <v>67</v>
      </c>
      <c r="BL395" s="80">
        <f t="shared" ref="BL395:BL407" si="81">IFERROR(W395*I395/H395,"0")</f>
        <v>0</v>
      </c>
      <c r="BM395" s="80">
        <f t="shared" ref="BM395:BM407" si="82">IFERROR(X395*I395/H395,"0")</f>
        <v>0</v>
      </c>
      <c r="BN395" s="80">
        <f t="shared" ref="BN395:BN407" si="83">IFERROR(1/J395*(W395/H395),"0")</f>
        <v>0</v>
      </c>
      <c r="BO395" s="80">
        <f t="shared" ref="BO395:BO407" si="84">IFERROR(1/J395*(X395/H395),"0")</f>
        <v>0</v>
      </c>
    </row>
    <row r="396" spans="1:67" ht="27" customHeight="1" x14ac:dyDescent="0.25">
      <c r="A396" s="64" t="s">
        <v>586</v>
      </c>
      <c r="B396" s="64" t="s">
        <v>587</v>
      </c>
      <c r="C396" s="37">
        <v>4301031174</v>
      </c>
      <c r="D396" s="396">
        <v>4607091389760</v>
      </c>
      <c r="E396" s="396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81</v>
      </c>
      <c r="L396" s="39" t="s">
        <v>80</v>
      </c>
      <c r="M396" s="39"/>
      <c r="N396" s="38">
        <v>45</v>
      </c>
      <c r="O396" s="4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8"/>
      <c r="Q396" s="398"/>
      <c r="R396" s="398"/>
      <c r="S396" s="399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80"/>
        <v>0</v>
      </c>
      <c r="Y396" s="42" t="str">
        <f>IFERROR(IF(X396=0,"",ROUNDUP(X396/H396,0)*0.00753),"")</f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si="81"/>
        <v>0</v>
      </c>
      <c r="BM396" s="80">
        <f t="shared" si="82"/>
        <v>0</v>
      </c>
      <c r="BN396" s="80">
        <f t="shared" si="83"/>
        <v>0</v>
      </c>
      <c r="BO396" s="80">
        <f t="shared" si="84"/>
        <v>0</v>
      </c>
    </row>
    <row r="397" spans="1:67" ht="27" customHeight="1" x14ac:dyDescent="0.25">
      <c r="A397" s="64" t="s">
        <v>588</v>
      </c>
      <c r="B397" s="64" t="s">
        <v>589</v>
      </c>
      <c r="C397" s="37">
        <v>4301031175</v>
      </c>
      <c r="D397" s="396">
        <v>4607091389746</v>
      </c>
      <c r="E397" s="396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81</v>
      </c>
      <c r="L397" s="39" t="s">
        <v>80</v>
      </c>
      <c r="M397" s="39"/>
      <c r="N397" s="38">
        <v>45</v>
      </c>
      <c r="O397" s="4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8"/>
      <c r="Q397" s="398"/>
      <c r="R397" s="398"/>
      <c r="S397" s="399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80"/>
        <v>0</v>
      </c>
      <c r="Y397" s="42" t="str">
        <f>IFERROR(IF(X397=0,"",ROUNDUP(X397/H397,0)*0.00753),"")</f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81"/>
        <v>0</v>
      </c>
      <c r="BM397" s="80">
        <f t="shared" si="82"/>
        <v>0</v>
      </c>
      <c r="BN397" s="80">
        <f t="shared" si="83"/>
        <v>0</v>
      </c>
      <c r="BO397" s="80">
        <f t="shared" si="84"/>
        <v>0</v>
      </c>
    </row>
    <row r="398" spans="1:67" ht="37.5" customHeight="1" x14ac:dyDescent="0.25">
      <c r="A398" s="64" t="s">
        <v>590</v>
      </c>
      <c r="B398" s="64" t="s">
        <v>591</v>
      </c>
      <c r="C398" s="37">
        <v>4301031236</v>
      </c>
      <c r="D398" s="396">
        <v>4680115882928</v>
      </c>
      <c r="E398" s="396"/>
      <c r="F398" s="63">
        <v>0.28000000000000003</v>
      </c>
      <c r="G398" s="38">
        <v>6</v>
      </c>
      <c r="H398" s="63">
        <v>1.68</v>
      </c>
      <c r="I398" s="63">
        <v>2.6</v>
      </c>
      <c r="J398" s="38">
        <v>156</v>
      </c>
      <c r="K398" s="38" t="s">
        <v>81</v>
      </c>
      <c r="L398" s="39" t="s">
        <v>80</v>
      </c>
      <c r="M398" s="39"/>
      <c r="N398" s="38">
        <v>35</v>
      </c>
      <c r="O398" s="4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8"/>
      <c r="Q398" s="398"/>
      <c r="R398" s="398"/>
      <c r="S398" s="399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80"/>
        <v>0</v>
      </c>
      <c r="Y398" s="42" t="str">
        <f>IFERROR(IF(X398=0,"",ROUNDUP(X398/H398,0)*0.00753),"")</f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81"/>
        <v>0</v>
      </c>
      <c r="BM398" s="80">
        <f t="shared" si="82"/>
        <v>0</v>
      </c>
      <c r="BN398" s="80">
        <f t="shared" si="83"/>
        <v>0</v>
      </c>
      <c r="BO398" s="80">
        <f t="shared" si="84"/>
        <v>0</v>
      </c>
    </row>
    <row r="399" spans="1:67" ht="27" customHeight="1" x14ac:dyDescent="0.25">
      <c r="A399" s="64" t="s">
        <v>592</v>
      </c>
      <c r="B399" s="64" t="s">
        <v>593</v>
      </c>
      <c r="C399" s="37">
        <v>4301031257</v>
      </c>
      <c r="D399" s="396">
        <v>4680115883147</v>
      </c>
      <c r="E399" s="396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8"/>
      <c r="Q399" s="398"/>
      <c r="R399" s="398"/>
      <c r="S399" s="399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80"/>
        <v>0</v>
      </c>
      <c r="Y399" s="42" t="str">
        <f t="shared" ref="Y399:Y407" si="85">IFERROR(IF(X399=0,"",ROUNDUP(X399/H399,0)*0.00502),"")</f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81"/>
        <v>0</v>
      </c>
      <c r="BM399" s="80">
        <f t="shared" si="82"/>
        <v>0</v>
      </c>
      <c r="BN399" s="80">
        <f t="shared" si="83"/>
        <v>0</v>
      </c>
      <c r="BO399" s="80">
        <f t="shared" si="84"/>
        <v>0</v>
      </c>
    </row>
    <row r="400" spans="1:67" ht="27" customHeight="1" x14ac:dyDescent="0.25">
      <c r="A400" s="64" t="s">
        <v>594</v>
      </c>
      <c r="B400" s="64" t="s">
        <v>595</v>
      </c>
      <c r="C400" s="37">
        <v>4301031178</v>
      </c>
      <c r="D400" s="396">
        <v>4607091384338</v>
      </c>
      <c r="E400" s="396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5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8"/>
      <c r="Q400" s="398"/>
      <c r="R400" s="398"/>
      <c r="S400" s="399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80"/>
        <v>0</v>
      </c>
      <c r="Y400" s="42" t="str">
        <f t="shared" si="85"/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81"/>
        <v>0</v>
      </c>
      <c r="BM400" s="80">
        <f t="shared" si="82"/>
        <v>0</v>
      </c>
      <c r="BN400" s="80">
        <f t="shared" si="83"/>
        <v>0</v>
      </c>
      <c r="BO400" s="80">
        <f t="shared" si="84"/>
        <v>0</v>
      </c>
    </row>
    <row r="401" spans="1:67" ht="37.5" customHeight="1" x14ac:dyDescent="0.25">
      <c r="A401" s="64" t="s">
        <v>596</v>
      </c>
      <c r="B401" s="64" t="s">
        <v>597</v>
      </c>
      <c r="C401" s="37">
        <v>4301031254</v>
      </c>
      <c r="D401" s="396">
        <v>4680115883154</v>
      </c>
      <c r="E401" s="396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5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8"/>
      <c r="Q401" s="398"/>
      <c r="R401" s="398"/>
      <c r="S401" s="399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80"/>
        <v>0</v>
      </c>
      <c r="Y401" s="42" t="str">
        <f t="shared" si="85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81"/>
        <v>0</v>
      </c>
      <c r="BM401" s="80">
        <f t="shared" si="82"/>
        <v>0</v>
      </c>
      <c r="BN401" s="80">
        <f t="shared" si="83"/>
        <v>0</v>
      </c>
      <c r="BO401" s="80">
        <f t="shared" si="84"/>
        <v>0</v>
      </c>
    </row>
    <row r="402" spans="1:67" ht="37.5" customHeight="1" x14ac:dyDescent="0.25">
      <c r="A402" s="64" t="s">
        <v>598</v>
      </c>
      <c r="B402" s="64" t="s">
        <v>599</v>
      </c>
      <c r="C402" s="37">
        <v>4301031171</v>
      </c>
      <c r="D402" s="396">
        <v>4607091389524</v>
      </c>
      <c r="E402" s="396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50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8"/>
      <c r="Q402" s="398"/>
      <c r="R402" s="398"/>
      <c r="S402" s="399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80"/>
        <v>0</v>
      </c>
      <c r="Y402" s="42" t="str">
        <f t="shared" si="85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81"/>
        <v>0</v>
      </c>
      <c r="BM402" s="80">
        <f t="shared" si="82"/>
        <v>0</v>
      </c>
      <c r="BN402" s="80">
        <f t="shared" si="83"/>
        <v>0</v>
      </c>
      <c r="BO402" s="80">
        <f t="shared" si="84"/>
        <v>0</v>
      </c>
    </row>
    <row r="403" spans="1:67" ht="27" customHeight="1" x14ac:dyDescent="0.25">
      <c r="A403" s="64" t="s">
        <v>600</v>
      </c>
      <c r="B403" s="64" t="s">
        <v>601</v>
      </c>
      <c r="C403" s="37">
        <v>4301031258</v>
      </c>
      <c r="D403" s="396">
        <v>4680115883161</v>
      </c>
      <c r="E403" s="396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4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8"/>
      <c r="Q403" s="398"/>
      <c r="R403" s="398"/>
      <c r="S403" s="399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80"/>
        <v>0</v>
      </c>
      <c r="Y403" s="42" t="str">
        <f t="shared" si="85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81"/>
        <v>0</v>
      </c>
      <c r="BM403" s="80">
        <f t="shared" si="82"/>
        <v>0</v>
      </c>
      <c r="BN403" s="80">
        <f t="shared" si="83"/>
        <v>0</v>
      </c>
      <c r="BO403" s="80">
        <f t="shared" si="84"/>
        <v>0</v>
      </c>
    </row>
    <row r="404" spans="1:67" ht="27" customHeight="1" x14ac:dyDescent="0.25">
      <c r="A404" s="64" t="s">
        <v>602</v>
      </c>
      <c r="B404" s="64" t="s">
        <v>603</v>
      </c>
      <c r="C404" s="37">
        <v>4301031170</v>
      </c>
      <c r="D404" s="396">
        <v>4607091384345</v>
      </c>
      <c r="E404" s="396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84</v>
      </c>
      <c r="L404" s="39" t="s">
        <v>80</v>
      </c>
      <c r="M404" s="39"/>
      <c r="N404" s="38">
        <v>45</v>
      </c>
      <c r="O404" s="4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8"/>
      <c r="Q404" s="398"/>
      <c r="R404" s="398"/>
      <c r="S404" s="399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80"/>
        <v>0</v>
      </c>
      <c r="Y404" s="42" t="str">
        <f t="shared" si="85"/>
        <v/>
      </c>
      <c r="Z404" s="69" t="s">
        <v>48</v>
      </c>
      <c r="AA404" s="70" t="s">
        <v>48</v>
      </c>
      <c r="AE404" s="80"/>
      <c r="BB404" s="315" t="s">
        <v>67</v>
      </c>
      <c r="BL404" s="80">
        <f t="shared" si="81"/>
        <v>0</v>
      </c>
      <c r="BM404" s="80">
        <f t="shared" si="82"/>
        <v>0</v>
      </c>
      <c r="BN404" s="80">
        <f t="shared" si="83"/>
        <v>0</v>
      </c>
      <c r="BO404" s="80">
        <f t="shared" si="84"/>
        <v>0</v>
      </c>
    </row>
    <row r="405" spans="1:67" ht="27" customHeight="1" x14ac:dyDescent="0.25">
      <c r="A405" s="64" t="s">
        <v>604</v>
      </c>
      <c r="B405" s="64" t="s">
        <v>605</v>
      </c>
      <c r="C405" s="37">
        <v>4301031256</v>
      </c>
      <c r="D405" s="396">
        <v>4680115883178</v>
      </c>
      <c r="E405" s="396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49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8"/>
      <c r="Q405" s="398"/>
      <c r="R405" s="398"/>
      <c r="S405" s="399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80"/>
        <v>0</v>
      </c>
      <c r="Y405" s="42" t="str">
        <f t="shared" si="85"/>
        <v/>
      </c>
      <c r="Z405" s="69" t="s">
        <v>48</v>
      </c>
      <c r="AA405" s="70" t="s">
        <v>48</v>
      </c>
      <c r="AE405" s="80"/>
      <c r="BB405" s="316" t="s">
        <v>67</v>
      </c>
      <c r="BL405" s="80">
        <f t="shared" si="81"/>
        <v>0</v>
      </c>
      <c r="BM405" s="80">
        <f t="shared" si="82"/>
        <v>0</v>
      </c>
      <c r="BN405" s="80">
        <f t="shared" si="83"/>
        <v>0</v>
      </c>
      <c r="BO405" s="80">
        <f t="shared" si="84"/>
        <v>0</v>
      </c>
    </row>
    <row r="406" spans="1:67" ht="27" customHeight="1" x14ac:dyDescent="0.25">
      <c r="A406" s="64" t="s">
        <v>606</v>
      </c>
      <c r="B406" s="64" t="s">
        <v>607</v>
      </c>
      <c r="C406" s="37">
        <v>4301031172</v>
      </c>
      <c r="D406" s="396">
        <v>4607091389531</v>
      </c>
      <c r="E406" s="396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84</v>
      </c>
      <c r="L406" s="39" t="s">
        <v>80</v>
      </c>
      <c r="M406" s="39"/>
      <c r="N406" s="38">
        <v>45</v>
      </c>
      <c r="O406" s="4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8"/>
      <c r="Q406" s="398"/>
      <c r="R406" s="398"/>
      <c r="S406" s="399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80"/>
        <v>0</v>
      </c>
      <c r="Y406" s="42" t="str">
        <f t="shared" si="85"/>
        <v/>
      </c>
      <c r="Z406" s="69" t="s">
        <v>48</v>
      </c>
      <c r="AA406" s="70" t="s">
        <v>48</v>
      </c>
      <c r="AE406" s="80"/>
      <c r="BB406" s="317" t="s">
        <v>67</v>
      </c>
      <c r="BL406" s="80">
        <f t="shared" si="81"/>
        <v>0</v>
      </c>
      <c r="BM406" s="80">
        <f t="shared" si="82"/>
        <v>0</v>
      </c>
      <c r="BN406" s="80">
        <f t="shared" si="83"/>
        <v>0</v>
      </c>
      <c r="BO406" s="80">
        <f t="shared" si="84"/>
        <v>0</v>
      </c>
    </row>
    <row r="407" spans="1:67" ht="27" customHeight="1" x14ac:dyDescent="0.25">
      <c r="A407" s="64" t="s">
        <v>608</v>
      </c>
      <c r="B407" s="64" t="s">
        <v>609</v>
      </c>
      <c r="C407" s="37">
        <v>4301031255</v>
      </c>
      <c r="D407" s="396">
        <v>4680115883185</v>
      </c>
      <c r="E407" s="396"/>
      <c r="F407" s="63">
        <v>0.28000000000000003</v>
      </c>
      <c r="G407" s="38">
        <v>6</v>
      </c>
      <c r="H407" s="63">
        <v>1.68</v>
      </c>
      <c r="I407" s="63">
        <v>1.81</v>
      </c>
      <c r="J407" s="38">
        <v>234</v>
      </c>
      <c r="K407" s="38" t="s">
        <v>84</v>
      </c>
      <c r="L407" s="39" t="s">
        <v>80</v>
      </c>
      <c r="M407" s="39"/>
      <c r="N407" s="38">
        <v>45</v>
      </c>
      <c r="O407" s="4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8"/>
      <c r="Q407" s="398"/>
      <c r="R407" s="398"/>
      <c r="S407" s="399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80"/>
        <v>0</v>
      </c>
      <c r="Y407" s="42" t="str">
        <f t="shared" si="85"/>
        <v/>
      </c>
      <c r="Z407" s="69" t="s">
        <v>48</v>
      </c>
      <c r="AA407" s="70" t="s">
        <v>48</v>
      </c>
      <c r="AE407" s="80"/>
      <c r="BB407" s="318" t="s">
        <v>67</v>
      </c>
      <c r="BL407" s="80">
        <f t="shared" si="81"/>
        <v>0</v>
      </c>
      <c r="BM407" s="80">
        <f t="shared" si="82"/>
        <v>0</v>
      </c>
      <c r="BN407" s="80">
        <f t="shared" si="83"/>
        <v>0</v>
      </c>
      <c r="BO407" s="80">
        <f t="shared" si="84"/>
        <v>0</v>
      </c>
    </row>
    <row r="408" spans="1:67" x14ac:dyDescent="0.2">
      <c r="A408" s="403"/>
      <c r="B408" s="403"/>
      <c r="C408" s="403"/>
      <c r="D408" s="403"/>
      <c r="E408" s="403"/>
      <c r="F408" s="403"/>
      <c r="G408" s="403"/>
      <c r="H408" s="403"/>
      <c r="I408" s="403"/>
      <c r="J408" s="403"/>
      <c r="K408" s="403"/>
      <c r="L408" s="403"/>
      <c r="M408" s="403"/>
      <c r="N408" s="404"/>
      <c r="O408" s="400" t="s">
        <v>43</v>
      </c>
      <c r="P408" s="401"/>
      <c r="Q408" s="401"/>
      <c r="R408" s="401"/>
      <c r="S408" s="401"/>
      <c r="T408" s="401"/>
      <c r="U408" s="402"/>
      <c r="V408" s="43" t="s">
        <v>42</v>
      </c>
      <c r="W408" s="44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44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44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68"/>
      <c r="AA408" s="68"/>
    </row>
    <row r="409" spans="1:67" x14ac:dyDescent="0.2">
      <c r="A409" s="403"/>
      <c r="B409" s="403"/>
      <c r="C409" s="403"/>
      <c r="D409" s="403"/>
      <c r="E409" s="403"/>
      <c r="F409" s="403"/>
      <c r="G409" s="403"/>
      <c r="H409" s="403"/>
      <c r="I409" s="403"/>
      <c r="J409" s="403"/>
      <c r="K409" s="403"/>
      <c r="L409" s="403"/>
      <c r="M409" s="403"/>
      <c r="N409" s="404"/>
      <c r="O409" s="400" t="s">
        <v>43</v>
      </c>
      <c r="P409" s="401"/>
      <c r="Q409" s="401"/>
      <c r="R409" s="401"/>
      <c r="S409" s="401"/>
      <c r="T409" s="401"/>
      <c r="U409" s="402"/>
      <c r="V409" s="43" t="s">
        <v>0</v>
      </c>
      <c r="W409" s="44">
        <f>IFERROR(SUM(W395:W407),"0")</f>
        <v>0</v>
      </c>
      <c r="X409" s="44">
        <f>IFERROR(SUM(X395:X407),"0")</f>
        <v>0</v>
      </c>
      <c r="Y409" s="43"/>
      <c r="Z409" s="68"/>
      <c r="AA409" s="68"/>
    </row>
    <row r="410" spans="1:67" ht="14.25" customHeight="1" x14ac:dyDescent="0.25">
      <c r="A410" s="416" t="s">
        <v>85</v>
      </c>
      <c r="B410" s="416"/>
      <c r="C410" s="416"/>
      <c r="D410" s="416"/>
      <c r="E410" s="416"/>
      <c r="F410" s="416"/>
      <c r="G410" s="416"/>
      <c r="H410" s="416"/>
      <c r="I410" s="416"/>
      <c r="J410" s="416"/>
      <c r="K410" s="416"/>
      <c r="L410" s="416"/>
      <c r="M410" s="416"/>
      <c r="N410" s="416"/>
      <c r="O410" s="416"/>
      <c r="P410" s="416"/>
      <c r="Q410" s="416"/>
      <c r="R410" s="416"/>
      <c r="S410" s="416"/>
      <c r="T410" s="416"/>
      <c r="U410" s="416"/>
      <c r="V410" s="416"/>
      <c r="W410" s="416"/>
      <c r="X410" s="416"/>
      <c r="Y410" s="416"/>
      <c r="Z410" s="67"/>
      <c r="AA410" s="67"/>
    </row>
    <row r="411" spans="1:67" ht="27" customHeight="1" x14ac:dyDescent="0.25">
      <c r="A411" s="64" t="s">
        <v>610</v>
      </c>
      <c r="B411" s="64" t="s">
        <v>611</v>
      </c>
      <c r="C411" s="37">
        <v>4301051258</v>
      </c>
      <c r="D411" s="396">
        <v>4607091389685</v>
      </c>
      <c r="E411" s="396"/>
      <c r="F411" s="63">
        <v>1.3</v>
      </c>
      <c r="G411" s="38">
        <v>6</v>
      </c>
      <c r="H411" s="63">
        <v>7.8</v>
      </c>
      <c r="I411" s="63">
        <v>8.3460000000000001</v>
      </c>
      <c r="J411" s="38">
        <v>56</v>
      </c>
      <c r="K411" s="38" t="s">
        <v>114</v>
      </c>
      <c r="L411" s="39" t="s">
        <v>133</v>
      </c>
      <c r="M411" s="39"/>
      <c r="N411" s="38">
        <v>45</v>
      </c>
      <c r="O411" s="4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8"/>
      <c r="Q411" s="398"/>
      <c r="R411" s="398"/>
      <c r="S411" s="399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IFERROR(IF(X411=0,"",ROUNDUP(X411/H411,0)*0.02175),"")</f>
        <v/>
      </c>
      <c r="Z411" s="69" t="s">
        <v>48</v>
      </c>
      <c r="AA411" s="70" t="s">
        <v>48</v>
      </c>
      <c r="AE411" s="80"/>
      <c r="BB411" s="319" t="s">
        <v>67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ht="27" customHeight="1" x14ac:dyDescent="0.25">
      <c r="A412" s="64" t="s">
        <v>612</v>
      </c>
      <c r="B412" s="64" t="s">
        <v>613</v>
      </c>
      <c r="C412" s="37">
        <v>4301051431</v>
      </c>
      <c r="D412" s="396">
        <v>4607091389654</v>
      </c>
      <c r="E412" s="396"/>
      <c r="F412" s="63">
        <v>0.33</v>
      </c>
      <c r="G412" s="38">
        <v>6</v>
      </c>
      <c r="H412" s="63">
        <v>1.98</v>
      </c>
      <c r="I412" s="63">
        <v>2.258</v>
      </c>
      <c r="J412" s="38">
        <v>156</v>
      </c>
      <c r="K412" s="38" t="s">
        <v>81</v>
      </c>
      <c r="L412" s="39" t="s">
        <v>133</v>
      </c>
      <c r="M412" s="39"/>
      <c r="N412" s="38">
        <v>45</v>
      </c>
      <c r="O412" s="4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8"/>
      <c r="Q412" s="398"/>
      <c r="R412" s="398"/>
      <c r="S412" s="399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IFERROR(IF(X412=0,"",ROUNDUP(X412/H412,0)*0.00753),"")</f>
        <v/>
      </c>
      <c r="Z412" s="69" t="s">
        <v>48</v>
      </c>
      <c r="AA412" s="70" t="s">
        <v>48</v>
      </c>
      <c r="AE412" s="80"/>
      <c r="BB412" s="320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ht="27" customHeight="1" x14ac:dyDescent="0.25">
      <c r="A413" s="64" t="s">
        <v>614</v>
      </c>
      <c r="B413" s="64" t="s">
        <v>615</v>
      </c>
      <c r="C413" s="37">
        <v>4301051284</v>
      </c>
      <c r="D413" s="396">
        <v>4607091384352</v>
      </c>
      <c r="E413" s="396"/>
      <c r="F413" s="63">
        <v>0.6</v>
      </c>
      <c r="G413" s="38">
        <v>4</v>
      </c>
      <c r="H413" s="63">
        <v>2.4</v>
      </c>
      <c r="I413" s="63">
        <v>2.6459999999999999</v>
      </c>
      <c r="J413" s="38">
        <v>120</v>
      </c>
      <c r="K413" s="38" t="s">
        <v>81</v>
      </c>
      <c r="L413" s="39" t="s">
        <v>133</v>
      </c>
      <c r="M413" s="39"/>
      <c r="N413" s="38">
        <v>45</v>
      </c>
      <c r="O413" s="4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8"/>
      <c r="Q413" s="398"/>
      <c r="R413" s="398"/>
      <c r="S413" s="399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IFERROR(IF(X413=0,"",ROUNDUP(X413/H413,0)*0.00937),"")</f>
        <v/>
      </c>
      <c r="Z413" s="69" t="s">
        <v>48</v>
      </c>
      <c r="AA413" s="70" t="s">
        <v>48</v>
      </c>
      <c r="AE413" s="80"/>
      <c r="BB413" s="321" t="s">
        <v>67</v>
      </c>
      <c r="BL413" s="80">
        <f>IFERROR(W413*I413/H413,"0")</f>
        <v>0</v>
      </c>
      <c r="BM413" s="80">
        <f>IFERROR(X413*I413/H413,"0")</f>
        <v>0</v>
      </c>
      <c r="BN413" s="80">
        <f>IFERROR(1/J413*(W413/H413),"0")</f>
        <v>0</v>
      </c>
      <c r="BO413" s="80">
        <f>IFERROR(1/J413*(X413/H413),"0")</f>
        <v>0</v>
      </c>
    </row>
    <row r="414" spans="1:67" x14ac:dyDescent="0.2">
      <c r="A414" s="403"/>
      <c r="B414" s="403"/>
      <c r="C414" s="403"/>
      <c r="D414" s="403"/>
      <c r="E414" s="403"/>
      <c r="F414" s="403"/>
      <c r="G414" s="403"/>
      <c r="H414" s="403"/>
      <c r="I414" s="403"/>
      <c r="J414" s="403"/>
      <c r="K414" s="403"/>
      <c r="L414" s="403"/>
      <c r="M414" s="403"/>
      <c r="N414" s="404"/>
      <c r="O414" s="400" t="s">
        <v>43</v>
      </c>
      <c r="P414" s="401"/>
      <c r="Q414" s="401"/>
      <c r="R414" s="401"/>
      <c r="S414" s="401"/>
      <c r="T414" s="401"/>
      <c r="U414" s="402"/>
      <c r="V414" s="43" t="s">
        <v>42</v>
      </c>
      <c r="W414" s="44">
        <f>IFERROR(W411/H411,"0")+IFERROR(W412/H412,"0")+IFERROR(W413/H413,"0")</f>
        <v>0</v>
      </c>
      <c r="X414" s="44">
        <f>IFERROR(X411/H411,"0")+IFERROR(X412/H412,"0")+IFERROR(X413/H413,"0")</f>
        <v>0</v>
      </c>
      <c r="Y414" s="44">
        <f>IFERROR(IF(Y411="",0,Y411),"0")+IFERROR(IF(Y412="",0,Y412),"0")+IFERROR(IF(Y413="",0,Y413),"0")</f>
        <v>0</v>
      </c>
      <c r="Z414" s="68"/>
      <c r="AA414" s="68"/>
    </row>
    <row r="415" spans="1:67" x14ac:dyDescent="0.2">
      <c r="A415" s="403"/>
      <c r="B415" s="403"/>
      <c r="C415" s="403"/>
      <c r="D415" s="403"/>
      <c r="E415" s="403"/>
      <c r="F415" s="403"/>
      <c r="G415" s="403"/>
      <c r="H415" s="403"/>
      <c r="I415" s="403"/>
      <c r="J415" s="403"/>
      <c r="K415" s="403"/>
      <c r="L415" s="403"/>
      <c r="M415" s="403"/>
      <c r="N415" s="404"/>
      <c r="O415" s="400" t="s">
        <v>43</v>
      </c>
      <c r="P415" s="401"/>
      <c r="Q415" s="401"/>
      <c r="R415" s="401"/>
      <c r="S415" s="401"/>
      <c r="T415" s="401"/>
      <c r="U415" s="402"/>
      <c r="V415" s="43" t="s">
        <v>0</v>
      </c>
      <c r="W415" s="44">
        <f>IFERROR(SUM(W411:W413),"0")</f>
        <v>0</v>
      </c>
      <c r="X415" s="44">
        <f>IFERROR(SUM(X411:X413),"0")</f>
        <v>0</v>
      </c>
      <c r="Y415" s="43"/>
      <c r="Z415" s="68"/>
      <c r="AA415" s="68"/>
    </row>
    <row r="416" spans="1:67" ht="14.25" customHeight="1" x14ac:dyDescent="0.25">
      <c r="A416" s="416" t="s">
        <v>217</v>
      </c>
      <c r="B416" s="416"/>
      <c r="C416" s="416"/>
      <c r="D416" s="416"/>
      <c r="E416" s="416"/>
      <c r="F416" s="416"/>
      <c r="G416" s="416"/>
      <c r="H416" s="416"/>
      <c r="I416" s="416"/>
      <c r="J416" s="416"/>
      <c r="K416" s="416"/>
      <c r="L416" s="416"/>
      <c r="M416" s="416"/>
      <c r="N416" s="416"/>
      <c r="O416" s="416"/>
      <c r="P416" s="416"/>
      <c r="Q416" s="416"/>
      <c r="R416" s="416"/>
      <c r="S416" s="416"/>
      <c r="T416" s="416"/>
      <c r="U416" s="416"/>
      <c r="V416" s="416"/>
      <c r="W416" s="416"/>
      <c r="X416" s="416"/>
      <c r="Y416" s="416"/>
      <c r="Z416" s="67"/>
      <c r="AA416" s="67"/>
    </row>
    <row r="417" spans="1:67" ht="27" customHeight="1" x14ac:dyDescent="0.25">
      <c r="A417" s="64" t="s">
        <v>616</v>
      </c>
      <c r="B417" s="64" t="s">
        <v>617</v>
      </c>
      <c r="C417" s="37">
        <v>4301060352</v>
      </c>
      <c r="D417" s="396">
        <v>4680115881648</v>
      </c>
      <c r="E417" s="396"/>
      <c r="F417" s="63">
        <v>1</v>
      </c>
      <c r="G417" s="38">
        <v>4</v>
      </c>
      <c r="H417" s="63">
        <v>4</v>
      </c>
      <c r="I417" s="63">
        <v>4.4039999999999999</v>
      </c>
      <c r="J417" s="38">
        <v>104</v>
      </c>
      <c r="K417" s="38" t="s">
        <v>114</v>
      </c>
      <c r="L417" s="39" t="s">
        <v>80</v>
      </c>
      <c r="M417" s="39"/>
      <c r="N417" s="38">
        <v>35</v>
      </c>
      <c r="O417" s="4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8"/>
      <c r="Q417" s="398"/>
      <c r="R417" s="398"/>
      <c r="S417" s="399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IFERROR(IF(X417=0,"",ROUNDUP(X417/H417,0)*0.01196),"")</f>
        <v/>
      </c>
      <c r="Z417" s="69" t="s">
        <v>48</v>
      </c>
      <c r="AA417" s="70" t="s">
        <v>48</v>
      </c>
      <c r="AE417" s="80"/>
      <c r="BB417" s="322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x14ac:dyDescent="0.2">
      <c r="A418" s="403"/>
      <c r="B418" s="403"/>
      <c r="C418" s="403"/>
      <c r="D418" s="403"/>
      <c r="E418" s="403"/>
      <c r="F418" s="403"/>
      <c r="G418" s="403"/>
      <c r="H418" s="403"/>
      <c r="I418" s="403"/>
      <c r="J418" s="403"/>
      <c r="K418" s="403"/>
      <c r="L418" s="403"/>
      <c r="M418" s="403"/>
      <c r="N418" s="404"/>
      <c r="O418" s="400" t="s">
        <v>43</v>
      </c>
      <c r="P418" s="401"/>
      <c r="Q418" s="401"/>
      <c r="R418" s="401"/>
      <c r="S418" s="401"/>
      <c r="T418" s="401"/>
      <c r="U418" s="402"/>
      <c r="V418" s="43" t="s">
        <v>42</v>
      </c>
      <c r="W418" s="44">
        <f>IFERROR(W417/H417,"0")</f>
        <v>0</v>
      </c>
      <c r="X418" s="44">
        <f>IFERROR(X417/H417,"0")</f>
        <v>0</v>
      </c>
      <c r="Y418" s="44">
        <f>IFERROR(IF(Y417="",0,Y417),"0")</f>
        <v>0</v>
      </c>
      <c r="Z418" s="68"/>
      <c r="AA418" s="68"/>
    </row>
    <row r="419" spans="1:67" x14ac:dyDescent="0.2">
      <c r="A419" s="403"/>
      <c r="B419" s="403"/>
      <c r="C419" s="403"/>
      <c r="D419" s="403"/>
      <c r="E419" s="403"/>
      <c r="F419" s="403"/>
      <c r="G419" s="403"/>
      <c r="H419" s="403"/>
      <c r="I419" s="403"/>
      <c r="J419" s="403"/>
      <c r="K419" s="403"/>
      <c r="L419" s="403"/>
      <c r="M419" s="403"/>
      <c r="N419" s="404"/>
      <c r="O419" s="400" t="s">
        <v>43</v>
      </c>
      <c r="P419" s="401"/>
      <c r="Q419" s="401"/>
      <c r="R419" s="401"/>
      <c r="S419" s="401"/>
      <c r="T419" s="401"/>
      <c r="U419" s="402"/>
      <c r="V419" s="43" t="s">
        <v>0</v>
      </c>
      <c r="W419" s="44">
        <f>IFERROR(SUM(W417:W417),"0")</f>
        <v>0</v>
      </c>
      <c r="X419" s="44">
        <f>IFERROR(SUM(X417:X417),"0")</f>
        <v>0</v>
      </c>
      <c r="Y419" s="43"/>
      <c r="Z419" s="68"/>
      <c r="AA419" s="68"/>
    </row>
    <row r="420" spans="1:67" ht="14.25" customHeight="1" x14ac:dyDescent="0.25">
      <c r="A420" s="416" t="s">
        <v>99</v>
      </c>
      <c r="B420" s="416"/>
      <c r="C420" s="416"/>
      <c r="D420" s="416"/>
      <c r="E420" s="416"/>
      <c r="F420" s="416"/>
      <c r="G420" s="416"/>
      <c r="H420" s="416"/>
      <c r="I420" s="416"/>
      <c r="J420" s="416"/>
      <c r="K420" s="416"/>
      <c r="L420" s="416"/>
      <c r="M420" s="416"/>
      <c r="N420" s="416"/>
      <c r="O420" s="416"/>
      <c r="P420" s="416"/>
      <c r="Q420" s="416"/>
      <c r="R420" s="416"/>
      <c r="S420" s="416"/>
      <c r="T420" s="416"/>
      <c r="U420" s="416"/>
      <c r="V420" s="416"/>
      <c r="W420" s="416"/>
      <c r="X420" s="416"/>
      <c r="Y420" s="416"/>
      <c r="Z420" s="67"/>
      <c r="AA420" s="67"/>
    </row>
    <row r="421" spans="1:67" ht="27" customHeight="1" x14ac:dyDescent="0.25">
      <c r="A421" s="64" t="s">
        <v>618</v>
      </c>
      <c r="B421" s="64" t="s">
        <v>619</v>
      </c>
      <c r="C421" s="37">
        <v>4301032045</v>
      </c>
      <c r="D421" s="396">
        <v>4680115884335</v>
      </c>
      <c r="E421" s="396"/>
      <c r="F421" s="63">
        <v>0.06</v>
      </c>
      <c r="G421" s="38">
        <v>20</v>
      </c>
      <c r="H421" s="63">
        <v>1.2</v>
      </c>
      <c r="I421" s="63">
        <v>1.8</v>
      </c>
      <c r="J421" s="38">
        <v>200</v>
      </c>
      <c r="K421" s="38" t="s">
        <v>621</v>
      </c>
      <c r="L421" s="39" t="s">
        <v>620</v>
      </c>
      <c r="M421" s="39"/>
      <c r="N421" s="38">
        <v>60</v>
      </c>
      <c r="O421" s="4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8"/>
      <c r="Q421" s="398"/>
      <c r="R421" s="398"/>
      <c r="S421" s="399"/>
      <c r="T421" s="40" t="s">
        <v>48</v>
      </c>
      <c r="U421" s="40" t="s">
        <v>48</v>
      </c>
      <c r="V421" s="41" t="s">
        <v>0</v>
      </c>
      <c r="W421" s="59">
        <v>0</v>
      </c>
      <c r="X421" s="56">
        <f>IFERROR(IF(W421="",0,CEILING((W421/$H421),1)*$H421),"")</f>
        <v>0</v>
      </c>
      <c r="Y421" s="42" t="str">
        <f>IFERROR(IF(X421=0,"",ROUNDUP(X421/H421,0)*0.00627),"")</f>
        <v/>
      </c>
      <c r="Z421" s="69" t="s">
        <v>48</v>
      </c>
      <c r="AA421" s="70" t="s">
        <v>48</v>
      </c>
      <c r="AE421" s="80"/>
      <c r="BB421" s="323" t="s">
        <v>67</v>
      </c>
      <c r="BL421" s="80">
        <f>IFERROR(W421*I421/H421,"0")</f>
        <v>0</v>
      </c>
      <c r="BM421" s="80">
        <f>IFERROR(X421*I421/H421,"0")</f>
        <v>0</v>
      </c>
      <c r="BN421" s="80">
        <f>IFERROR(1/J421*(W421/H421),"0")</f>
        <v>0</v>
      </c>
      <c r="BO421" s="80">
        <f>IFERROR(1/J421*(X421/H421),"0")</f>
        <v>0</v>
      </c>
    </row>
    <row r="422" spans="1:67" ht="27" customHeight="1" x14ac:dyDescent="0.25">
      <c r="A422" s="64" t="s">
        <v>622</v>
      </c>
      <c r="B422" s="64" t="s">
        <v>623</v>
      </c>
      <c r="C422" s="37">
        <v>4301032047</v>
      </c>
      <c r="D422" s="396">
        <v>4680115884342</v>
      </c>
      <c r="E422" s="396"/>
      <c r="F422" s="63">
        <v>0.06</v>
      </c>
      <c r="G422" s="38">
        <v>20</v>
      </c>
      <c r="H422" s="63">
        <v>1.2</v>
      </c>
      <c r="I422" s="63">
        <v>1.8</v>
      </c>
      <c r="J422" s="38">
        <v>200</v>
      </c>
      <c r="K422" s="38" t="s">
        <v>621</v>
      </c>
      <c r="L422" s="39" t="s">
        <v>620</v>
      </c>
      <c r="M422" s="39"/>
      <c r="N422" s="38">
        <v>60</v>
      </c>
      <c r="O422" s="48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8"/>
      <c r="Q422" s="398"/>
      <c r="R422" s="398"/>
      <c r="S422" s="399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IFERROR(IF(X422=0,"",ROUNDUP(X422/H422,0)*0.00627),"")</f>
        <v/>
      </c>
      <c r="Z422" s="69" t="s">
        <v>48</v>
      </c>
      <c r="AA422" s="70" t="s">
        <v>48</v>
      </c>
      <c r="AE422" s="80"/>
      <c r="BB422" s="324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t="27" customHeight="1" x14ac:dyDescent="0.25">
      <c r="A423" s="64" t="s">
        <v>624</v>
      </c>
      <c r="B423" s="64" t="s">
        <v>625</v>
      </c>
      <c r="C423" s="37">
        <v>4301170011</v>
      </c>
      <c r="D423" s="396">
        <v>4680115884113</v>
      </c>
      <c r="E423" s="396"/>
      <c r="F423" s="63">
        <v>0.11</v>
      </c>
      <c r="G423" s="38">
        <v>12</v>
      </c>
      <c r="H423" s="63">
        <v>1.32</v>
      </c>
      <c r="I423" s="63">
        <v>1.88</v>
      </c>
      <c r="J423" s="38">
        <v>200</v>
      </c>
      <c r="K423" s="38" t="s">
        <v>621</v>
      </c>
      <c r="L423" s="39" t="s">
        <v>620</v>
      </c>
      <c r="M423" s="39"/>
      <c r="N423" s="38">
        <v>150</v>
      </c>
      <c r="O423" s="48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8"/>
      <c r="Q423" s="398"/>
      <c r="R423" s="398"/>
      <c r="S423" s="399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IFERROR(IF(X423=0,"",ROUNDUP(X423/H423,0)*0.00627),"")</f>
        <v/>
      </c>
      <c r="Z423" s="69" t="s">
        <v>48</v>
      </c>
      <c r="AA423" s="70" t="s">
        <v>48</v>
      </c>
      <c r="AE423" s="80"/>
      <c r="BB423" s="325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x14ac:dyDescent="0.2">
      <c r="A424" s="403"/>
      <c r="B424" s="403"/>
      <c r="C424" s="403"/>
      <c r="D424" s="403"/>
      <c r="E424" s="403"/>
      <c r="F424" s="403"/>
      <c r="G424" s="403"/>
      <c r="H424" s="403"/>
      <c r="I424" s="403"/>
      <c r="J424" s="403"/>
      <c r="K424" s="403"/>
      <c r="L424" s="403"/>
      <c r="M424" s="403"/>
      <c r="N424" s="404"/>
      <c r="O424" s="400" t="s">
        <v>43</v>
      </c>
      <c r="P424" s="401"/>
      <c r="Q424" s="401"/>
      <c r="R424" s="401"/>
      <c r="S424" s="401"/>
      <c r="T424" s="401"/>
      <c r="U424" s="402"/>
      <c r="V424" s="43" t="s">
        <v>42</v>
      </c>
      <c r="W424" s="44">
        <f>IFERROR(W421/H421,"0")+IFERROR(W422/H422,"0")+IFERROR(W423/H423,"0")</f>
        <v>0</v>
      </c>
      <c r="X424" s="44">
        <f>IFERROR(X421/H421,"0")+IFERROR(X422/H422,"0")+IFERROR(X423/H423,"0")</f>
        <v>0</v>
      </c>
      <c r="Y424" s="44">
        <f>IFERROR(IF(Y421="",0,Y421),"0")+IFERROR(IF(Y422="",0,Y422),"0")+IFERROR(IF(Y423="",0,Y423),"0")</f>
        <v>0</v>
      </c>
      <c r="Z424" s="68"/>
      <c r="AA424" s="68"/>
    </row>
    <row r="425" spans="1:67" x14ac:dyDescent="0.2">
      <c r="A425" s="403"/>
      <c r="B425" s="403"/>
      <c r="C425" s="403"/>
      <c r="D425" s="403"/>
      <c r="E425" s="403"/>
      <c r="F425" s="403"/>
      <c r="G425" s="403"/>
      <c r="H425" s="403"/>
      <c r="I425" s="403"/>
      <c r="J425" s="403"/>
      <c r="K425" s="403"/>
      <c r="L425" s="403"/>
      <c r="M425" s="403"/>
      <c r="N425" s="404"/>
      <c r="O425" s="400" t="s">
        <v>43</v>
      </c>
      <c r="P425" s="401"/>
      <c r="Q425" s="401"/>
      <c r="R425" s="401"/>
      <c r="S425" s="401"/>
      <c r="T425" s="401"/>
      <c r="U425" s="402"/>
      <c r="V425" s="43" t="s">
        <v>0</v>
      </c>
      <c r="W425" s="44">
        <f>IFERROR(SUM(W421:W423),"0")</f>
        <v>0</v>
      </c>
      <c r="X425" s="44">
        <f>IFERROR(SUM(X421:X423),"0")</f>
        <v>0</v>
      </c>
      <c r="Y425" s="43"/>
      <c r="Z425" s="68"/>
      <c r="AA425" s="68"/>
    </row>
    <row r="426" spans="1:67" ht="16.5" customHeight="1" x14ac:dyDescent="0.25">
      <c r="A426" s="432" t="s">
        <v>626</v>
      </c>
      <c r="B426" s="432"/>
      <c r="C426" s="432"/>
      <c r="D426" s="432"/>
      <c r="E426" s="432"/>
      <c r="F426" s="432"/>
      <c r="G426" s="432"/>
      <c r="H426" s="432"/>
      <c r="I426" s="432"/>
      <c r="J426" s="432"/>
      <c r="K426" s="432"/>
      <c r="L426" s="432"/>
      <c r="M426" s="432"/>
      <c r="N426" s="432"/>
      <c r="O426" s="432"/>
      <c r="P426" s="432"/>
      <c r="Q426" s="432"/>
      <c r="R426" s="432"/>
      <c r="S426" s="432"/>
      <c r="T426" s="432"/>
      <c r="U426" s="432"/>
      <c r="V426" s="432"/>
      <c r="W426" s="432"/>
      <c r="X426" s="432"/>
      <c r="Y426" s="432"/>
      <c r="Z426" s="66"/>
      <c r="AA426" s="66"/>
    </row>
    <row r="427" spans="1:67" ht="14.25" customHeight="1" x14ac:dyDescent="0.25">
      <c r="A427" s="416" t="s">
        <v>110</v>
      </c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67"/>
      <c r="AA427" s="67"/>
    </row>
    <row r="428" spans="1:67" ht="27" customHeight="1" x14ac:dyDescent="0.25">
      <c r="A428" s="64" t="s">
        <v>627</v>
      </c>
      <c r="B428" s="64" t="s">
        <v>628</v>
      </c>
      <c r="C428" s="37">
        <v>4301020214</v>
      </c>
      <c r="D428" s="396">
        <v>4607091389388</v>
      </c>
      <c r="E428" s="396"/>
      <c r="F428" s="63">
        <v>1.3</v>
      </c>
      <c r="G428" s="38">
        <v>4</v>
      </c>
      <c r="H428" s="63">
        <v>5.2</v>
      </c>
      <c r="I428" s="63">
        <v>5.6079999999999997</v>
      </c>
      <c r="J428" s="38">
        <v>104</v>
      </c>
      <c r="K428" s="38" t="s">
        <v>114</v>
      </c>
      <c r="L428" s="39" t="s">
        <v>113</v>
      </c>
      <c r="M428" s="39"/>
      <c r="N428" s="38">
        <v>35</v>
      </c>
      <c r="O428" s="4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8"/>
      <c r="Q428" s="398"/>
      <c r="R428" s="398"/>
      <c r="S428" s="399"/>
      <c r="T428" s="40" t="s">
        <v>48</v>
      </c>
      <c r="U428" s="40" t="s">
        <v>48</v>
      </c>
      <c r="V428" s="41" t="s">
        <v>0</v>
      </c>
      <c r="W428" s="59">
        <v>0</v>
      </c>
      <c r="X428" s="56">
        <f>IFERROR(IF(W428="",0,CEILING((W428/$H428),1)*$H428),"")</f>
        <v>0</v>
      </c>
      <c r="Y428" s="42" t="str">
        <f>IFERROR(IF(X428=0,"",ROUNDUP(X428/H428,0)*0.01196),"")</f>
        <v/>
      </c>
      <c r="Z428" s="69" t="s">
        <v>48</v>
      </c>
      <c r="AA428" s="70" t="s">
        <v>48</v>
      </c>
      <c r="AE428" s="80"/>
      <c r="BB428" s="326" t="s">
        <v>67</v>
      </c>
      <c r="BL428" s="80">
        <f>IFERROR(W428*I428/H428,"0")</f>
        <v>0</v>
      </c>
      <c r="BM428" s="80">
        <f>IFERROR(X428*I428/H428,"0")</f>
        <v>0</v>
      </c>
      <c r="BN428" s="80">
        <f>IFERROR(1/J428*(W428/H428),"0")</f>
        <v>0</v>
      </c>
      <c r="BO428" s="80">
        <f>IFERROR(1/J428*(X428/H428),"0")</f>
        <v>0</v>
      </c>
    </row>
    <row r="429" spans="1:67" ht="27" customHeight="1" x14ac:dyDescent="0.25">
      <c r="A429" s="64" t="s">
        <v>629</v>
      </c>
      <c r="B429" s="64" t="s">
        <v>630</v>
      </c>
      <c r="C429" s="37">
        <v>4301020185</v>
      </c>
      <c r="D429" s="396">
        <v>4607091389364</v>
      </c>
      <c r="E429" s="396"/>
      <c r="F429" s="63">
        <v>0.42</v>
      </c>
      <c r="G429" s="38">
        <v>6</v>
      </c>
      <c r="H429" s="63">
        <v>2.52</v>
      </c>
      <c r="I429" s="63">
        <v>2.75</v>
      </c>
      <c r="J429" s="38">
        <v>156</v>
      </c>
      <c r="K429" s="38" t="s">
        <v>81</v>
      </c>
      <c r="L429" s="39" t="s">
        <v>133</v>
      </c>
      <c r="M429" s="39"/>
      <c r="N429" s="38">
        <v>35</v>
      </c>
      <c r="O429" s="4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8"/>
      <c r="Q429" s="398"/>
      <c r="R429" s="398"/>
      <c r="S429" s="399"/>
      <c r="T429" s="40" t="s">
        <v>48</v>
      </c>
      <c r="U429" s="40" t="s">
        <v>48</v>
      </c>
      <c r="V429" s="41" t="s">
        <v>0</v>
      </c>
      <c r="W429" s="59">
        <v>0</v>
      </c>
      <c r="X429" s="56">
        <f>IFERROR(IF(W429="",0,CEILING((W429/$H429),1)*$H429),"")</f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80"/>
      <c r="BB429" s="327" t="s">
        <v>67</v>
      </c>
      <c r="BL429" s="80">
        <f>IFERROR(W429*I429/H429,"0")</f>
        <v>0</v>
      </c>
      <c r="BM429" s="80">
        <f>IFERROR(X429*I429/H429,"0")</f>
        <v>0</v>
      </c>
      <c r="BN429" s="80">
        <f>IFERROR(1/J429*(W429/H429),"0")</f>
        <v>0</v>
      </c>
      <c r="BO429" s="80">
        <f>IFERROR(1/J429*(X429/H429),"0")</f>
        <v>0</v>
      </c>
    </row>
    <row r="430" spans="1:67" x14ac:dyDescent="0.2">
      <c r="A430" s="403"/>
      <c r="B430" s="403"/>
      <c r="C430" s="403"/>
      <c r="D430" s="403"/>
      <c r="E430" s="403"/>
      <c r="F430" s="403"/>
      <c r="G430" s="403"/>
      <c r="H430" s="403"/>
      <c r="I430" s="403"/>
      <c r="J430" s="403"/>
      <c r="K430" s="403"/>
      <c r="L430" s="403"/>
      <c r="M430" s="403"/>
      <c r="N430" s="404"/>
      <c r="O430" s="400" t="s">
        <v>43</v>
      </c>
      <c r="P430" s="401"/>
      <c r="Q430" s="401"/>
      <c r="R430" s="401"/>
      <c r="S430" s="401"/>
      <c r="T430" s="401"/>
      <c r="U430" s="402"/>
      <c r="V430" s="43" t="s">
        <v>42</v>
      </c>
      <c r="W430" s="44">
        <f>IFERROR(W428/H428,"0")+IFERROR(W429/H429,"0")</f>
        <v>0</v>
      </c>
      <c r="X430" s="44">
        <f>IFERROR(X428/H428,"0")+IFERROR(X429/H429,"0")</f>
        <v>0</v>
      </c>
      <c r="Y430" s="44">
        <f>IFERROR(IF(Y428="",0,Y428),"0")+IFERROR(IF(Y429="",0,Y429),"0")</f>
        <v>0</v>
      </c>
      <c r="Z430" s="68"/>
      <c r="AA430" s="68"/>
    </row>
    <row r="431" spans="1:67" x14ac:dyDescent="0.2">
      <c r="A431" s="403"/>
      <c r="B431" s="403"/>
      <c r="C431" s="403"/>
      <c r="D431" s="403"/>
      <c r="E431" s="403"/>
      <c r="F431" s="403"/>
      <c r="G431" s="403"/>
      <c r="H431" s="403"/>
      <c r="I431" s="403"/>
      <c r="J431" s="403"/>
      <c r="K431" s="403"/>
      <c r="L431" s="403"/>
      <c r="M431" s="403"/>
      <c r="N431" s="404"/>
      <c r="O431" s="400" t="s">
        <v>43</v>
      </c>
      <c r="P431" s="401"/>
      <c r="Q431" s="401"/>
      <c r="R431" s="401"/>
      <c r="S431" s="401"/>
      <c r="T431" s="401"/>
      <c r="U431" s="402"/>
      <c r="V431" s="43" t="s">
        <v>0</v>
      </c>
      <c r="W431" s="44">
        <f>IFERROR(SUM(W428:W429),"0")</f>
        <v>0</v>
      </c>
      <c r="X431" s="44">
        <f>IFERROR(SUM(X428:X429),"0")</f>
        <v>0</v>
      </c>
      <c r="Y431" s="43"/>
      <c r="Z431" s="68"/>
      <c r="AA431" s="68"/>
    </row>
    <row r="432" spans="1:67" ht="14.25" customHeight="1" x14ac:dyDescent="0.25">
      <c r="A432" s="416" t="s">
        <v>77</v>
      </c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67"/>
      <c r="AA432" s="67"/>
    </row>
    <row r="433" spans="1:67" ht="27" customHeight="1" x14ac:dyDescent="0.25">
      <c r="A433" s="64" t="s">
        <v>631</v>
      </c>
      <c r="B433" s="64" t="s">
        <v>632</v>
      </c>
      <c r="C433" s="37">
        <v>4301031212</v>
      </c>
      <c r="D433" s="396">
        <v>4607091389739</v>
      </c>
      <c r="E433" s="396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81</v>
      </c>
      <c r="L433" s="39" t="s">
        <v>113</v>
      </c>
      <c r="M433" s="39"/>
      <c r="N433" s="38">
        <v>45</v>
      </c>
      <c r="O433" s="48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8"/>
      <c r="Q433" s="398"/>
      <c r="R433" s="398"/>
      <c r="S433" s="399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ref="X433:X438" si="86">IFERROR(IF(W433="",0,CEILING((W433/$H433),1)*$H433),"")</f>
        <v>0</v>
      </c>
      <c r="Y433" s="42" t="str">
        <f>IFERROR(IF(X433=0,"",ROUNDUP(X433/H433,0)*0.00753),"")</f>
        <v/>
      </c>
      <c r="Z433" s="69" t="s">
        <v>48</v>
      </c>
      <c r="AA433" s="70" t="s">
        <v>48</v>
      </c>
      <c r="AE433" s="80"/>
      <c r="BB433" s="328" t="s">
        <v>67</v>
      </c>
      <c r="BL433" s="80">
        <f t="shared" ref="BL433:BL438" si="87">IFERROR(W433*I433/H433,"0")</f>
        <v>0</v>
      </c>
      <c r="BM433" s="80">
        <f t="shared" ref="BM433:BM438" si="88">IFERROR(X433*I433/H433,"0")</f>
        <v>0</v>
      </c>
      <c r="BN433" s="80">
        <f t="shared" ref="BN433:BN438" si="89">IFERROR(1/J433*(W433/H433),"0")</f>
        <v>0</v>
      </c>
      <c r="BO433" s="80">
        <f t="shared" ref="BO433:BO438" si="90">IFERROR(1/J433*(X433/H433),"0")</f>
        <v>0</v>
      </c>
    </row>
    <row r="434" spans="1:67" ht="27" customHeight="1" x14ac:dyDescent="0.25">
      <c r="A434" s="64" t="s">
        <v>633</v>
      </c>
      <c r="B434" s="64" t="s">
        <v>634</v>
      </c>
      <c r="C434" s="37">
        <v>4301031176</v>
      </c>
      <c r="D434" s="396">
        <v>4607091389425</v>
      </c>
      <c r="E434" s="396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84</v>
      </c>
      <c r="L434" s="39" t="s">
        <v>80</v>
      </c>
      <c r="M434" s="39"/>
      <c r="N434" s="38">
        <v>45</v>
      </c>
      <c r="O434" s="48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8"/>
      <c r="Q434" s="398"/>
      <c r="R434" s="398"/>
      <c r="S434" s="399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86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9" t="s">
        <v>67</v>
      </c>
      <c r="BL434" s="80">
        <f t="shared" si="87"/>
        <v>0</v>
      </c>
      <c r="BM434" s="80">
        <f t="shared" si="88"/>
        <v>0</v>
      </c>
      <c r="BN434" s="80">
        <f t="shared" si="89"/>
        <v>0</v>
      </c>
      <c r="BO434" s="80">
        <f t="shared" si="90"/>
        <v>0</v>
      </c>
    </row>
    <row r="435" spans="1:67" ht="27" customHeight="1" x14ac:dyDescent="0.25">
      <c r="A435" s="64" t="s">
        <v>635</v>
      </c>
      <c r="B435" s="64" t="s">
        <v>636</v>
      </c>
      <c r="C435" s="37">
        <v>4301031215</v>
      </c>
      <c r="D435" s="396">
        <v>4680115882911</v>
      </c>
      <c r="E435" s="396"/>
      <c r="F435" s="63">
        <v>0.4</v>
      </c>
      <c r="G435" s="38">
        <v>6</v>
      </c>
      <c r="H435" s="63">
        <v>2.4</v>
      </c>
      <c r="I435" s="63">
        <v>2.5299999999999998</v>
      </c>
      <c r="J435" s="38">
        <v>234</v>
      </c>
      <c r="K435" s="38" t="s">
        <v>84</v>
      </c>
      <c r="L435" s="39" t="s">
        <v>80</v>
      </c>
      <c r="M435" s="39"/>
      <c r="N435" s="38">
        <v>40</v>
      </c>
      <c r="O435" s="47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8"/>
      <c r="Q435" s="398"/>
      <c r="R435" s="398"/>
      <c r="S435" s="399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86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80"/>
      <c r="BB435" s="330" t="s">
        <v>67</v>
      </c>
      <c r="BL435" s="80">
        <f t="shared" si="87"/>
        <v>0</v>
      </c>
      <c r="BM435" s="80">
        <f t="shared" si="88"/>
        <v>0</v>
      </c>
      <c r="BN435" s="80">
        <f t="shared" si="89"/>
        <v>0</v>
      </c>
      <c r="BO435" s="80">
        <f t="shared" si="90"/>
        <v>0</v>
      </c>
    </row>
    <row r="436" spans="1:67" ht="27" customHeight="1" x14ac:dyDescent="0.25">
      <c r="A436" s="64" t="s">
        <v>637</v>
      </c>
      <c r="B436" s="64" t="s">
        <v>638</v>
      </c>
      <c r="C436" s="37">
        <v>4301031167</v>
      </c>
      <c r="D436" s="396">
        <v>4680115880771</v>
      </c>
      <c r="E436" s="396"/>
      <c r="F436" s="63">
        <v>0.28000000000000003</v>
      </c>
      <c r="G436" s="38">
        <v>6</v>
      </c>
      <c r="H436" s="63">
        <v>1.68</v>
      </c>
      <c r="I436" s="63">
        <v>1.81</v>
      </c>
      <c r="J436" s="38">
        <v>234</v>
      </c>
      <c r="K436" s="38" t="s">
        <v>84</v>
      </c>
      <c r="L436" s="39" t="s">
        <v>80</v>
      </c>
      <c r="M436" s="39"/>
      <c r="N436" s="38">
        <v>45</v>
      </c>
      <c r="O436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8"/>
      <c r="Q436" s="398"/>
      <c r="R436" s="398"/>
      <c r="S436" s="399"/>
      <c r="T436" s="40" t="s">
        <v>48</v>
      </c>
      <c r="U436" s="40" t="s">
        <v>48</v>
      </c>
      <c r="V436" s="41" t="s">
        <v>0</v>
      </c>
      <c r="W436" s="59">
        <v>0</v>
      </c>
      <c r="X436" s="56">
        <f t="shared" si="86"/>
        <v>0</v>
      </c>
      <c r="Y436" s="42" t="str">
        <f>IFERROR(IF(X436=0,"",ROUNDUP(X436/H436,0)*0.00502),"")</f>
        <v/>
      </c>
      <c r="Z436" s="69" t="s">
        <v>48</v>
      </c>
      <c r="AA436" s="70" t="s">
        <v>48</v>
      </c>
      <c r="AE436" s="80"/>
      <c r="BB436" s="331" t="s">
        <v>67</v>
      </c>
      <c r="BL436" s="80">
        <f t="shared" si="87"/>
        <v>0</v>
      </c>
      <c r="BM436" s="80">
        <f t="shared" si="88"/>
        <v>0</v>
      </c>
      <c r="BN436" s="80">
        <f t="shared" si="89"/>
        <v>0</v>
      </c>
      <c r="BO436" s="80">
        <f t="shared" si="90"/>
        <v>0</v>
      </c>
    </row>
    <row r="437" spans="1:67" ht="27" customHeight="1" x14ac:dyDescent="0.25">
      <c r="A437" s="64" t="s">
        <v>639</v>
      </c>
      <c r="B437" s="64" t="s">
        <v>640</v>
      </c>
      <c r="C437" s="37">
        <v>4301031173</v>
      </c>
      <c r="D437" s="396">
        <v>4607091389500</v>
      </c>
      <c r="E437" s="396"/>
      <c r="F437" s="63">
        <v>0.35</v>
      </c>
      <c r="G437" s="38">
        <v>6</v>
      </c>
      <c r="H437" s="63">
        <v>2.1</v>
      </c>
      <c r="I437" s="63">
        <v>2.23</v>
      </c>
      <c r="J437" s="38">
        <v>234</v>
      </c>
      <c r="K437" s="38" t="s">
        <v>84</v>
      </c>
      <c r="L437" s="39" t="s">
        <v>80</v>
      </c>
      <c r="M437" s="39"/>
      <c r="N437" s="38">
        <v>45</v>
      </c>
      <c r="O437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8"/>
      <c r="Q437" s="398"/>
      <c r="R437" s="398"/>
      <c r="S437" s="399"/>
      <c r="T437" s="40" t="s">
        <v>48</v>
      </c>
      <c r="U437" s="40" t="s">
        <v>48</v>
      </c>
      <c r="V437" s="41" t="s">
        <v>0</v>
      </c>
      <c r="W437" s="59">
        <v>0</v>
      </c>
      <c r="X437" s="56">
        <f t="shared" si="86"/>
        <v>0</v>
      </c>
      <c r="Y437" s="42" t="str">
        <f>IFERROR(IF(X437=0,"",ROUNDUP(X437/H437,0)*0.00502),"")</f>
        <v/>
      </c>
      <c r="Z437" s="69" t="s">
        <v>48</v>
      </c>
      <c r="AA437" s="70" t="s">
        <v>48</v>
      </c>
      <c r="AE437" s="80"/>
      <c r="BB437" s="332" t="s">
        <v>67</v>
      </c>
      <c r="BL437" s="80">
        <f t="shared" si="87"/>
        <v>0</v>
      </c>
      <c r="BM437" s="80">
        <f t="shared" si="88"/>
        <v>0</v>
      </c>
      <c r="BN437" s="80">
        <f t="shared" si="89"/>
        <v>0</v>
      </c>
      <c r="BO437" s="80">
        <f t="shared" si="90"/>
        <v>0</v>
      </c>
    </row>
    <row r="438" spans="1:67" ht="27" customHeight="1" x14ac:dyDescent="0.25">
      <c r="A438" s="64" t="s">
        <v>641</v>
      </c>
      <c r="B438" s="64" t="s">
        <v>642</v>
      </c>
      <c r="C438" s="37">
        <v>4301031103</v>
      </c>
      <c r="D438" s="396">
        <v>4680115881983</v>
      </c>
      <c r="E438" s="396"/>
      <c r="F438" s="63">
        <v>0.28000000000000003</v>
      </c>
      <c r="G438" s="38">
        <v>4</v>
      </c>
      <c r="H438" s="63">
        <v>1.1200000000000001</v>
      </c>
      <c r="I438" s="63">
        <v>1.252</v>
      </c>
      <c r="J438" s="38">
        <v>234</v>
      </c>
      <c r="K438" s="38" t="s">
        <v>84</v>
      </c>
      <c r="L438" s="39" t="s">
        <v>80</v>
      </c>
      <c r="M438" s="39"/>
      <c r="N438" s="38">
        <v>40</v>
      </c>
      <c r="O438" s="4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8"/>
      <c r="Q438" s="398"/>
      <c r="R438" s="398"/>
      <c r="S438" s="399"/>
      <c r="T438" s="40" t="s">
        <v>48</v>
      </c>
      <c r="U438" s="40" t="s">
        <v>48</v>
      </c>
      <c r="V438" s="41" t="s">
        <v>0</v>
      </c>
      <c r="W438" s="59">
        <v>0</v>
      </c>
      <c r="X438" s="56">
        <f t="shared" si="86"/>
        <v>0</v>
      </c>
      <c r="Y438" s="42" t="str">
        <f>IFERROR(IF(X438=0,"",ROUNDUP(X438/H438,0)*0.00502),"")</f>
        <v/>
      </c>
      <c r="Z438" s="69" t="s">
        <v>48</v>
      </c>
      <c r="AA438" s="70" t="s">
        <v>48</v>
      </c>
      <c r="AE438" s="80"/>
      <c r="BB438" s="333" t="s">
        <v>67</v>
      </c>
      <c r="BL438" s="80">
        <f t="shared" si="87"/>
        <v>0</v>
      </c>
      <c r="BM438" s="80">
        <f t="shared" si="88"/>
        <v>0</v>
      </c>
      <c r="BN438" s="80">
        <f t="shared" si="89"/>
        <v>0</v>
      </c>
      <c r="BO438" s="80">
        <f t="shared" si="90"/>
        <v>0</v>
      </c>
    </row>
    <row r="439" spans="1:67" x14ac:dyDescent="0.2">
      <c r="A439" s="403"/>
      <c r="B439" s="403"/>
      <c r="C439" s="403"/>
      <c r="D439" s="403"/>
      <c r="E439" s="403"/>
      <c r="F439" s="403"/>
      <c r="G439" s="403"/>
      <c r="H439" s="403"/>
      <c r="I439" s="403"/>
      <c r="J439" s="403"/>
      <c r="K439" s="403"/>
      <c r="L439" s="403"/>
      <c r="M439" s="403"/>
      <c r="N439" s="404"/>
      <c r="O439" s="400" t="s">
        <v>43</v>
      </c>
      <c r="P439" s="401"/>
      <c r="Q439" s="401"/>
      <c r="R439" s="401"/>
      <c r="S439" s="401"/>
      <c r="T439" s="401"/>
      <c r="U439" s="402"/>
      <c r="V439" s="43" t="s">
        <v>42</v>
      </c>
      <c r="W439" s="44">
        <f>IFERROR(W433/H433,"0")+IFERROR(W434/H434,"0")+IFERROR(W435/H435,"0")+IFERROR(W436/H436,"0")+IFERROR(W437/H437,"0")+IFERROR(W438/H438,"0")</f>
        <v>0</v>
      </c>
      <c r="X439" s="44">
        <f>IFERROR(X433/H433,"0")+IFERROR(X434/H434,"0")+IFERROR(X435/H435,"0")+IFERROR(X436/H436,"0")+IFERROR(X437/H437,"0")+IFERROR(X438/H438,"0")</f>
        <v>0</v>
      </c>
      <c r="Y439" s="44">
        <f>IFERROR(IF(Y433="",0,Y433),"0")+IFERROR(IF(Y434="",0,Y434),"0")+IFERROR(IF(Y435="",0,Y435),"0")+IFERROR(IF(Y436="",0,Y436),"0")+IFERROR(IF(Y437="",0,Y437),"0")+IFERROR(IF(Y438="",0,Y438),"0")</f>
        <v>0</v>
      </c>
      <c r="Z439" s="68"/>
      <c r="AA439" s="68"/>
    </row>
    <row r="440" spans="1:67" x14ac:dyDescent="0.2">
      <c r="A440" s="403"/>
      <c r="B440" s="403"/>
      <c r="C440" s="403"/>
      <c r="D440" s="403"/>
      <c r="E440" s="403"/>
      <c r="F440" s="403"/>
      <c r="G440" s="403"/>
      <c r="H440" s="403"/>
      <c r="I440" s="403"/>
      <c r="J440" s="403"/>
      <c r="K440" s="403"/>
      <c r="L440" s="403"/>
      <c r="M440" s="403"/>
      <c r="N440" s="404"/>
      <c r="O440" s="400" t="s">
        <v>43</v>
      </c>
      <c r="P440" s="401"/>
      <c r="Q440" s="401"/>
      <c r="R440" s="401"/>
      <c r="S440" s="401"/>
      <c r="T440" s="401"/>
      <c r="U440" s="402"/>
      <c r="V440" s="43" t="s">
        <v>0</v>
      </c>
      <c r="W440" s="44">
        <f>IFERROR(SUM(W433:W438),"0")</f>
        <v>0</v>
      </c>
      <c r="X440" s="44">
        <f>IFERROR(SUM(X433:X438),"0")</f>
        <v>0</v>
      </c>
      <c r="Y440" s="43"/>
      <c r="Z440" s="68"/>
      <c r="AA440" s="68"/>
    </row>
    <row r="441" spans="1:67" ht="14.25" customHeight="1" x14ac:dyDescent="0.25">
      <c r="A441" s="416" t="s">
        <v>99</v>
      </c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16"/>
      <c r="O441" s="416"/>
      <c r="P441" s="416"/>
      <c r="Q441" s="416"/>
      <c r="R441" s="416"/>
      <c r="S441" s="416"/>
      <c r="T441" s="416"/>
      <c r="U441" s="416"/>
      <c r="V441" s="416"/>
      <c r="W441" s="416"/>
      <c r="X441" s="416"/>
      <c r="Y441" s="416"/>
      <c r="Z441" s="67"/>
      <c r="AA441" s="67"/>
    </row>
    <row r="442" spans="1:67" ht="27" customHeight="1" x14ac:dyDescent="0.25">
      <c r="A442" s="64" t="s">
        <v>643</v>
      </c>
      <c r="B442" s="64" t="s">
        <v>644</v>
      </c>
      <c r="C442" s="37">
        <v>4301032046</v>
      </c>
      <c r="D442" s="396">
        <v>4680115884359</v>
      </c>
      <c r="E442" s="396"/>
      <c r="F442" s="63">
        <v>0.06</v>
      </c>
      <c r="G442" s="38">
        <v>20</v>
      </c>
      <c r="H442" s="63">
        <v>1.2</v>
      </c>
      <c r="I442" s="63">
        <v>1.8</v>
      </c>
      <c r="J442" s="38">
        <v>200</v>
      </c>
      <c r="K442" s="38" t="s">
        <v>621</v>
      </c>
      <c r="L442" s="39" t="s">
        <v>620</v>
      </c>
      <c r="M442" s="39"/>
      <c r="N442" s="38">
        <v>60</v>
      </c>
      <c r="O442" s="47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8"/>
      <c r="Q442" s="398"/>
      <c r="R442" s="398"/>
      <c r="S442" s="399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34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ht="27" customHeight="1" x14ac:dyDescent="0.25">
      <c r="A443" s="64" t="s">
        <v>645</v>
      </c>
      <c r="B443" s="64" t="s">
        <v>646</v>
      </c>
      <c r="C443" s="37">
        <v>4301040358</v>
      </c>
      <c r="D443" s="396">
        <v>4680115884571</v>
      </c>
      <c r="E443" s="396"/>
      <c r="F443" s="63">
        <v>0.1</v>
      </c>
      <c r="G443" s="38">
        <v>20</v>
      </c>
      <c r="H443" s="63">
        <v>2</v>
      </c>
      <c r="I443" s="63">
        <v>2.6</v>
      </c>
      <c r="J443" s="38">
        <v>200</v>
      </c>
      <c r="K443" s="38" t="s">
        <v>621</v>
      </c>
      <c r="L443" s="39" t="s">
        <v>620</v>
      </c>
      <c r="M443" s="39"/>
      <c r="N443" s="38">
        <v>60</v>
      </c>
      <c r="O443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8"/>
      <c r="Q443" s="398"/>
      <c r="R443" s="398"/>
      <c r="S443" s="399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80"/>
      <c r="BB443" s="335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x14ac:dyDescent="0.2">
      <c r="A444" s="403"/>
      <c r="B444" s="403"/>
      <c r="C444" s="403"/>
      <c r="D444" s="403"/>
      <c r="E444" s="403"/>
      <c r="F444" s="403"/>
      <c r="G444" s="403"/>
      <c r="H444" s="403"/>
      <c r="I444" s="403"/>
      <c r="J444" s="403"/>
      <c r="K444" s="403"/>
      <c r="L444" s="403"/>
      <c r="M444" s="403"/>
      <c r="N444" s="404"/>
      <c r="O444" s="400" t="s">
        <v>43</v>
      </c>
      <c r="P444" s="401"/>
      <c r="Q444" s="401"/>
      <c r="R444" s="401"/>
      <c r="S444" s="401"/>
      <c r="T444" s="401"/>
      <c r="U444" s="402"/>
      <c r="V444" s="43" t="s">
        <v>42</v>
      </c>
      <c r="W444" s="44">
        <f>IFERROR(W442/H442,"0")+IFERROR(W443/H443,"0")</f>
        <v>0</v>
      </c>
      <c r="X444" s="44">
        <f>IFERROR(X442/H442,"0")+IFERROR(X443/H443,"0")</f>
        <v>0</v>
      </c>
      <c r="Y444" s="44">
        <f>IFERROR(IF(Y442="",0,Y442),"0")+IFERROR(IF(Y443="",0,Y443),"0")</f>
        <v>0</v>
      </c>
      <c r="Z444" s="68"/>
      <c r="AA444" s="68"/>
    </row>
    <row r="445" spans="1:67" x14ac:dyDescent="0.2">
      <c r="A445" s="403"/>
      <c r="B445" s="403"/>
      <c r="C445" s="403"/>
      <c r="D445" s="403"/>
      <c r="E445" s="403"/>
      <c r="F445" s="403"/>
      <c r="G445" s="403"/>
      <c r="H445" s="403"/>
      <c r="I445" s="403"/>
      <c r="J445" s="403"/>
      <c r="K445" s="403"/>
      <c r="L445" s="403"/>
      <c r="M445" s="403"/>
      <c r="N445" s="404"/>
      <c r="O445" s="400" t="s">
        <v>43</v>
      </c>
      <c r="P445" s="401"/>
      <c r="Q445" s="401"/>
      <c r="R445" s="401"/>
      <c r="S445" s="401"/>
      <c r="T445" s="401"/>
      <c r="U445" s="402"/>
      <c r="V445" s="43" t="s">
        <v>0</v>
      </c>
      <c r="W445" s="44">
        <f>IFERROR(SUM(W442:W443),"0")</f>
        <v>0</v>
      </c>
      <c r="X445" s="44">
        <f>IFERROR(SUM(X442:X443),"0")</f>
        <v>0</v>
      </c>
      <c r="Y445" s="43"/>
      <c r="Z445" s="68"/>
      <c r="AA445" s="68"/>
    </row>
    <row r="446" spans="1:67" ht="14.25" customHeight="1" x14ac:dyDescent="0.25">
      <c r="A446" s="416" t="s">
        <v>647</v>
      </c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16"/>
      <c r="O446" s="416"/>
      <c r="P446" s="416"/>
      <c r="Q446" s="416"/>
      <c r="R446" s="416"/>
      <c r="S446" s="416"/>
      <c r="T446" s="416"/>
      <c r="U446" s="416"/>
      <c r="V446" s="416"/>
      <c r="W446" s="416"/>
      <c r="X446" s="416"/>
      <c r="Y446" s="416"/>
      <c r="Z446" s="67"/>
      <c r="AA446" s="67"/>
    </row>
    <row r="447" spans="1:67" ht="27" customHeight="1" x14ac:dyDescent="0.25">
      <c r="A447" s="64" t="s">
        <v>648</v>
      </c>
      <c r="B447" s="64" t="s">
        <v>649</v>
      </c>
      <c r="C447" s="37">
        <v>4301170010</v>
      </c>
      <c r="D447" s="396">
        <v>4680115884090</v>
      </c>
      <c r="E447" s="396"/>
      <c r="F447" s="63">
        <v>0.11</v>
      </c>
      <c r="G447" s="38">
        <v>12</v>
      </c>
      <c r="H447" s="63">
        <v>1.32</v>
      </c>
      <c r="I447" s="63">
        <v>1.88</v>
      </c>
      <c r="J447" s="38">
        <v>200</v>
      </c>
      <c r="K447" s="38" t="s">
        <v>621</v>
      </c>
      <c r="L447" s="39" t="s">
        <v>620</v>
      </c>
      <c r="M447" s="39"/>
      <c r="N447" s="38">
        <v>150</v>
      </c>
      <c r="O447" s="46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8"/>
      <c r="Q447" s="398"/>
      <c r="R447" s="398"/>
      <c r="S447" s="399"/>
      <c r="T447" s="40" t="s">
        <v>48</v>
      </c>
      <c r="U447" s="40" t="s">
        <v>48</v>
      </c>
      <c r="V447" s="41" t="s">
        <v>0</v>
      </c>
      <c r="W447" s="59">
        <v>0</v>
      </c>
      <c r="X447" s="56">
        <f>IFERROR(IF(W447="",0,CEILING((W447/$H447),1)*$H447),"")</f>
        <v>0</v>
      </c>
      <c r="Y447" s="42" t="str">
        <f>IFERROR(IF(X447=0,"",ROUNDUP(X447/H447,0)*0.00627),"")</f>
        <v/>
      </c>
      <c r="Z447" s="69" t="s">
        <v>48</v>
      </c>
      <c r="AA447" s="70" t="s">
        <v>48</v>
      </c>
      <c r="AE447" s="80"/>
      <c r="BB447" s="336" t="s">
        <v>67</v>
      </c>
      <c r="BL447" s="80">
        <f>IFERROR(W447*I447/H447,"0")</f>
        <v>0</v>
      </c>
      <c r="BM447" s="80">
        <f>IFERROR(X447*I447/H447,"0")</f>
        <v>0</v>
      </c>
      <c r="BN447" s="80">
        <f>IFERROR(1/J447*(W447/H447),"0")</f>
        <v>0</v>
      </c>
      <c r="BO447" s="80">
        <f>IFERROR(1/J447*(X447/H447),"0")</f>
        <v>0</v>
      </c>
    </row>
    <row r="448" spans="1:67" x14ac:dyDescent="0.2">
      <c r="A448" s="403"/>
      <c r="B448" s="403"/>
      <c r="C448" s="403"/>
      <c r="D448" s="403"/>
      <c r="E448" s="403"/>
      <c r="F448" s="403"/>
      <c r="G448" s="403"/>
      <c r="H448" s="403"/>
      <c r="I448" s="403"/>
      <c r="J448" s="403"/>
      <c r="K448" s="403"/>
      <c r="L448" s="403"/>
      <c r="M448" s="403"/>
      <c r="N448" s="404"/>
      <c r="O448" s="400" t="s">
        <v>43</v>
      </c>
      <c r="P448" s="401"/>
      <c r="Q448" s="401"/>
      <c r="R448" s="401"/>
      <c r="S448" s="401"/>
      <c r="T448" s="401"/>
      <c r="U448" s="402"/>
      <c r="V448" s="43" t="s">
        <v>42</v>
      </c>
      <c r="W448" s="44">
        <f>IFERROR(W447/H447,"0")</f>
        <v>0</v>
      </c>
      <c r="X448" s="44">
        <f>IFERROR(X447/H447,"0")</f>
        <v>0</v>
      </c>
      <c r="Y448" s="44">
        <f>IFERROR(IF(Y447="",0,Y447),"0")</f>
        <v>0</v>
      </c>
      <c r="Z448" s="68"/>
      <c r="AA448" s="68"/>
    </row>
    <row r="449" spans="1:67" x14ac:dyDescent="0.2">
      <c r="A449" s="403"/>
      <c r="B449" s="403"/>
      <c r="C449" s="403"/>
      <c r="D449" s="403"/>
      <c r="E449" s="403"/>
      <c r="F449" s="403"/>
      <c r="G449" s="403"/>
      <c r="H449" s="403"/>
      <c r="I449" s="403"/>
      <c r="J449" s="403"/>
      <c r="K449" s="403"/>
      <c r="L449" s="403"/>
      <c r="M449" s="403"/>
      <c r="N449" s="404"/>
      <c r="O449" s="400" t="s">
        <v>43</v>
      </c>
      <c r="P449" s="401"/>
      <c r="Q449" s="401"/>
      <c r="R449" s="401"/>
      <c r="S449" s="401"/>
      <c r="T449" s="401"/>
      <c r="U449" s="402"/>
      <c r="V449" s="43" t="s">
        <v>0</v>
      </c>
      <c r="W449" s="44">
        <f>IFERROR(SUM(W447:W447),"0")</f>
        <v>0</v>
      </c>
      <c r="X449" s="44">
        <f>IFERROR(SUM(X447:X447),"0")</f>
        <v>0</v>
      </c>
      <c r="Y449" s="43"/>
      <c r="Z449" s="68"/>
      <c r="AA449" s="68"/>
    </row>
    <row r="450" spans="1:67" ht="14.25" customHeight="1" x14ac:dyDescent="0.25">
      <c r="A450" s="416" t="s">
        <v>650</v>
      </c>
      <c r="B450" s="416"/>
      <c r="C450" s="416"/>
      <c r="D450" s="416"/>
      <c r="E450" s="416"/>
      <c r="F450" s="416"/>
      <c r="G450" s="416"/>
      <c r="H450" s="416"/>
      <c r="I450" s="416"/>
      <c r="J450" s="416"/>
      <c r="K450" s="416"/>
      <c r="L450" s="416"/>
      <c r="M450" s="416"/>
      <c r="N450" s="416"/>
      <c r="O450" s="416"/>
      <c r="P450" s="416"/>
      <c r="Q450" s="416"/>
      <c r="R450" s="416"/>
      <c r="S450" s="416"/>
      <c r="T450" s="416"/>
      <c r="U450" s="416"/>
      <c r="V450" s="416"/>
      <c r="W450" s="416"/>
      <c r="X450" s="416"/>
      <c r="Y450" s="416"/>
      <c r="Z450" s="67"/>
      <c r="AA450" s="67"/>
    </row>
    <row r="451" spans="1:67" ht="27" customHeight="1" x14ac:dyDescent="0.25">
      <c r="A451" s="64" t="s">
        <v>651</v>
      </c>
      <c r="B451" s="64" t="s">
        <v>652</v>
      </c>
      <c r="C451" s="37">
        <v>4301040357</v>
      </c>
      <c r="D451" s="396">
        <v>4680115884564</v>
      </c>
      <c r="E451" s="396"/>
      <c r="F451" s="63">
        <v>0.15</v>
      </c>
      <c r="G451" s="38">
        <v>20</v>
      </c>
      <c r="H451" s="63">
        <v>3</v>
      </c>
      <c r="I451" s="63">
        <v>3.6</v>
      </c>
      <c r="J451" s="38">
        <v>200</v>
      </c>
      <c r="K451" s="38" t="s">
        <v>621</v>
      </c>
      <c r="L451" s="39" t="s">
        <v>620</v>
      </c>
      <c r="M451" s="39"/>
      <c r="N451" s="38">
        <v>60</v>
      </c>
      <c r="O451" s="47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8"/>
      <c r="Q451" s="398"/>
      <c r="R451" s="398"/>
      <c r="S451" s="399"/>
      <c r="T451" s="40" t="s">
        <v>48</v>
      </c>
      <c r="U451" s="40" t="s">
        <v>48</v>
      </c>
      <c r="V451" s="41" t="s">
        <v>0</v>
      </c>
      <c r="W451" s="59">
        <v>0</v>
      </c>
      <c r="X451" s="56">
        <f>IFERROR(IF(W451="",0,CEILING((W451/$H451),1)*$H451),"")</f>
        <v>0</v>
      </c>
      <c r="Y451" s="42" t="str">
        <f>IFERROR(IF(X451=0,"",ROUNDUP(X451/H451,0)*0.00627),"")</f>
        <v/>
      </c>
      <c r="Z451" s="69" t="s">
        <v>48</v>
      </c>
      <c r="AA451" s="70" t="s">
        <v>48</v>
      </c>
      <c r="AE451" s="80"/>
      <c r="BB451" s="337" t="s">
        <v>67</v>
      </c>
      <c r="BL451" s="80">
        <f>IFERROR(W451*I451/H451,"0")</f>
        <v>0</v>
      </c>
      <c r="BM451" s="80">
        <f>IFERROR(X451*I451/H451,"0")</f>
        <v>0</v>
      </c>
      <c r="BN451" s="80">
        <f>IFERROR(1/J451*(W451/H451),"0")</f>
        <v>0</v>
      </c>
      <c r="BO451" s="80">
        <f>IFERROR(1/J451*(X451/H451),"0")</f>
        <v>0</v>
      </c>
    </row>
    <row r="452" spans="1:67" x14ac:dyDescent="0.2">
      <c r="A452" s="403"/>
      <c r="B452" s="403"/>
      <c r="C452" s="403"/>
      <c r="D452" s="403"/>
      <c r="E452" s="403"/>
      <c r="F452" s="403"/>
      <c r="G452" s="403"/>
      <c r="H452" s="403"/>
      <c r="I452" s="403"/>
      <c r="J452" s="403"/>
      <c r="K452" s="403"/>
      <c r="L452" s="403"/>
      <c r="M452" s="403"/>
      <c r="N452" s="404"/>
      <c r="O452" s="400" t="s">
        <v>43</v>
      </c>
      <c r="P452" s="401"/>
      <c r="Q452" s="401"/>
      <c r="R452" s="401"/>
      <c r="S452" s="401"/>
      <c r="T452" s="401"/>
      <c r="U452" s="402"/>
      <c r="V452" s="43" t="s">
        <v>42</v>
      </c>
      <c r="W452" s="44">
        <f>IFERROR(W451/H451,"0")</f>
        <v>0</v>
      </c>
      <c r="X452" s="44">
        <f>IFERROR(X451/H451,"0")</f>
        <v>0</v>
      </c>
      <c r="Y452" s="44">
        <f>IFERROR(IF(Y451="",0,Y451),"0")</f>
        <v>0</v>
      </c>
      <c r="Z452" s="68"/>
      <c r="AA452" s="68"/>
    </row>
    <row r="453" spans="1:67" x14ac:dyDescent="0.2">
      <c r="A453" s="403"/>
      <c r="B453" s="403"/>
      <c r="C453" s="403"/>
      <c r="D453" s="403"/>
      <c r="E453" s="403"/>
      <c r="F453" s="403"/>
      <c r="G453" s="403"/>
      <c r="H453" s="403"/>
      <c r="I453" s="403"/>
      <c r="J453" s="403"/>
      <c r="K453" s="403"/>
      <c r="L453" s="403"/>
      <c r="M453" s="403"/>
      <c r="N453" s="404"/>
      <c r="O453" s="400" t="s">
        <v>43</v>
      </c>
      <c r="P453" s="401"/>
      <c r="Q453" s="401"/>
      <c r="R453" s="401"/>
      <c r="S453" s="401"/>
      <c r="T453" s="401"/>
      <c r="U453" s="402"/>
      <c r="V453" s="43" t="s">
        <v>0</v>
      </c>
      <c r="W453" s="44">
        <f>IFERROR(SUM(W451:W451),"0")</f>
        <v>0</v>
      </c>
      <c r="X453" s="44">
        <f>IFERROR(SUM(X451:X451),"0")</f>
        <v>0</v>
      </c>
      <c r="Y453" s="43"/>
      <c r="Z453" s="68"/>
      <c r="AA453" s="68"/>
    </row>
    <row r="454" spans="1:67" ht="16.5" customHeight="1" x14ac:dyDescent="0.25">
      <c r="A454" s="432" t="s">
        <v>653</v>
      </c>
      <c r="B454" s="432"/>
      <c r="C454" s="432"/>
      <c r="D454" s="432"/>
      <c r="E454" s="432"/>
      <c r="F454" s="432"/>
      <c r="G454" s="432"/>
      <c r="H454" s="432"/>
      <c r="I454" s="432"/>
      <c r="J454" s="432"/>
      <c r="K454" s="432"/>
      <c r="L454" s="432"/>
      <c r="M454" s="432"/>
      <c r="N454" s="432"/>
      <c r="O454" s="432"/>
      <c r="P454" s="432"/>
      <c r="Q454" s="432"/>
      <c r="R454" s="432"/>
      <c r="S454" s="432"/>
      <c r="T454" s="432"/>
      <c r="U454" s="432"/>
      <c r="V454" s="432"/>
      <c r="W454" s="432"/>
      <c r="X454" s="432"/>
      <c r="Y454" s="432"/>
      <c r="Z454" s="66"/>
      <c r="AA454" s="66"/>
    </row>
    <row r="455" spans="1:67" ht="14.25" customHeight="1" x14ac:dyDescent="0.25">
      <c r="A455" s="416" t="s">
        <v>77</v>
      </c>
      <c r="B455" s="416"/>
      <c r="C455" s="416"/>
      <c r="D455" s="416"/>
      <c r="E455" s="416"/>
      <c r="F455" s="416"/>
      <c r="G455" s="416"/>
      <c r="H455" s="416"/>
      <c r="I455" s="416"/>
      <c r="J455" s="416"/>
      <c r="K455" s="416"/>
      <c r="L455" s="416"/>
      <c r="M455" s="416"/>
      <c r="N455" s="416"/>
      <c r="O455" s="416"/>
      <c r="P455" s="416"/>
      <c r="Q455" s="416"/>
      <c r="R455" s="416"/>
      <c r="S455" s="416"/>
      <c r="T455" s="416"/>
      <c r="U455" s="416"/>
      <c r="V455" s="416"/>
      <c r="W455" s="416"/>
      <c r="X455" s="416"/>
      <c r="Y455" s="416"/>
      <c r="Z455" s="67"/>
      <c r="AA455" s="67"/>
    </row>
    <row r="456" spans="1:67" ht="27" customHeight="1" x14ac:dyDescent="0.25">
      <c r="A456" s="64" t="s">
        <v>654</v>
      </c>
      <c r="B456" s="64" t="s">
        <v>655</v>
      </c>
      <c r="C456" s="37">
        <v>4301031294</v>
      </c>
      <c r="D456" s="396">
        <v>4680115885189</v>
      </c>
      <c r="E456" s="396"/>
      <c r="F456" s="63">
        <v>0.2</v>
      </c>
      <c r="G456" s="38">
        <v>6</v>
      </c>
      <c r="H456" s="63">
        <v>1.2</v>
      </c>
      <c r="I456" s="63">
        <v>1.3720000000000001</v>
      </c>
      <c r="J456" s="38">
        <v>234</v>
      </c>
      <c r="K456" s="38" t="s">
        <v>84</v>
      </c>
      <c r="L456" s="39" t="s">
        <v>80</v>
      </c>
      <c r="M456" s="39"/>
      <c r="N456" s="38">
        <v>40</v>
      </c>
      <c r="O456" s="4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8"/>
      <c r="Q456" s="398"/>
      <c r="R456" s="398"/>
      <c r="S456" s="399"/>
      <c r="T456" s="40" t="s">
        <v>48</v>
      </c>
      <c r="U456" s="40" t="s">
        <v>48</v>
      </c>
      <c r="V456" s="41" t="s">
        <v>0</v>
      </c>
      <c r="W456" s="59">
        <v>0</v>
      </c>
      <c r="X456" s="56">
        <f>IFERROR(IF(W456="",0,CEILING((W456/$H456),1)*$H456),"")</f>
        <v>0</v>
      </c>
      <c r="Y456" s="42" t="str">
        <f>IFERROR(IF(X456=0,"",ROUNDUP(X456/H456,0)*0.00502),"")</f>
        <v/>
      </c>
      <c r="Z456" s="69" t="s">
        <v>48</v>
      </c>
      <c r="AA456" s="70" t="s">
        <v>48</v>
      </c>
      <c r="AE456" s="80"/>
      <c r="BB456" s="338" t="s">
        <v>67</v>
      </c>
      <c r="BL456" s="80">
        <f>IFERROR(W456*I456/H456,"0")</f>
        <v>0</v>
      </c>
      <c r="BM456" s="80">
        <f>IFERROR(X456*I456/H456,"0")</f>
        <v>0</v>
      </c>
      <c r="BN456" s="80">
        <f>IFERROR(1/J456*(W456/H456),"0")</f>
        <v>0</v>
      </c>
      <c r="BO456" s="80">
        <f>IFERROR(1/J456*(X456/H456),"0")</f>
        <v>0</v>
      </c>
    </row>
    <row r="457" spans="1:67" ht="27" customHeight="1" x14ac:dyDescent="0.25">
      <c r="A457" s="64" t="s">
        <v>656</v>
      </c>
      <c r="B457" s="64" t="s">
        <v>657</v>
      </c>
      <c r="C457" s="37">
        <v>4301031293</v>
      </c>
      <c r="D457" s="396">
        <v>4680115885172</v>
      </c>
      <c r="E457" s="396"/>
      <c r="F457" s="63">
        <v>0.2</v>
      </c>
      <c r="G457" s="38">
        <v>6</v>
      </c>
      <c r="H457" s="63">
        <v>1.2</v>
      </c>
      <c r="I457" s="63">
        <v>1.3</v>
      </c>
      <c r="J457" s="38">
        <v>234</v>
      </c>
      <c r="K457" s="38" t="s">
        <v>84</v>
      </c>
      <c r="L457" s="39" t="s">
        <v>80</v>
      </c>
      <c r="M457" s="39"/>
      <c r="N457" s="38">
        <v>40</v>
      </c>
      <c r="O457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8"/>
      <c r="Q457" s="398"/>
      <c r="R457" s="398"/>
      <c r="S457" s="399"/>
      <c r="T457" s="40" t="s">
        <v>48</v>
      </c>
      <c r="U457" s="40" t="s">
        <v>48</v>
      </c>
      <c r="V457" s="41" t="s">
        <v>0</v>
      </c>
      <c r="W457" s="59">
        <v>0</v>
      </c>
      <c r="X457" s="56">
        <f>IFERROR(IF(W457="",0,CEILING((W457/$H457),1)*$H457),"")</f>
        <v>0</v>
      </c>
      <c r="Y457" s="42" t="str">
        <f>IFERROR(IF(X457=0,"",ROUNDUP(X457/H457,0)*0.00502),"")</f>
        <v/>
      </c>
      <c r="Z457" s="69" t="s">
        <v>48</v>
      </c>
      <c r="AA457" s="70" t="s">
        <v>48</v>
      </c>
      <c r="AE457" s="80"/>
      <c r="BB457" s="339" t="s">
        <v>67</v>
      </c>
      <c r="BL457" s="80">
        <f>IFERROR(W457*I457/H457,"0")</f>
        <v>0</v>
      </c>
      <c r="BM457" s="80">
        <f>IFERROR(X457*I457/H457,"0")</f>
        <v>0</v>
      </c>
      <c r="BN457" s="80">
        <f>IFERROR(1/J457*(W457/H457),"0")</f>
        <v>0</v>
      </c>
      <c r="BO457" s="80">
        <f>IFERROR(1/J457*(X457/H457),"0")</f>
        <v>0</v>
      </c>
    </row>
    <row r="458" spans="1:67" ht="27" customHeight="1" x14ac:dyDescent="0.25">
      <c r="A458" s="64" t="s">
        <v>658</v>
      </c>
      <c r="B458" s="64" t="s">
        <v>659</v>
      </c>
      <c r="C458" s="37">
        <v>4301031291</v>
      </c>
      <c r="D458" s="396">
        <v>4680115885110</v>
      </c>
      <c r="E458" s="396"/>
      <c r="F458" s="63">
        <v>0.2</v>
      </c>
      <c r="G458" s="38">
        <v>6</v>
      </c>
      <c r="H458" s="63">
        <v>1.2</v>
      </c>
      <c r="I458" s="63">
        <v>2.02</v>
      </c>
      <c r="J458" s="38">
        <v>234</v>
      </c>
      <c r="K458" s="38" t="s">
        <v>84</v>
      </c>
      <c r="L458" s="39" t="s">
        <v>80</v>
      </c>
      <c r="M458" s="39"/>
      <c r="N458" s="38">
        <v>35</v>
      </c>
      <c r="O458" s="46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8"/>
      <c r="Q458" s="398"/>
      <c r="R458" s="398"/>
      <c r="S458" s="399"/>
      <c r="T458" s="40" t="s">
        <v>48</v>
      </c>
      <c r="U458" s="40" t="s">
        <v>48</v>
      </c>
      <c r="V458" s="41" t="s">
        <v>0</v>
      </c>
      <c r="W458" s="59">
        <v>0</v>
      </c>
      <c r="X458" s="56">
        <f>IFERROR(IF(W458="",0,CEILING((W458/$H458),1)*$H458),"")</f>
        <v>0</v>
      </c>
      <c r="Y458" s="42" t="str">
        <f>IFERROR(IF(X458=0,"",ROUNDUP(X458/H458,0)*0.00502),"")</f>
        <v/>
      </c>
      <c r="Z458" s="69" t="s">
        <v>48</v>
      </c>
      <c r="AA458" s="70" t="s">
        <v>48</v>
      </c>
      <c r="AE458" s="80"/>
      <c r="BB458" s="340" t="s">
        <v>67</v>
      </c>
      <c r="BL458" s="80">
        <f>IFERROR(W458*I458/H458,"0")</f>
        <v>0</v>
      </c>
      <c r="BM458" s="80">
        <f>IFERROR(X458*I458/H458,"0")</f>
        <v>0</v>
      </c>
      <c r="BN458" s="80">
        <f>IFERROR(1/J458*(W458/H458),"0")</f>
        <v>0</v>
      </c>
      <c r="BO458" s="80">
        <f>IFERROR(1/J458*(X458/H458),"0")</f>
        <v>0</v>
      </c>
    </row>
    <row r="459" spans="1:67" x14ac:dyDescent="0.2">
      <c r="A459" s="403"/>
      <c r="B459" s="403"/>
      <c r="C459" s="403"/>
      <c r="D459" s="403"/>
      <c r="E459" s="403"/>
      <c r="F459" s="403"/>
      <c r="G459" s="403"/>
      <c r="H459" s="403"/>
      <c r="I459" s="403"/>
      <c r="J459" s="403"/>
      <c r="K459" s="403"/>
      <c r="L459" s="403"/>
      <c r="M459" s="403"/>
      <c r="N459" s="404"/>
      <c r="O459" s="400" t="s">
        <v>43</v>
      </c>
      <c r="P459" s="401"/>
      <c r="Q459" s="401"/>
      <c r="R459" s="401"/>
      <c r="S459" s="401"/>
      <c r="T459" s="401"/>
      <c r="U459" s="402"/>
      <c r="V459" s="43" t="s">
        <v>42</v>
      </c>
      <c r="W459" s="44">
        <f>IFERROR(W456/H456,"0")+IFERROR(W457/H457,"0")+IFERROR(W458/H458,"0")</f>
        <v>0</v>
      </c>
      <c r="X459" s="44">
        <f>IFERROR(X456/H456,"0")+IFERROR(X457/H457,"0")+IFERROR(X458/H458,"0")</f>
        <v>0</v>
      </c>
      <c r="Y459" s="44">
        <f>IFERROR(IF(Y456="",0,Y456),"0")+IFERROR(IF(Y457="",0,Y457),"0")+IFERROR(IF(Y458="",0,Y458),"0")</f>
        <v>0</v>
      </c>
      <c r="Z459" s="68"/>
      <c r="AA459" s="68"/>
    </row>
    <row r="460" spans="1:67" x14ac:dyDescent="0.2">
      <c r="A460" s="403"/>
      <c r="B460" s="403"/>
      <c r="C460" s="403"/>
      <c r="D460" s="403"/>
      <c r="E460" s="403"/>
      <c r="F460" s="403"/>
      <c r="G460" s="403"/>
      <c r="H460" s="403"/>
      <c r="I460" s="403"/>
      <c r="J460" s="403"/>
      <c r="K460" s="403"/>
      <c r="L460" s="403"/>
      <c r="M460" s="403"/>
      <c r="N460" s="404"/>
      <c r="O460" s="400" t="s">
        <v>43</v>
      </c>
      <c r="P460" s="401"/>
      <c r="Q460" s="401"/>
      <c r="R460" s="401"/>
      <c r="S460" s="401"/>
      <c r="T460" s="401"/>
      <c r="U460" s="402"/>
      <c r="V460" s="43" t="s">
        <v>0</v>
      </c>
      <c r="W460" s="44">
        <f>IFERROR(SUM(W456:W458),"0")</f>
        <v>0</v>
      </c>
      <c r="X460" s="44">
        <f>IFERROR(SUM(X456:X458),"0")</f>
        <v>0</v>
      </c>
      <c r="Y460" s="43"/>
      <c r="Z460" s="68"/>
      <c r="AA460" s="68"/>
    </row>
    <row r="461" spans="1:67" ht="16.5" customHeight="1" x14ac:dyDescent="0.25">
      <c r="A461" s="432" t="s">
        <v>660</v>
      </c>
      <c r="B461" s="432"/>
      <c r="C461" s="432"/>
      <c r="D461" s="432"/>
      <c r="E461" s="432"/>
      <c r="F461" s="432"/>
      <c r="G461" s="432"/>
      <c r="H461" s="432"/>
      <c r="I461" s="432"/>
      <c r="J461" s="432"/>
      <c r="K461" s="432"/>
      <c r="L461" s="432"/>
      <c r="M461" s="432"/>
      <c r="N461" s="432"/>
      <c r="O461" s="432"/>
      <c r="P461" s="432"/>
      <c r="Q461" s="432"/>
      <c r="R461" s="432"/>
      <c r="S461" s="432"/>
      <c r="T461" s="432"/>
      <c r="U461" s="432"/>
      <c r="V461" s="432"/>
      <c r="W461" s="432"/>
      <c r="X461" s="432"/>
      <c r="Y461" s="432"/>
      <c r="Z461" s="66"/>
      <c r="AA461" s="66"/>
    </row>
    <row r="462" spans="1:67" ht="14.25" customHeight="1" x14ac:dyDescent="0.25">
      <c r="A462" s="416" t="s">
        <v>77</v>
      </c>
      <c r="B462" s="416"/>
      <c r="C462" s="416"/>
      <c r="D462" s="416"/>
      <c r="E462" s="416"/>
      <c r="F462" s="416"/>
      <c r="G462" s="416"/>
      <c r="H462" s="416"/>
      <c r="I462" s="416"/>
      <c r="J462" s="416"/>
      <c r="K462" s="416"/>
      <c r="L462" s="416"/>
      <c r="M462" s="416"/>
      <c r="N462" s="416"/>
      <c r="O462" s="416"/>
      <c r="P462" s="416"/>
      <c r="Q462" s="416"/>
      <c r="R462" s="416"/>
      <c r="S462" s="416"/>
      <c r="T462" s="416"/>
      <c r="U462" s="416"/>
      <c r="V462" s="416"/>
      <c r="W462" s="416"/>
      <c r="X462" s="416"/>
      <c r="Y462" s="416"/>
      <c r="Z462" s="67"/>
      <c r="AA462" s="67"/>
    </row>
    <row r="463" spans="1:67" ht="27" customHeight="1" x14ac:dyDescent="0.25">
      <c r="A463" s="64" t="s">
        <v>661</v>
      </c>
      <c r="B463" s="64" t="s">
        <v>662</v>
      </c>
      <c r="C463" s="37">
        <v>4301031261</v>
      </c>
      <c r="D463" s="396">
        <v>4680115885103</v>
      </c>
      <c r="E463" s="396"/>
      <c r="F463" s="63">
        <v>0.27</v>
      </c>
      <c r="G463" s="38">
        <v>6</v>
      </c>
      <c r="H463" s="63">
        <v>1.62</v>
      </c>
      <c r="I463" s="63">
        <v>1.82</v>
      </c>
      <c r="J463" s="38">
        <v>156</v>
      </c>
      <c r="K463" s="38" t="s">
        <v>81</v>
      </c>
      <c r="L463" s="39" t="s">
        <v>80</v>
      </c>
      <c r="M463" s="39"/>
      <c r="N463" s="38">
        <v>40</v>
      </c>
      <c r="O463" s="4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8"/>
      <c r="Q463" s="398"/>
      <c r="R463" s="398"/>
      <c r="S463" s="399"/>
      <c r="T463" s="40" t="s">
        <v>48</v>
      </c>
      <c r="U463" s="40" t="s">
        <v>48</v>
      </c>
      <c r="V463" s="41" t="s">
        <v>0</v>
      </c>
      <c r="W463" s="59">
        <v>0</v>
      </c>
      <c r="X463" s="56">
        <f>IFERROR(IF(W463="",0,CEILING((W463/$H463),1)*$H463),"")</f>
        <v>0</v>
      </c>
      <c r="Y463" s="42" t="str">
        <f>IFERROR(IF(X463=0,"",ROUNDUP(X463/H463,0)*0.00753),"")</f>
        <v/>
      </c>
      <c r="Z463" s="69" t="s">
        <v>48</v>
      </c>
      <c r="AA463" s="70" t="s">
        <v>48</v>
      </c>
      <c r="AE463" s="80"/>
      <c r="BB463" s="341" t="s">
        <v>67</v>
      </c>
      <c r="BL463" s="80">
        <f>IFERROR(W463*I463/H463,"0")</f>
        <v>0</v>
      </c>
      <c r="BM463" s="80">
        <f>IFERROR(X463*I463/H463,"0")</f>
        <v>0</v>
      </c>
      <c r="BN463" s="80">
        <f>IFERROR(1/J463*(W463/H463),"0")</f>
        <v>0</v>
      </c>
      <c r="BO463" s="80">
        <f>IFERROR(1/J463*(X463/H463),"0")</f>
        <v>0</v>
      </c>
    </row>
    <row r="464" spans="1:67" x14ac:dyDescent="0.2">
      <c r="A464" s="403"/>
      <c r="B464" s="403"/>
      <c r="C464" s="403"/>
      <c r="D464" s="403"/>
      <c r="E464" s="403"/>
      <c r="F464" s="403"/>
      <c r="G464" s="403"/>
      <c r="H464" s="403"/>
      <c r="I464" s="403"/>
      <c r="J464" s="403"/>
      <c r="K464" s="403"/>
      <c r="L464" s="403"/>
      <c r="M464" s="403"/>
      <c r="N464" s="404"/>
      <c r="O464" s="400" t="s">
        <v>43</v>
      </c>
      <c r="P464" s="401"/>
      <c r="Q464" s="401"/>
      <c r="R464" s="401"/>
      <c r="S464" s="401"/>
      <c r="T464" s="401"/>
      <c r="U464" s="402"/>
      <c r="V464" s="43" t="s">
        <v>42</v>
      </c>
      <c r="W464" s="44">
        <f>IFERROR(W463/H463,"0")</f>
        <v>0</v>
      </c>
      <c r="X464" s="44">
        <f>IFERROR(X463/H463,"0")</f>
        <v>0</v>
      </c>
      <c r="Y464" s="44">
        <f>IFERROR(IF(Y463="",0,Y463),"0")</f>
        <v>0</v>
      </c>
      <c r="Z464" s="68"/>
      <c r="AA464" s="68"/>
    </row>
    <row r="465" spans="1:67" x14ac:dyDescent="0.2">
      <c r="A465" s="403"/>
      <c r="B465" s="403"/>
      <c r="C465" s="403"/>
      <c r="D465" s="403"/>
      <c r="E465" s="403"/>
      <c r="F465" s="403"/>
      <c r="G465" s="403"/>
      <c r="H465" s="403"/>
      <c r="I465" s="403"/>
      <c r="J465" s="403"/>
      <c r="K465" s="403"/>
      <c r="L465" s="403"/>
      <c r="M465" s="403"/>
      <c r="N465" s="404"/>
      <c r="O465" s="400" t="s">
        <v>43</v>
      </c>
      <c r="P465" s="401"/>
      <c r="Q465" s="401"/>
      <c r="R465" s="401"/>
      <c r="S465" s="401"/>
      <c r="T465" s="401"/>
      <c r="U465" s="402"/>
      <c r="V465" s="43" t="s">
        <v>0</v>
      </c>
      <c r="W465" s="44">
        <f>IFERROR(SUM(W463:W463),"0")</f>
        <v>0</v>
      </c>
      <c r="X465" s="44">
        <f>IFERROR(SUM(X463:X463),"0")</f>
        <v>0</v>
      </c>
      <c r="Y465" s="43"/>
      <c r="Z465" s="68"/>
      <c r="AA465" s="68"/>
    </row>
    <row r="466" spans="1:67" ht="14.25" customHeight="1" x14ac:dyDescent="0.25">
      <c r="A466" s="416" t="s">
        <v>217</v>
      </c>
      <c r="B466" s="416"/>
      <c r="C466" s="416"/>
      <c r="D466" s="416"/>
      <c r="E466" s="416"/>
      <c r="F466" s="416"/>
      <c r="G466" s="416"/>
      <c r="H466" s="416"/>
      <c r="I466" s="416"/>
      <c r="J466" s="416"/>
      <c r="K466" s="416"/>
      <c r="L466" s="416"/>
      <c r="M466" s="416"/>
      <c r="N466" s="416"/>
      <c r="O466" s="416"/>
      <c r="P466" s="416"/>
      <c r="Q466" s="416"/>
      <c r="R466" s="416"/>
      <c r="S466" s="416"/>
      <c r="T466" s="416"/>
      <c r="U466" s="416"/>
      <c r="V466" s="416"/>
      <c r="W466" s="416"/>
      <c r="X466" s="416"/>
      <c r="Y466" s="416"/>
      <c r="Z466" s="67"/>
      <c r="AA466" s="67"/>
    </row>
    <row r="467" spans="1:67" ht="27" customHeight="1" x14ac:dyDescent="0.25">
      <c r="A467" s="64" t="s">
        <v>663</v>
      </c>
      <c r="B467" s="64" t="s">
        <v>664</v>
      </c>
      <c r="C467" s="37">
        <v>4301060412</v>
      </c>
      <c r="D467" s="396">
        <v>4680115885509</v>
      </c>
      <c r="E467" s="396"/>
      <c r="F467" s="63">
        <v>0.27</v>
      </c>
      <c r="G467" s="38">
        <v>6</v>
      </c>
      <c r="H467" s="63">
        <v>1.62</v>
      </c>
      <c r="I467" s="63">
        <v>1.8859999999999999</v>
      </c>
      <c r="J467" s="38">
        <v>156</v>
      </c>
      <c r="K467" s="38" t="s">
        <v>81</v>
      </c>
      <c r="L467" s="39" t="s">
        <v>80</v>
      </c>
      <c r="M467" s="39"/>
      <c r="N467" s="38">
        <v>35</v>
      </c>
      <c r="O467" s="468" t="s">
        <v>665</v>
      </c>
      <c r="P467" s="398"/>
      <c r="Q467" s="398"/>
      <c r="R467" s="398"/>
      <c r="S467" s="399"/>
      <c r="T467" s="40" t="s">
        <v>48</v>
      </c>
      <c r="U467" s="40" t="s">
        <v>48</v>
      </c>
      <c r="V467" s="41" t="s">
        <v>0</v>
      </c>
      <c r="W467" s="59">
        <v>0</v>
      </c>
      <c r="X467" s="56">
        <f>IFERROR(IF(W467="",0,CEILING((W467/$H467),1)*$H467),"")</f>
        <v>0</v>
      </c>
      <c r="Y467" s="42" t="str">
        <f>IFERROR(IF(X467=0,"",ROUNDUP(X467/H467,0)*0.00753),"")</f>
        <v/>
      </c>
      <c r="Z467" s="69" t="s">
        <v>48</v>
      </c>
      <c r="AA467" s="70" t="s">
        <v>387</v>
      </c>
      <c r="AE467" s="80"/>
      <c r="BB467" s="342" t="s">
        <v>67</v>
      </c>
      <c r="BL467" s="80">
        <f>IFERROR(W467*I467/H467,"0")</f>
        <v>0</v>
      </c>
      <c r="BM467" s="80">
        <f>IFERROR(X467*I467/H467,"0")</f>
        <v>0</v>
      </c>
      <c r="BN467" s="80">
        <f>IFERROR(1/J467*(W467/H467),"0")</f>
        <v>0</v>
      </c>
      <c r="BO467" s="80">
        <f>IFERROR(1/J467*(X467/H467),"0")</f>
        <v>0</v>
      </c>
    </row>
    <row r="468" spans="1:67" x14ac:dyDescent="0.2">
      <c r="A468" s="403"/>
      <c r="B468" s="403"/>
      <c r="C468" s="403"/>
      <c r="D468" s="403"/>
      <c r="E468" s="403"/>
      <c r="F468" s="403"/>
      <c r="G468" s="403"/>
      <c r="H468" s="403"/>
      <c r="I468" s="403"/>
      <c r="J468" s="403"/>
      <c r="K468" s="403"/>
      <c r="L468" s="403"/>
      <c r="M468" s="403"/>
      <c r="N468" s="404"/>
      <c r="O468" s="400" t="s">
        <v>43</v>
      </c>
      <c r="P468" s="401"/>
      <c r="Q468" s="401"/>
      <c r="R468" s="401"/>
      <c r="S468" s="401"/>
      <c r="T468" s="401"/>
      <c r="U468" s="402"/>
      <c r="V468" s="43" t="s">
        <v>42</v>
      </c>
      <c r="W468" s="44">
        <f>IFERROR(W467/H467,"0")</f>
        <v>0</v>
      </c>
      <c r="X468" s="44">
        <f>IFERROR(X467/H467,"0")</f>
        <v>0</v>
      </c>
      <c r="Y468" s="44">
        <f>IFERROR(IF(Y467="",0,Y467),"0")</f>
        <v>0</v>
      </c>
      <c r="Z468" s="68"/>
      <c r="AA468" s="68"/>
    </row>
    <row r="469" spans="1:67" x14ac:dyDescent="0.2">
      <c r="A469" s="403"/>
      <c r="B469" s="403"/>
      <c r="C469" s="403"/>
      <c r="D469" s="403"/>
      <c r="E469" s="403"/>
      <c r="F469" s="403"/>
      <c r="G469" s="403"/>
      <c r="H469" s="403"/>
      <c r="I469" s="403"/>
      <c r="J469" s="403"/>
      <c r="K469" s="403"/>
      <c r="L469" s="403"/>
      <c r="M469" s="403"/>
      <c r="N469" s="404"/>
      <c r="O469" s="400" t="s">
        <v>43</v>
      </c>
      <c r="P469" s="401"/>
      <c r="Q469" s="401"/>
      <c r="R469" s="401"/>
      <c r="S469" s="401"/>
      <c r="T469" s="401"/>
      <c r="U469" s="402"/>
      <c r="V469" s="43" t="s">
        <v>0</v>
      </c>
      <c r="W469" s="44">
        <f>IFERROR(SUM(W467:W467),"0")</f>
        <v>0</v>
      </c>
      <c r="X469" s="44">
        <f>IFERROR(SUM(X467:X467),"0")</f>
        <v>0</v>
      </c>
      <c r="Y469" s="43"/>
      <c r="Z469" s="68"/>
      <c r="AA469" s="68"/>
    </row>
    <row r="470" spans="1:67" ht="27.75" customHeight="1" x14ac:dyDescent="0.2">
      <c r="A470" s="445" t="s">
        <v>666</v>
      </c>
      <c r="B470" s="445"/>
      <c r="C470" s="445"/>
      <c r="D470" s="445"/>
      <c r="E470" s="445"/>
      <c r="F470" s="445"/>
      <c r="G470" s="445"/>
      <c r="H470" s="445"/>
      <c r="I470" s="445"/>
      <c r="J470" s="445"/>
      <c r="K470" s="445"/>
      <c r="L470" s="445"/>
      <c r="M470" s="445"/>
      <c r="N470" s="445"/>
      <c r="O470" s="445"/>
      <c r="P470" s="445"/>
      <c r="Q470" s="445"/>
      <c r="R470" s="445"/>
      <c r="S470" s="445"/>
      <c r="T470" s="445"/>
      <c r="U470" s="445"/>
      <c r="V470" s="445"/>
      <c r="W470" s="445"/>
      <c r="X470" s="445"/>
      <c r="Y470" s="445"/>
      <c r="Z470" s="55"/>
      <c r="AA470" s="55"/>
    </row>
    <row r="471" spans="1:67" ht="16.5" customHeight="1" x14ac:dyDescent="0.25">
      <c r="A471" s="432" t="s">
        <v>666</v>
      </c>
      <c r="B471" s="432"/>
      <c r="C471" s="432"/>
      <c r="D471" s="432"/>
      <c r="E471" s="432"/>
      <c r="F471" s="432"/>
      <c r="G471" s="432"/>
      <c r="H471" s="432"/>
      <c r="I471" s="432"/>
      <c r="J471" s="432"/>
      <c r="K471" s="432"/>
      <c r="L471" s="432"/>
      <c r="M471" s="432"/>
      <c r="N471" s="432"/>
      <c r="O471" s="432"/>
      <c r="P471" s="432"/>
      <c r="Q471" s="432"/>
      <c r="R471" s="432"/>
      <c r="S471" s="432"/>
      <c r="T471" s="432"/>
      <c r="U471" s="432"/>
      <c r="V471" s="432"/>
      <c r="W471" s="432"/>
      <c r="X471" s="432"/>
      <c r="Y471" s="432"/>
      <c r="Z471" s="66"/>
      <c r="AA471" s="66"/>
    </row>
    <row r="472" spans="1:67" ht="14.25" customHeight="1" x14ac:dyDescent="0.25">
      <c r="A472" s="416" t="s">
        <v>118</v>
      </c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16"/>
      <c r="O472" s="416"/>
      <c r="P472" s="416"/>
      <c r="Q472" s="416"/>
      <c r="R472" s="416"/>
      <c r="S472" s="416"/>
      <c r="T472" s="416"/>
      <c r="U472" s="416"/>
      <c r="V472" s="416"/>
      <c r="W472" s="416"/>
      <c r="X472" s="416"/>
      <c r="Y472" s="416"/>
      <c r="Z472" s="67"/>
      <c r="AA472" s="67"/>
    </row>
    <row r="473" spans="1:67" ht="27" customHeight="1" x14ac:dyDescent="0.25">
      <c r="A473" s="64" t="s">
        <v>667</v>
      </c>
      <c r="B473" s="64" t="s">
        <v>668</v>
      </c>
      <c r="C473" s="37">
        <v>4301011795</v>
      </c>
      <c r="D473" s="396">
        <v>4607091389067</v>
      </c>
      <c r="E473" s="396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114</v>
      </c>
      <c r="L473" s="39" t="s">
        <v>113</v>
      </c>
      <c r="M473" s="39"/>
      <c r="N473" s="38">
        <v>60</v>
      </c>
      <c r="O473" s="4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8"/>
      <c r="Q473" s="398"/>
      <c r="R473" s="398"/>
      <c r="S473" s="399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ref="X473:X484" si="91">IFERROR(IF(W473="",0,CEILING((W473/$H473),1)*$H473),"")</f>
        <v>0</v>
      </c>
      <c r="Y473" s="42" t="str">
        <f t="shared" ref="Y473:Y479" si="92">IFERROR(IF(X473=0,"",ROUNDUP(X473/H473,0)*0.01196),"")</f>
        <v/>
      </c>
      <c r="Z473" s="69" t="s">
        <v>48</v>
      </c>
      <c r="AA473" s="70" t="s">
        <v>48</v>
      </c>
      <c r="AE473" s="80"/>
      <c r="BB473" s="343" t="s">
        <v>67</v>
      </c>
      <c r="BL473" s="80">
        <f t="shared" ref="BL473:BL484" si="93">IFERROR(W473*I473/H473,"0")</f>
        <v>0</v>
      </c>
      <c r="BM473" s="80">
        <f t="shared" ref="BM473:BM484" si="94">IFERROR(X473*I473/H473,"0")</f>
        <v>0</v>
      </c>
      <c r="BN473" s="80">
        <f t="shared" ref="BN473:BN484" si="95">IFERROR(1/J473*(W473/H473),"0")</f>
        <v>0</v>
      </c>
      <c r="BO473" s="80">
        <f t="shared" ref="BO473:BO484" si="96">IFERROR(1/J473*(X473/H473),"0")</f>
        <v>0</v>
      </c>
    </row>
    <row r="474" spans="1:67" ht="27" customHeight="1" x14ac:dyDescent="0.25">
      <c r="A474" s="64" t="s">
        <v>669</v>
      </c>
      <c r="B474" s="64" t="s">
        <v>670</v>
      </c>
      <c r="C474" s="37">
        <v>4301011376</v>
      </c>
      <c r="D474" s="396">
        <v>4680115885226</v>
      </c>
      <c r="E474" s="396"/>
      <c r="F474" s="63">
        <v>0.85</v>
      </c>
      <c r="G474" s="38">
        <v>6</v>
      </c>
      <c r="H474" s="63">
        <v>5.0999999999999996</v>
      </c>
      <c r="I474" s="63">
        <v>5.46</v>
      </c>
      <c r="J474" s="38">
        <v>104</v>
      </c>
      <c r="K474" s="38" t="s">
        <v>114</v>
      </c>
      <c r="L474" s="39" t="s">
        <v>133</v>
      </c>
      <c r="M474" s="39"/>
      <c r="N474" s="38">
        <v>60</v>
      </c>
      <c r="O474" s="4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8"/>
      <c r="Q474" s="398"/>
      <c r="R474" s="398"/>
      <c r="S474" s="399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91"/>
        <v>0</v>
      </c>
      <c r="Y474" s="42" t="str">
        <f t="shared" si="92"/>
        <v/>
      </c>
      <c r="Z474" s="69" t="s">
        <v>48</v>
      </c>
      <c r="AA474" s="70" t="s">
        <v>48</v>
      </c>
      <c r="AE474" s="80"/>
      <c r="BB474" s="344" t="s">
        <v>67</v>
      </c>
      <c r="BL474" s="80">
        <f t="shared" si="93"/>
        <v>0</v>
      </c>
      <c r="BM474" s="80">
        <f t="shared" si="94"/>
        <v>0</v>
      </c>
      <c r="BN474" s="80">
        <f t="shared" si="95"/>
        <v>0</v>
      </c>
      <c r="BO474" s="80">
        <f t="shared" si="96"/>
        <v>0</v>
      </c>
    </row>
    <row r="475" spans="1:67" ht="27" customHeight="1" x14ac:dyDescent="0.25">
      <c r="A475" s="64" t="s">
        <v>671</v>
      </c>
      <c r="B475" s="64" t="s">
        <v>672</v>
      </c>
      <c r="C475" s="37">
        <v>4301011779</v>
      </c>
      <c r="D475" s="396">
        <v>4607091383522</v>
      </c>
      <c r="E475" s="396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113</v>
      </c>
      <c r="M475" s="39"/>
      <c r="N475" s="38">
        <v>60</v>
      </c>
      <c r="O475" s="46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8"/>
      <c r="Q475" s="398"/>
      <c r="R475" s="398"/>
      <c r="S475" s="399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91"/>
        <v>0</v>
      </c>
      <c r="Y475" s="42" t="str">
        <f t="shared" si="92"/>
        <v/>
      </c>
      <c r="Z475" s="69" t="s">
        <v>48</v>
      </c>
      <c r="AA475" s="70" t="s">
        <v>48</v>
      </c>
      <c r="AE475" s="80"/>
      <c r="BB475" s="345" t="s">
        <v>67</v>
      </c>
      <c r="BL475" s="80">
        <f t="shared" si="93"/>
        <v>0</v>
      </c>
      <c r="BM475" s="80">
        <f t="shared" si="94"/>
        <v>0</v>
      </c>
      <c r="BN475" s="80">
        <f t="shared" si="95"/>
        <v>0</v>
      </c>
      <c r="BO475" s="80">
        <f t="shared" si="96"/>
        <v>0</v>
      </c>
    </row>
    <row r="476" spans="1:67" ht="27" customHeight="1" x14ac:dyDescent="0.25">
      <c r="A476" s="64" t="s">
        <v>673</v>
      </c>
      <c r="B476" s="64" t="s">
        <v>674</v>
      </c>
      <c r="C476" s="37">
        <v>4301011785</v>
      </c>
      <c r="D476" s="396">
        <v>4607091384437</v>
      </c>
      <c r="E476" s="396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113</v>
      </c>
      <c r="M476" s="39"/>
      <c r="N476" s="38">
        <v>60</v>
      </c>
      <c r="O476" s="46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8"/>
      <c r="Q476" s="398"/>
      <c r="R476" s="398"/>
      <c r="S476" s="399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91"/>
        <v>0</v>
      </c>
      <c r="Y476" s="42" t="str">
        <f t="shared" si="92"/>
        <v/>
      </c>
      <c r="Z476" s="69" t="s">
        <v>48</v>
      </c>
      <c r="AA476" s="70" t="s">
        <v>48</v>
      </c>
      <c r="AE476" s="80"/>
      <c r="BB476" s="346" t="s">
        <v>67</v>
      </c>
      <c r="BL476" s="80">
        <f t="shared" si="93"/>
        <v>0</v>
      </c>
      <c r="BM476" s="80">
        <f t="shared" si="94"/>
        <v>0</v>
      </c>
      <c r="BN476" s="80">
        <f t="shared" si="95"/>
        <v>0</v>
      </c>
      <c r="BO476" s="80">
        <f t="shared" si="96"/>
        <v>0</v>
      </c>
    </row>
    <row r="477" spans="1:67" ht="16.5" customHeight="1" x14ac:dyDescent="0.25">
      <c r="A477" s="64" t="s">
        <v>675</v>
      </c>
      <c r="B477" s="64" t="s">
        <v>676</v>
      </c>
      <c r="C477" s="37">
        <v>4301011774</v>
      </c>
      <c r="D477" s="396">
        <v>4680115884502</v>
      </c>
      <c r="E477" s="396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113</v>
      </c>
      <c r="M477" s="39"/>
      <c r="N477" s="38">
        <v>60</v>
      </c>
      <c r="O477" s="46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8"/>
      <c r="Q477" s="398"/>
      <c r="R477" s="398"/>
      <c r="S477" s="399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91"/>
        <v>0</v>
      </c>
      <c r="Y477" s="42" t="str">
        <f t="shared" si="92"/>
        <v/>
      </c>
      <c r="Z477" s="69" t="s">
        <v>48</v>
      </c>
      <c r="AA477" s="70" t="s">
        <v>48</v>
      </c>
      <c r="AE477" s="80"/>
      <c r="BB477" s="347" t="s">
        <v>67</v>
      </c>
      <c r="BL477" s="80">
        <f t="shared" si="93"/>
        <v>0</v>
      </c>
      <c r="BM477" s="80">
        <f t="shared" si="94"/>
        <v>0</v>
      </c>
      <c r="BN477" s="80">
        <f t="shared" si="95"/>
        <v>0</v>
      </c>
      <c r="BO477" s="80">
        <f t="shared" si="96"/>
        <v>0</v>
      </c>
    </row>
    <row r="478" spans="1:67" ht="27" customHeight="1" x14ac:dyDescent="0.25">
      <c r="A478" s="64" t="s">
        <v>677</v>
      </c>
      <c r="B478" s="64" t="s">
        <v>678</v>
      </c>
      <c r="C478" s="37">
        <v>4301011771</v>
      </c>
      <c r="D478" s="396">
        <v>4607091389104</v>
      </c>
      <c r="E478" s="396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113</v>
      </c>
      <c r="M478" s="39"/>
      <c r="N478" s="38">
        <v>60</v>
      </c>
      <c r="O478" s="4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8"/>
      <c r="Q478" s="398"/>
      <c r="R478" s="398"/>
      <c r="S478" s="399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91"/>
        <v>0</v>
      </c>
      <c r="Y478" s="42" t="str">
        <f t="shared" si="92"/>
        <v/>
      </c>
      <c r="Z478" s="69" t="s">
        <v>48</v>
      </c>
      <c r="AA478" s="70" t="s">
        <v>48</v>
      </c>
      <c r="AE478" s="80"/>
      <c r="BB478" s="348" t="s">
        <v>67</v>
      </c>
      <c r="BL478" s="80">
        <f t="shared" si="93"/>
        <v>0</v>
      </c>
      <c r="BM478" s="80">
        <f t="shared" si="94"/>
        <v>0</v>
      </c>
      <c r="BN478" s="80">
        <f t="shared" si="95"/>
        <v>0</v>
      </c>
      <c r="BO478" s="80">
        <f t="shared" si="96"/>
        <v>0</v>
      </c>
    </row>
    <row r="479" spans="1:67" ht="16.5" customHeight="1" x14ac:dyDescent="0.25">
      <c r="A479" s="64" t="s">
        <v>679</v>
      </c>
      <c r="B479" s="64" t="s">
        <v>680</v>
      </c>
      <c r="C479" s="37">
        <v>4301011799</v>
      </c>
      <c r="D479" s="396">
        <v>4680115884519</v>
      </c>
      <c r="E479" s="396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114</v>
      </c>
      <c r="L479" s="39" t="s">
        <v>133</v>
      </c>
      <c r="M479" s="39"/>
      <c r="N479" s="38">
        <v>60</v>
      </c>
      <c r="O479" s="4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8"/>
      <c r="Q479" s="398"/>
      <c r="R479" s="398"/>
      <c r="S479" s="399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91"/>
        <v>0</v>
      </c>
      <c r="Y479" s="42" t="str">
        <f t="shared" si="92"/>
        <v/>
      </c>
      <c r="Z479" s="69" t="s">
        <v>48</v>
      </c>
      <c r="AA479" s="70" t="s">
        <v>48</v>
      </c>
      <c r="AE479" s="80"/>
      <c r="BB479" s="349" t="s">
        <v>67</v>
      </c>
      <c r="BL479" s="80">
        <f t="shared" si="93"/>
        <v>0</v>
      </c>
      <c r="BM479" s="80">
        <f t="shared" si="94"/>
        <v>0</v>
      </c>
      <c r="BN479" s="80">
        <f t="shared" si="95"/>
        <v>0</v>
      </c>
      <c r="BO479" s="80">
        <f t="shared" si="96"/>
        <v>0</v>
      </c>
    </row>
    <row r="480" spans="1:67" ht="27" customHeight="1" x14ac:dyDescent="0.25">
      <c r="A480" s="64" t="s">
        <v>681</v>
      </c>
      <c r="B480" s="64" t="s">
        <v>682</v>
      </c>
      <c r="C480" s="37">
        <v>4301011778</v>
      </c>
      <c r="D480" s="396">
        <v>4680115880603</v>
      </c>
      <c r="E480" s="396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81</v>
      </c>
      <c r="L480" s="39" t="s">
        <v>113</v>
      </c>
      <c r="M480" s="39"/>
      <c r="N480" s="38">
        <v>60</v>
      </c>
      <c r="O480" s="4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8"/>
      <c r="Q480" s="398"/>
      <c r="R480" s="398"/>
      <c r="S480" s="399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91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50" t="s">
        <v>67</v>
      </c>
      <c r="BL480" s="80">
        <f t="shared" si="93"/>
        <v>0</v>
      </c>
      <c r="BM480" s="80">
        <f t="shared" si="94"/>
        <v>0</v>
      </c>
      <c r="BN480" s="80">
        <f t="shared" si="95"/>
        <v>0</v>
      </c>
      <c r="BO480" s="80">
        <f t="shared" si="96"/>
        <v>0</v>
      </c>
    </row>
    <row r="481" spans="1:67" ht="27" customHeight="1" x14ac:dyDescent="0.25">
      <c r="A481" s="64" t="s">
        <v>683</v>
      </c>
      <c r="B481" s="64" t="s">
        <v>684</v>
      </c>
      <c r="C481" s="37">
        <v>4301011775</v>
      </c>
      <c r="D481" s="396">
        <v>4607091389999</v>
      </c>
      <c r="E481" s="396"/>
      <c r="F481" s="63">
        <v>0.6</v>
      </c>
      <c r="G481" s="38">
        <v>6</v>
      </c>
      <c r="H481" s="63">
        <v>3.6</v>
      </c>
      <c r="I481" s="63">
        <v>3.84</v>
      </c>
      <c r="J481" s="38">
        <v>120</v>
      </c>
      <c r="K481" s="38" t="s">
        <v>81</v>
      </c>
      <c r="L481" s="39" t="s">
        <v>113</v>
      </c>
      <c r="M481" s="39"/>
      <c r="N481" s="38">
        <v>60</v>
      </c>
      <c r="O481" s="4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8"/>
      <c r="Q481" s="398"/>
      <c r="R481" s="398"/>
      <c r="S481" s="399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91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51" t="s">
        <v>67</v>
      </c>
      <c r="BL481" s="80">
        <f t="shared" si="93"/>
        <v>0</v>
      </c>
      <c r="BM481" s="80">
        <f t="shared" si="94"/>
        <v>0</v>
      </c>
      <c r="BN481" s="80">
        <f t="shared" si="95"/>
        <v>0</v>
      </c>
      <c r="BO481" s="80">
        <f t="shared" si="96"/>
        <v>0</v>
      </c>
    </row>
    <row r="482" spans="1:67" ht="27" customHeight="1" x14ac:dyDescent="0.25">
      <c r="A482" s="64" t="s">
        <v>685</v>
      </c>
      <c r="B482" s="64" t="s">
        <v>686</v>
      </c>
      <c r="C482" s="37">
        <v>4301011770</v>
      </c>
      <c r="D482" s="396">
        <v>4680115882782</v>
      </c>
      <c r="E482" s="396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81</v>
      </c>
      <c r="L482" s="39" t="s">
        <v>113</v>
      </c>
      <c r="M482" s="39"/>
      <c r="N482" s="38">
        <v>60</v>
      </c>
      <c r="O482" s="45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8"/>
      <c r="Q482" s="398"/>
      <c r="R482" s="398"/>
      <c r="S482" s="399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91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52" t="s">
        <v>67</v>
      </c>
      <c r="BL482" s="80">
        <f t="shared" si="93"/>
        <v>0</v>
      </c>
      <c r="BM482" s="80">
        <f t="shared" si="94"/>
        <v>0</v>
      </c>
      <c r="BN482" s="80">
        <f t="shared" si="95"/>
        <v>0</v>
      </c>
      <c r="BO482" s="80">
        <f t="shared" si="96"/>
        <v>0</v>
      </c>
    </row>
    <row r="483" spans="1:67" ht="27" customHeight="1" x14ac:dyDescent="0.25">
      <c r="A483" s="64" t="s">
        <v>687</v>
      </c>
      <c r="B483" s="64" t="s">
        <v>688</v>
      </c>
      <c r="C483" s="37">
        <v>4301011190</v>
      </c>
      <c r="D483" s="396">
        <v>4607091389098</v>
      </c>
      <c r="E483" s="396"/>
      <c r="F483" s="63">
        <v>0.4</v>
      </c>
      <c r="G483" s="38">
        <v>6</v>
      </c>
      <c r="H483" s="63">
        <v>2.4</v>
      </c>
      <c r="I483" s="63">
        <v>2.6</v>
      </c>
      <c r="J483" s="38">
        <v>156</v>
      </c>
      <c r="K483" s="38" t="s">
        <v>81</v>
      </c>
      <c r="L483" s="39" t="s">
        <v>133</v>
      </c>
      <c r="M483" s="39"/>
      <c r="N483" s="38">
        <v>50</v>
      </c>
      <c r="O483" s="4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8"/>
      <c r="Q483" s="398"/>
      <c r="R483" s="398"/>
      <c r="S483" s="399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91"/>
        <v>0</v>
      </c>
      <c r="Y483" s="42" t="str">
        <f>IFERROR(IF(X483=0,"",ROUNDUP(X483/H483,0)*0.00753),"")</f>
        <v/>
      </c>
      <c r="Z483" s="69" t="s">
        <v>48</v>
      </c>
      <c r="AA483" s="70" t="s">
        <v>48</v>
      </c>
      <c r="AE483" s="80"/>
      <c r="BB483" s="353" t="s">
        <v>67</v>
      </c>
      <c r="BL483" s="80">
        <f t="shared" si="93"/>
        <v>0</v>
      </c>
      <c r="BM483" s="80">
        <f t="shared" si="94"/>
        <v>0</v>
      </c>
      <c r="BN483" s="80">
        <f t="shared" si="95"/>
        <v>0</v>
      </c>
      <c r="BO483" s="80">
        <f t="shared" si="96"/>
        <v>0</v>
      </c>
    </row>
    <row r="484" spans="1:67" ht="27" customHeight="1" x14ac:dyDescent="0.25">
      <c r="A484" s="64" t="s">
        <v>689</v>
      </c>
      <c r="B484" s="64" t="s">
        <v>690</v>
      </c>
      <c r="C484" s="37">
        <v>4301011784</v>
      </c>
      <c r="D484" s="396">
        <v>4607091389982</v>
      </c>
      <c r="E484" s="396"/>
      <c r="F484" s="63">
        <v>0.6</v>
      </c>
      <c r="G484" s="38">
        <v>6</v>
      </c>
      <c r="H484" s="63">
        <v>3.6</v>
      </c>
      <c r="I484" s="63">
        <v>3.84</v>
      </c>
      <c r="J484" s="38">
        <v>120</v>
      </c>
      <c r="K484" s="38" t="s">
        <v>81</v>
      </c>
      <c r="L484" s="39" t="s">
        <v>113</v>
      </c>
      <c r="M484" s="39"/>
      <c r="N484" s="38">
        <v>60</v>
      </c>
      <c r="O484" s="4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8"/>
      <c r="Q484" s="398"/>
      <c r="R484" s="398"/>
      <c r="S484" s="399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91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54" t="s">
        <v>67</v>
      </c>
      <c r="BL484" s="80">
        <f t="shared" si="93"/>
        <v>0</v>
      </c>
      <c r="BM484" s="80">
        <f t="shared" si="94"/>
        <v>0</v>
      </c>
      <c r="BN484" s="80">
        <f t="shared" si="95"/>
        <v>0</v>
      </c>
      <c r="BO484" s="80">
        <f t="shared" si="96"/>
        <v>0</v>
      </c>
    </row>
    <row r="485" spans="1:67" x14ac:dyDescent="0.2">
      <c r="A485" s="403"/>
      <c r="B485" s="403"/>
      <c r="C485" s="403"/>
      <c r="D485" s="403"/>
      <c r="E485" s="403"/>
      <c r="F485" s="403"/>
      <c r="G485" s="403"/>
      <c r="H485" s="403"/>
      <c r="I485" s="403"/>
      <c r="J485" s="403"/>
      <c r="K485" s="403"/>
      <c r="L485" s="403"/>
      <c r="M485" s="403"/>
      <c r="N485" s="404"/>
      <c r="O485" s="400" t="s">
        <v>43</v>
      </c>
      <c r="P485" s="401"/>
      <c r="Q485" s="401"/>
      <c r="R485" s="401"/>
      <c r="S485" s="401"/>
      <c r="T485" s="401"/>
      <c r="U485" s="402"/>
      <c r="V485" s="43" t="s">
        <v>42</v>
      </c>
      <c r="W485" s="44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0</v>
      </c>
      <c r="X485" s="44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0</v>
      </c>
      <c r="Y485" s="4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0</v>
      </c>
      <c r="Z485" s="68"/>
      <c r="AA485" s="68"/>
    </row>
    <row r="486" spans="1:67" x14ac:dyDescent="0.2">
      <c r="A486" s="403"/>
      <c r="B486" s="403"/>
      <c r="C486" s="403"/>
      <c r="D486" s="403"/>
      <c r="E486" s="403"/>
      <c r="F486" s="403"/>
      <c r="G486" s="403"/>
      <c r="H486" s="403"/>
      <c r="I486" s="403"/>
      <c r="J486" s="403"/>
      <c r="K486" s="403"/>
      <c r="L486" s="403"/>
      <c r="M486" s="403"/>
      <c r="N486" s="404"/>
      <c r="O486" s="400" t="s">
        <v>43</v>
      </c>
      <c r="P486" s="401"/>
      <c r="Q486" s="401"/>
      <c r="R486" s="401"/>
      <c r="S486" s="401"/>
      <c r="T486" s="401"/>
      <c r="U486" s="402"/>
      <c r="V486" s="43" t="s">
        <v>0</v>
      </c>
      <c r="W486" s="44">
        <f>IFERROR(SUM(W473:W484),"0")</f>
        <v>0</v>
      </c>
      <c r="X486" s="44">
        <f>IFERROR(SUM(X473:X484),"0")</f>
        <v>0</v>
      </c>
      <c r="Y486" s="43"/>
      <c r="Z486" s="68"/>
      <c r="AA486" s="68"/>
    </row>
    <row r="487" spans="1:67" ht="14.25" customHeight="1" x14ac:dyDescent="0.25">
      <c r="A487" s="416" t="s">
        <v>110</v>
      </c>
      <c r="B487" s="416"/>
      <c r="C487" s="416"/>
      <c r="D487" s="416"/>
      <c r="E487" s="416"/>
      <c r="F487" s="416"/>
      <c r="G487" s="416"/>
      <c r="H487" s="416"/>
      <c r="I487" s="416"/>
      <c r="J487" s="416"/>
      <c r="K487" s="416"/>
      <c r="L487" s="416"/>
      <c r="M487" s="416"/>
      <c r="N487" s="416"/>
      <c r="O487" s="416"/>
      <c r="P487" s="416"/>
      <c r="Q487" s="416"/>
      <c r="R487" s="416"/>
      <c r="S487" s="416"/>
      <c r="T487" s="416"/>
      <c r="U487" s="416"/>
      <c r="V487" s="416"/>
      <c r="W487" s="416"/>
      <c r="X487" s="416"/>
      <c r="Y487" s="416"/>
      <c r="Z487" s="67"/>
      <c r="AA487" s="67"/>
    </row>
    <row r="488" spans="1:67" ht="16.5" customHeight="1" x14ac:dyDescent="0.25">
      <c r="A488" s="64" t="s">
        <v>691</v>
      </c>
      <c r="B488" s="64" t="s">
        <v>692</v>
      </c>
      <c r="C488" s="37">
        <v>4301020222</v>
      </c>
      <c r="D488" s="396">
        <v>4607091388930</v>
      </c>
      <c r="E488" s="396"/>
      <c r="F488" s="63">
        <v>0.88</v>
      </c>
      <c r="G488" s="38">
        <v>6</v>
      </c>
      <c r="H488" s="63">
        <v>5.28</v>
      </c>
      <c r="I488" s="63">
        <v>5.64</v>
      </c>
      <c r="J488" s="38">
        <v>104</v>
      </c>
      <c r="K488" s="38" t="s">
        <v>114</v>
      </c>
      <c r="L488" s="39" t="s">
        <v>113</v>
      </c>
      <c r="M488" s="39"/>
      <c r="N488" s="38">
        <v>55</v>
      </c>
      <c r="O488" s="4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8"/>
      <c r="Q488" s="398"/>
      <c r="R488" s="398"/>
      <c r="S488" s="399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IFERROR(IF(X488=0,"",ROUNDUP(X488/H488,0)*0.01196),"")</f>
        <v/>
      </c>
      <c r="Z488" s="69" t="s">
        <v>48</v>
      </c>
      <c r="AA488" s="70" t="s">
        <v>48</v>
      </c>
      <c r="AE488" s="80"/>
      <c r="BB488" s="355" t="s">
        <v>67</v>
      </c>
      <c r="BL488" s="80">
        <f>IFERROR(W488*I488/H488,"0")</f>
        <v>0</v>
      </c>
      <c r="BM488" s="80">
        <f>IFERROR(X488*I488/H488,"0")</f>
        <v>0</v>
      </c>
      <c r="BN488" s="80">
        <f>IFERROR(1/J488*(W488/H488),"0")</f>
        <v>0</v>
      </c>
      <c r="BO488" s="80">
        <f>IFERROR(1/J488*(X488/H488),"0")</f>
        <v>0</v>
      </c>
    </row>
    <row r="489" spans="1:67" ht="16.5" customHeight="1" x14ac:dyDescent="0.25">
      <c r="A489" s="64" t="s">
        <v>693</v>
      </c>
      <c r="B489" s="64" t="s">
        <v>694</v>
      </c>
      <c r="C489" s="37">
        <v>4301020206</v>
      </c>
      <c r="D489" s="396">
        <v>4680115880054</v>
      </c>
      <c r="E489" s="396"/>
      <c r="F489" s="63">
        <v>0.6</v>
      </c>
      <c r="G489" s="38">
        <v>6</v>
      </c>
      <c r="H489" s="63">
        <v>3.6</v>
      </c>
      <c r="I489" s="63">
        <v>3.84</v>
      </c>
      <c r="J489" s="38">
        <v>120</v>
      </c>
      <c r="K489" s="38" t="s">
        <v>81</v>
      </c>
      <c r="L489" s="39" t="s">
        <v>113</v>
      </c>
      <c r="M489" s="39"/>
      <c r="N489" s="38">
        <v>55</v>
      </c>
      <c r="O489" s="4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8"/>
      <c r="Q489" s="398"/>
      <c r="R489" s="398"/>
      <c r="S489" s="399"/>
      <c r="T489" s="40" t="s">
        <v>48</v>
      </c>
      <c r="U489" s="40" t="s">
        <v>48</v>
      </c>
      <c r="V489" s="41" t="s">
        <v>0</v>
      </c>
      <c r="W489" s="59">
        <v>0</v>
      </c>
      <c r="X489" s="56">
        <f>IFERROR(IF(W489="",0,CEILING((W489/$H489),1)*$H489),"")</f>
        <v>0</v>
      </c>
      <c r="Y489" s="42" t="str">
        <f>IFERROR(IF(X489=0,"",ROUNDUP(X489/H489,0)*0.00937),"")</f>
        <v/>
      </c>
      <c r="Z489" s="69" t="s">
        <v>48</v>
      </c>
      <c r="AA489" s="70" t="s">
        <v>48</v>
      </c>
      <c r="AE489" s="80"/>
      <c r="BB489" s="356" t="s">
        <v>67</v>
      </c>
      <c r="BL489" s="80">
        <f>IFERROR(W489*I489/H489,"0")</f>
        <v>0</v>
      </c>
      <c r="BM489" s="80">
        <f>IFERROR(X489*I489/H489,"0")</f>
        <v>0</v>
      </c>
      <c r="BN489" s="80">
        <f>IFERROR(1/J489*(W489/H489),"0")</f>
        <v>0</v>
      </c>
      <c r="BO489" s="80">
        <f>IFERROR(1/J489*(X489/H489),"0")</f>
        <v>0</v>
      </c>
    </row>
    <row r="490" spans="1:67" x14ac:dyDescent="0.2">
      <c r="A490" s="403"/>
      <c r="B490" s="403"/>
      <c r="C490" s="403"/>
      <c r="D490" s="403"/>
      <c r="E490" s="403"/>
      <c r="F490" s="403"/>
      <c r="G490" s="403"/>
      <c r="H490" s="403"/>
      <c r="I490" s="403"/>
      <c r="J490" s="403"/>
      <c r="K490" s="403"/>
      <c r="L490" s="403"/>
      <c r="M490" s="403"/>
      <c r="N490" s="404"/>
      <c r="O490" s="400" t="s">
        <v>43</v>
      </c>
      <c r="P490" s="401"/>
      <c r="Q490" s="401"/>
      <c r="R490" s="401"/>
      <c r="S490" s="401"/>
      <c r="T490" s="401"/>
      <c r="U490" s="402"/>
      <c r="V490" s="43" t="s">
        <v>42</v>
      </c>
      <c r="W490" s="44">
        <f>IFERROR(W488/H488,"0")+IFERROR(W489/H489,"0")</f>
        <v>0</v>
      </c>
      <c r="X490" s="44">
        <f>IFERROR(X488/H488,"0")+IFERROR(X489/H489,"0")</f>
        <v>0</v>
      </c>
      <c r="Y490" s="44">
        <f>IFERROR(IF(Y488="",0,Y488),"0")+IFERROR(IF(Y489="",0,Y489),"0")</f>
        <v>0</v>
      </c>
      <c r="Z490" s="68"/>
      <c r="AA490" s="68"/>
    </row>
    <row r="491" spans="1:67" x14ac:dyDescent="0.2">
      <c r="A491" s="403"/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04"/>
      <c r="O491" s="400" t="s">
        <v>43</v>
      </c>
      <c r="P491" s="401"/>
      <c r="Q491" s="401"/>
      <c r="R491" s="401"/>
      <c r="S491" s="401"/>
      <c r="T491" s="401"/>
      <c r="U491" s="402"/>
      <c r="V491" s="43" t="s">
        <v>0</v>
      </c>
      <c r="W491" s="44">
        <f>IFERROR(SUM(W488:W489),"0")</f>
        <v>0</v>
      </c>
      <c r="X491" s="44">
        <f>IFERROR(SUM(X488:X489),"0")</f>
        <v>0</v>
      </c>
      <c r="Y491" s="43"/>
      <c r="Z491" s="68"/>
      <c r="AA491" s="68"/>
    </row>
    <row r="492" spans="1:67" ht="14.25" customHeight="1" x14ac:dyDescent="0.25">
      <c r="A492" s="416" t="s">
        <v>77</v>
      </c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67"/>
      <c r="AA492" s="67"/>
    </row>
    <row r="493" spans="1:67" ht="27" customHeight="1" x14ac:dyDescent="0.25">
      <c r="A493" s="64" t="s">
        <v>695</v>
      </c>
      <c r="B493" s="64" t="s">
        <v>696</v>
      </c>
      <c r="C493" s="37">
        <v>4301031252</v>
      </c>
      <c r="D493" s="396">
        <v>4680115883116</v>
      </c>
      <c r="E493" s="396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114</v>
      </c>
      <c r="L493" s="39" t="s">
        <v>113</v>
      </c>
      <c r="M493" s="39"/>
      <c r="N493" s="38">
        <v>60</v>
      </c>
      <c r="O493" s="4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8"/>
      <c r="Q493" s="398"/>
      <c r="R493" s="398"/>
      <c r="S493" s="399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ref="X493:X498" si="97">IFERROR(IF(W493="",0,CEILING((W493/$H493),1)*$H493),"")</f>
        <v>0</v>
      </c>
      <c r="Y493" s="42" t="str">
        <f>IFERROR(IF(X493=0,"",ROUNDUP(X493/H493,0)*0.01196),"")</f>
        <v/>
      </c>
      <c r="Z493" s="69" t="s">
        <v>48</v>
      </c>
      <c r="AA493" s="70" t="s">
        <v>48</v>
      </c>
      <c r="AE493" s="80"/>
      <c r="BB493" s="357" t="s">
        <v>67</v>
      </c>
      <c r="BL493" s="80">
        <f t="shared" ref="BL493:BL498" si="98">IFERROR(W493*I493/H493,"0")</f>
        <v>0</v>
      </c>
      <c r="BM493" s="80">
        <f t="shared" ref="BM493:BM498" si="99">IFERROR(X493*I493/H493,"0")</f>
        <v>0</v>
      </c>
      <c r="BN493" s="80">
        <f t="shared" ref="BN493:BN498" si="100">IFERROR(1/J493*(W493/H493),"0")</f>
        <v>0</v>
      </c>
      <c r="BO493" s="80">
        <f t="shared" ref="BO493:BO498" si="101">IFERROR(1/J493*(X493/H493),"0")</f>
        <v>0</v>
      </c>
    </row>
    <row r="494" spans="1:67" ht="27" customHeight="1" x14ac:dyDescent="0.25">
      <c r="A494" s="64" t="s">
        <v>697</v>
      </c>
      <c r="B494" s="64" t="s">
        <v>698</v>
      </c>
      <c r="C494" s="37">
        <v>4301031248</v>
      </c>
      <c r="D494" s="396">
        <v>4680115883093</v>
      </c>
      <c r="E494" s="396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114</v>
      </c>
      <c r="L494" s="39" t="s">
        <v>80</v>
      </c>
      <c r="M494" s="39"/>
      <c r="N494" s="38">
        <v>60</v>
      </c>
      <c r="O494" s="4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8"/>
      <c r="Q494" s="398"/>
      <c r="R494" s="398"/>
      <c r="S494" s="399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97"/>
        <v>0</v>
      </c>
      <c r="Y494" s="42" t="str">
        <f>IFERROR(IF(X494=0,"",ROUNDUP(X494/H494,0)*0.01196),"")</f>
        <v/>
      </c>
      <c r="Z494" s="69" t="s">
        <v>48</v>
      </c>
      <c r="AA494" s="70" t="s">
        <v>48</v>
      </c>
      <c r="AE494" s="80"/>
      <c r="BB494" s="358" t="s">
        <v>67</v>
      </c>
      <c r="BL494" s="80">
        <f t="shared" si="98"/>
        <v>0</v>
      </c>
      <c r="BM494" s="80">
        <f t="shared" si="99"/>
        <v>0</v>
      </c>
      <c r="BN494" s="80">
        <f t="shared" si="100"/>
        <v>0</v>
      </c>
      <c r="BO494" s="80">
        <f t="shared" si="101"/>
        <v>0</v>
      </c>
    </row>
    <row r="495" spans="1:67" ht="27" customHeight="1" x14ac:dyDescent="0.25">
      <c r="A495" s="64" t="s">
        <v>699</v>
      </c>
      <c r="B495" s="64" t="s">
        <v>700</v>
      </c>
      <c r="C495" s="37">
        <v>4301031250</v>
      </c>
      <c r="D495" s="396">
        <v>4680115883109</v>
      </c>
      <c r="E495" s="396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114</v>
      </c>
      <c r="L495" s="39" t="s">
        <v>80</v>
      </c>
      <c r="M495" s="39"/>
      <c r="N495" s="38">
        <v>60</v>
      </c>
      <c r="O495" s="4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8"/>
      <c r="Q495" s="398"/>
      <c r="R495" s="398"/>
      <c r="S495" s="399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97"/>
        <v>0</v>
      </c>
      <c r="Y495" s="42" t="str">
        <f>IFERROR(IF(X495=0,"",ROUNDUP(X495/H495,0)*0.01196),"")</f>
        <v/>
      </c>
      <c r="Z495" s="69" t="s">
        <v>48</v>
      </c>
      <c r="AA495" s="70" t="s">
        <v>48</v>
      </c>
      <c r="AE495" s="80"/>
      <c r="BB495" s="359" t="s">
        <v>67</v>
      </c>
      <c r="BL495" s="80">
        <f t="shared" si="98"/>
        <v>0</v>
      </c>
      <c r="BM495" s="80">
        <f t="shared" si="99"/>
        <v>0</v>
      </c>
      <c r="BN495" s="80">
        <f t="shared" si="100"/>
        <v>0</v>
      </c>
      <c r="BO495" s="80">
        <f t="shared" si="101"/>
        <v>0</v>
      </c>
    </row>
    <row r="496" spans="1:67" ht="27" customHeight="1" x14ac:dyDescent="0.25">
      <c r="A496" s="64" t="s">
        <v>701</v>
      </c>
      <c r="B496" s="64" t="s">
        <v>702</v>
      </c>
      <c r="C496" s="37">
        <v>4301031249</v>
      </c>
      <c r="D496" s="396">
        <v>4680115882072</v>
      </c>
      <c r="E496" s="396"/>
      <c r="F496" s="63">
        <v>0.6</v>
      </c>
      <c r="G496" s="38">
        <v>6</v>
      </c>
      <c r="H496" s="63">
        <v>3.6</v>
      </c>
      <c r="I496" s="63">
        <v>3.84</v>
      </c>
      <c r="J496" s="38">
        <v>120</v>
      </c>
      <c r="K496" s="38" t="s">
        <v>81</v>
      </c>
      <c r="L496" s="39" t="s">
        <v>113</v>
      </c>
      <c r="M496" s="39"/>
      <c r="N496" s="38">
        <v>60</v>
      </c>
      <c r="O496" s="44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8"/>
      <c r="Q496" s="398"/>
      <c r="R496" s="398"/>
      <c r="S496" s="399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97"/>
        <v>0</v>
      </c>
      <c r="Y496" s="42" t="str">
        <f>IFERROR(IF(X496=0,"",ROUNDUP(X496/H496,0)*0.00937),"")</f>
        <v/>
      </c>
      <c r="Z496" s="69" t="s">
        <v>48</v>
      </c>
      <c r="AA496" s="70" t="s">
        <v>48</v>
      </c>
      <c r="AE496" s="80"/>
      <c r="BB496" s="360" t="s">
        <v>67</v>
      </c>
      <c r="BL496" s="80">
        <f t="shared" si="98"/>
        <v>0</v>
      </c>
      <c r="BM496" s="80">
        <f t="shared" si="99"/>
        <v>0</v>
      </c>
      <c r="BN496" s="80">
        <f t="shared" si="100"/>
        <v>0</v>
      </c>
      <c r="BO496" s="80">
        <f t="shared" si="101"/>
        <v>0</v>
      </c>
    </row>
    <row r="497" spans="1:67" ht="27" customHeight="1" x14ac:dyDescent="0.25">
      <c r="A497" s="64" t="s">
        <v>703</v>
      </c>
      <c r="B497" s="64" t="s">
        <v>704</v>
      </c>
      <c r="C497" s="37">
        <v>4301031251</v>
      </c>
      <c r="D497" s="396">
        <v>4680115882102</v>
      </c>
      <c r="E497" s="396"/>
      <c r="F497" s="63">
        <v>0.6</v>
      </c>
      <c r="G497" s="38">
        <v>6</v>
      </c>
      <c r="H497" s="63">
        <v>3.6</v>
      </c>
      <c r="I497" s="63">
        <v>3.81</v>
      </c>
      <c r="J497" s="38">
        <v>120</v>
      </c>
      <c r="K497" s="38" t="s">
        <v>81</v>
      </c>
      <c r="L497" s="39" t="s">
        <v>80</v>
      </c>
      <c r="M497" s="39"/>
      <c r="N497" s="38">
        <v>60</v>
      </c>
      <c r="O497" s="4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8"/>
      <c r="Q497" s="398"/>
      <c r="R497" s="398"/>
      <c r="S497" s="399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97"/>
        <v>0</v>
      </c>
      <c r="Y497" s="42" t="str">
        <f>IFERROR(IF(X497=0,"",ROUNDUP(X497/H497,0)*0.00937),"")</f>
        <v/>
      </c>
      <c r="Z497" s="69" t="s">
        <v>48</v>
      </c>
      <c r="AA497" s="70" t="s">
        <v>48</v>
      </c>
      <c r="AE497" s="80"/>
      <c r="BB497" s="361" t="s">
        <v>67</v>
      </c>
      <c r="BL497" s="80">
        <f t="shared" si="98"/>
        <v>0</v>
      </c>
      <c r="BM497" s="80">
        <f t="shared" si="99"/>
        <v>0</v>
      </c>
      <c r="BN497" s="80">
        <f t="shared" si="100"/>
        <v>0</v>
      </c>
      <c r="BO497" s="80">
        <f t="shared" si="101"/>
        <v>0</v>
      </c>
    </row>
    <row r="498" spans="1:67" ht="27" customHeight="1" x14ac:dyDescent="0.25">
      <c r="A498" s="64" t="s">
        <v>705</v>
      </c>
      <c r="B498" s="64" t="s">
        <v>706</v>
      </c>
      <c r="C498" s="37">
        <v>4301031253</v>
      </c>
      <c r="D498" s="396">
        <v>4680115882096</v>
      </c>
      <c r="E498" s="396"/>
      <c r="F498" s="63">
        <v>0.6</v>
      </c>
      <c r="G498" s="38">
        <v>6</v>
      </c>
      <c r="H498" s="63">
        <v>3.6</v>
      </c>
      <c r="I498" s="63">
        <v>3.81</v>
      </c>
      <c r="J498" s="38">
        <v>120</v>
      </c>
      <c r="K498" s="38" t="s">
        <v>81</v>
      </c>
      <c r="L498" s="39" t="s">
        <v>80</v>
      </c>
      <c r="M498" s="39"/>
      <c r="N498" s="38">
        <v>60</v>
      </c>
      <c r="O498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8"/>
      <c r="Q498" s="398"/>
      <c r="R498" s="398"/>
      <c r="S498" s="399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97"/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80"/>
      <c r="BB498" s="362" t="s">
        <v>67</v>
      </c>
      <c r="BL498" s="80">
        <f t="shared" si="98"/>
        <v>0</v>
      </c>
      <c r="BM498" s="80">
        <f t="shared" si="99"/>
        <v>0</v>
      </c>
      <c r="BN498" s="80">
        <f t="shared" si="100"/>
        <v>0</v>
      </c>
      <c r="BO498" s="80">
        <f t="shared" si="101"/>
        <v>0</v>
      </c>
    </row>
    <row r="499" spans="1:67" x14ac:dyDescent="0.2">
      <c r="A499" s="403"/>
      <c r="B499" s="403"/>
      <c r="C499" s="403"/>
      <c r="D499" s="403"/>
      <c r="E499" s="403"/>
      <c r="F499" s="403"/>
      <c r="G499" s="403"/>
      <c r="H499" s="403"/>
      <c r="I499" s="403"/>
      <c r="J499" s="403"/>
      <c r="K499" s="403"/>
      <c r="L499" s="403"/>
      <c r="M499" s="403"/>
      <c r="N499" s="404"/>
      <c r="O499" s="400" t="s">
        <v>43</v>
      </c>
      <c r="P499" s="401"/>
      <c r="Q499" s="401"/>
      <c r="R499" s="401"/>
      <c r="S499" s="401"/>
      <c r="T499" s="401"/>
      <c r="U499" s="402"/>
      <c r="V499" s="43" t="s">
        <v>42</v>
      </c>
      <c r="W499" s="44">
        <f>IFERROR(W493/H493,"0")+IFERROR(W494/H494,"0")+IFERROR(W495/H495,"0")+IFERROR(W496/H496,"0")+IFERROR(W497/H497,"0")+IFERROR(W498/H498,"0")</f>
        <v>0</v>
      </c>
      <c r="X499" s="44">
        <f>IFERROR(X493/H493,"0")+IFERROR(X494/H494,"0")+IFERROR(X495/H495,"0")+IFERROR(X496/H496,"0")+IFERROR(X497/H497,"0")+IFERROR(X498/H498,"0")</f>
        <v>0</v>
      </c>
      <c r="Y499" s="44">
        <f>IFERROR(IF(Y493="",0,Y493),"0")+IFERROR(IF(Y494="",0,Y494),"0")+IFERROR(IF(Y495="",0,Y495),"0")+IFERROR(IF(Y496="",0,Y496),"0")+IFERROR(IF(Y497="",0,Y497),"0")+IFERROR(IF(Y498="",0,Y498),"0")</f>
        <v>0</v>
      </c>
      <c r="Z499" s="68"/>
      <c r="AA499" s="68"/>
    </row>
    <row r="500" spans="1:67" x14ac:dyDescent="0.2">
      <c r="A500" s="403"/>
      <c r="B500" s="403"/>
      <c r="C500" s="403"/>
      <c r="D500" s="403"/>
      <c r="E500" s="403"/>
      <c r="F500" s="403"/>
      <c r="G500" s="403"/>
      <c r="H500" s="403"/>
      <c r="I500" s="403"/>
      <c r="J500" s="403"/>
      <c r="K500" s="403"/>
      <c r="L500" s="403"/>
      <c r="M500" s="403"/>
      <c r="N500" s="404"/>
      <c r="O500" s="400" t="s">
        <v>43</v>
      </c>
      <c r="P500" s="401"/>
      <c r="Q500" s="401"/>
      <c r="R500" s="401"/>
      <c r="S500" s="401"/>
      <c r="T500" s="401"/>
      <c r="U500" s="402"/>
      <c r="V500" s="43" t="s">
        <v>0</v>
      </c>
      <c r="W500" s="44">
        <f>IFERROR(SUM(W493:W498),"0")</f>
        <v>0</v>
      </c>
      <c r="X500" s="44">
        <f>IFERROR(SUM(X493:X498),"0")</f>
        <v>0</v>
      </c>
      <c r="Y500" s="43"/>
      <c r="Z500" s="68"/>
      <c r="AA500" s="68"/>
    </row>
    <row r="501" spans="1:67" ht="14.25" customHeight="1" x14ac:dyDescent="0.25">
      <c r="A501" s="416" t="s">
        <v>85</v>
      </c>
      <c r="B501" s="416"/>
      <c r="C501" s="416"/>
      <c r="D501" s="416"/>
      <c r="E501" s="416"/>
      <c r="F501" s="416"/>
      <c r="G501" s="416"/>
      <c r="H501" s="416"/>
      <c r="I501" s="416"/>
      <c r="J501" s="416"/>
      <c r="K501" s="416"/>
      <c r="L501" s="416"/>
      <c r="M501" s="416"/>
      <c r="N501" s="416"/>
      <c r="O501" s="416"/>
      <c r="P501" s="416"/>
      <c r="Q501" s="416"/>
      <c r="R501" s="416"/>
      <c r="S501" s="416"/>
      <c r="T501" s="416"/>
      <c r="U501" s="416"/>
      <c r="V501" s="416"/>
      <c r="W501" s="416"/>
      <c r="X501" s="416"/>
      <c r="Y501" s="416"/>
      <c r="Z501" s="67"/>
      <c r="AA501" s="67"/>
    </row>
    <row r="502" spans="1:67" ht="16.5" customHeight="1" x14ac:dyDescent="0.25">
      <c r="A502" s="64" t="s">
        <v>707</v>
      </c>
      <c r="B502" s="64" t="s">
        <v>708</v>
      </c>
      <c r="C502" s="37">
        <v>4301051230</v>
      </c>
      <c r="D502" s="396">
        <v>4607091383409</v>
      </c>
      <c r="E502" s="396"/>
      <c r="F502" s="63">
        <v>1.3</v>
      </c>
      <c r="G502" s="38">
        <v>6</v>
      </c>
      <c r="H502" s="63">
        <v>7.8</v>
      </c>
      <c r="I502" s="63">
        <v>8.3460000000000001</v>
      </c>
      <c r="J502" s="38">
        <v>56</v>
      </c>
      <c r="K502" s="38" t="s">
        <v>114</v>
      </c>
      <c r="L502" s="39" t="s">
        <v>80</v>
      </c>
      <c r="M502" s="39"/>
      <c r="N502" s="38">
        <v>45</v>
      </c>
      <c r="O502" s="4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8"/>
      <c r="Q502" s="398"/>
      <c r="R502" s="398"/>
      <c r="S502" s="399"/>
      <c r="T502" s="40" t="s">
        <v>48</v>
      </c>
      <c r="U502" s="40" t="s">
        <v>48</v>
      </c>
      <c r="V502" s="41" t="s">
        <v>0</v>
      </c>
      <c r="W502" s="59">
        <v>0</v>
      </c>
      <c r="X502" s="56">
        <f>IFERROR(IF(W502="",0,CEILING((W502/$H502),1)*$H502),"")</f>
        <v>0</v>
      </c>
      <c r="Y502" s="42" t="str">
        <f>IFERROR(IF(X502=0,"",ROUNDUP(X502/H502,0)*0.02175),"")</f>
        <v/>
      </c>
      <c r="Z502" s="69" t="s">
        <v>48</v>
      </c>
      <c r="AA502" s="70" t="s">
        <v>48</v>
      </c>
      <c r="AE502" s="80"/>
      <c r="BB502" s="363" t="s">
        <v>67</v>
      </c>
      <c r="BL502" s="80">
        <f>IFERROR(W502*I502/H502,"0")</f>
        <v>0</v>
      </c>
      <c r="BM502" s="80">
        <f>IFERROR(X502*I502/H502,"0")</f>
        <v>0</v>
      </c>
      <c r="BN502" s="80">
        <f>IFERROR(1/J502*(W502/H502),"0")</f>
        <v>0</v>
      </c>
      <c r="BO502" s="80">
        <f>IFERROR(1/J502*(X502/H502),"0")</f>
        <v>0</v>
      </c>
    </row>
    <row r="503" spans="1:67" ht="16.5" customHeight="1" x14ac:dyDescent="0.25">
      <c r="A503" s="64" t="s">
        <v>709</v>
      </c>
      <c r="B503" s="64" t="s">
        <v>710</v>
      </c>
      <c r="C503" s="37">
        <v>4301051231</v>
      </c>
      <c r="D503" s="396">
        <v>4607091383416</v>
      </c>
      <c r="E503" s="396"/>
      <c r="F503" s="63">
        <v>1.3</v>
      </c>
      <c r="G503" s="38">
        <v>6</v>
      </c>
      <c r="H503" s="63">
        <v>7.8</v>
      </c>
      <c r="I503" s="63">
        <v>8.3460000000000001</v>
      </c>
      <c r="J503" s="38">
        <v>56</v>
      </c>
      <c r="K503" s="38" t="s">
        <v>114</v>
      </c>
      <c r="L503" s="39" t="s">
        <v>80</v>
      </c>
      <c r="M503" s="39"/>
      <c r="N503" s="38">
        <v>45</v>
      </c>
      <c r="O503" s="4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8"/>
      <c r="Q503" s="398"/>
      <c r="R503" s="398"/>
      <c r="S503" s="399"/>
      <c r="T503" s="40" t="s">
        <v>48</v>
      </c>
      <c r="U503" s="40" t="s">
        <v>48</v>
      </c>
      <c r="V503" s="41" t="s">
        <v>0</v>
      </c>
      <c r="W503" s="59">
        <v>0</v>
      </c>
      <c r="X503" s="56">
        <f>IFERROR(IF(W503="",0,CEILING((W503/$H503),1)*$H503),"")</f>
        <v>0</v>
      </c>
      <c r="Y503" s="42" t="str">
        <f>IFERROR(IF(X503=0,"",ROUNDUP(X503/H503,0)*0.02175),"")</f>
        <v/>
      </c>
      <c r="Z503" s="69" t="s">
        <v>48</v>
      </c>
      <c r="AA503" s="70" t="s">
        <v>48</v>
      </c>
      <c r="AE503" s="80"/>
      <c r="BB503" s="364" t="s">
        <v>67</v>
      </c>
      <c r="BL503" s="80">
        <f>IFERROR(W503*I503/H503,"0")</f>
        <v>0</v>
      </c>
      <c r="BM503" s="80">
        <f>IFERROR(X503*I503/H503,"0")</f>
        <v>0</v>
      </c>
      <c r="BN503" s="80">
        <f>IFERROR(1/J503*(W503/H503),"0")</f>
        <v>0</v>
      </c>
      <c r="BO503" s="80">
        <f>IFERROR(1/J503*(X503/H503),"0")</f>
        <v>0</v>
      </c>
    </row>
    <row r="504" spans="1:67" ht="27" customHeight="1" x14ac:dyDescent="0.25">
      <c r="A504" s="64" t="s">
        <v>711</v>
      </c>
      <c r="B504" s="64" t="s">
        <v>712</v>
      </c>
      <c r="C504" s="37">
        <v>4301051058</v>
      </c>
      <c r="D504" s="396">
        <v>4680115883536</v>
      </c>
      <c r="E504" s="396"/>
      <c r="F504" s="63">
        <v>0.3</v>
      </c>
      <c r="G504" s="38">
        <v>6</v>
      </c>
      <c r="H504" s="63">
        <v>1.8</v>
      </c>
      <c r="I504" s="63">
        <v>2.0659999999999998</v>
      </c>
      <c r="J504" s="38">
        <v>156</v>
      </c>
      <c r="K504" s="38" t="s">
        <v>81</v>
      </c>
      <c r="L504" s="39" t="s">
        <v>80</v>
      </c>
      <c r="M504" s="39"/>
      <c r="N504" s="38">
        <v>45</v>
      </c>
      <c r="O504" s="4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8"/>
      <c r="Q504" s="398"/>
      <c r="R504" s="398"/>
      <c r="S504" s="399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IFERROR(IF(X504=0,"",ROUNDUP(X504/H504,0)*0.00753),"")</f>
        <v/>
      </c>
      <c r="Z504" s="69" t="s">
        <v>48</v>
      </c>
      <c r="AA504" s="70" t="s">
        <v>48</v>
      </c>
      <c r="AE504" s="80"/>
      <c r="BB504" s="365" t="s">
        <v>67</v>
      </c>
      <c r="BL504" s="80">
        <f>IFERROR(W504*I504/H504,"0")</f>
        <v>0</v>
      </c>
      <c r="BM504" s="80">
        <f>IFERROR(X504*I504/H504,"0")</f>
        <v>0</v>
      </c>
      <c r="BN504" s="80">
        <f>IFERROR(1/J504*(W504/H504),"0")</f>
        <v>0</v>
      </c>
      <c r="BO504" s="80">
        <f>IFERROR(1/J504*(X504/H504),"0")</f>
        <v>0</v>
      </c>
    </row>
    <row r="505" spans="1:67" x14ac:dyDescent="0.2">
      <c r="A505" s="403"/>
      <c r="B505" s="403"/>
      <c r="C505" s="403"/>
      <c r="D505" s="403"/>
      <c r="E505" s="403"/>
      <c r="F505" s="403"/>
      <c r="G505" s="403"/>
      <c r="H505" s="403"/>
      <c r="I505" s="403"/>
      <c r="J505" s="403"/>
      <c r="K505" s="403"/>
      <c r="L505" s="403"/>
      <c r="M505" s="403"/>
      <c r="N505" s="404"/>
      <c r="O505" s="400" t="s">
        <v>43</v>
      </c>
      <c r="P505" s="401"/>
      <c r="Q505" s="401"/>
      <c r="R505" s="401"/>
      <c r="S505" s="401"/>
      <c r="T505" s="401"/>
      <c r="U505" s="402"/>
      <c r="V505" s="43" t="s">
        <v>42</v>
      </c>
      <c r="W505" s="44">
        <f>IFERROR(W502/H502,"0")+IFERROR(W503/H503,"0")+IFERROR(W504/H504,"0")</f>
        <v>0</v>
      </c>
      <c r="X505" s="44">
        <f>IFERROR(X502/H502,"0")+IFERROR(X503/H503,"0")+IFERROR(X504/H504,"0")</f>
        <v>0</v>
      </c>
      <c r="Y505" s="44">
        <f>IFERROR(IF(Y502="",0,Y502),"0")+IFERROR(IF(Y503="",0,Y503),"0")+IFERROR(IF(Y504="",0,Y504),"0")</f>
        <v>0</v>
      </c>
      <c r="Z505" s="68"/>
      <c r="AA505" s="68"/>
    </row>
    <row r="506" spans="1:67" x14ac:dyDescent="0.2">
      <c r="A506" s="403"/>
      <c r="B506" s="403"/>
      <c r="C506" s="403"/>
      <c r="D506" s="403"/>
      <c r="E506" s="403"/>
      <c r="F506" s="403"/>
      <c r="G506" s="403"/>
      <c r="H506" s="403"/>
      <c r="I506" s="403"/>
      <c r="J506" s="403"/>
      <c r="K506" s="403"/>
      <c r="L506" s="403"/>
      <c r="M506" s="403"/>
      <c r="N506" s="404"/>
      <c r="O506" s="400" t="s">
        <v>43</v>
      </c>
      <c r="P506" s="401"/>
      <c r="Q506" s="401"/>
      <c r="R506" s="401"/>
      <c r="S506" s="401"/>
      <c r="T506" s="401"/>
      <c r="U506" s="402"/>
      <c r="V506" s="43" t="s">
        <v>0</v>
      </c>
      <c r="W506" s="44">
        <f>IFERROR(SUM(W502:W504),"0")</f>
        <v>0</v>
      </c>
      <c r="X506" s="44">
        <f>IFERROR(SUM(X502:X504),"0")</f>
        <v>0</v>
      </c>
      <c r="Y506" s="43"/>
      <c r="Z506" s="68"/>
      <c r="AA506" s="68"/>
    </row>
    <row r="507" spans="1:67" ht="14.25" customHeight="1" x14ac:dyDescent="0.25">
      <c r="A507" s="416" t="s">
        <v>217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67"/>
      <c r="AA507" s="67"/>
    </row>
    <row r="508" spans="1:67" ht="16.5" customHeight="1" x14ac:dyDescent="0.25">
      <c r="A508" s="64" t="s">
        <v>713</v>
      </c>
      <c r="B508" s="64" t="s">
        <v>714</v>
      </c>
      <c r="C508" s="37">
        <v>4301060363</v>
      </c>
      <c r="D508" s="396">
        <v>4680115885035</v>
      </c>
      <c r="E508" s="396"/>
      <c r="F508" s="63">
        <v>1</v>
      </c>
      <c r="G508" s="38">
        <v>4</v>
      </c>
      <c r="H508" s="63">
        <v>4</v>
      </c>
      <c r="I508" s="63">
        <v>4.4160000000000004</v>
      </c>
      <c r="J508" s="38">
        <v>104</v>
      </c>
      <c r="K508" s="38" t="s">
        <v>114</v>
      </c>
      <c r="L508" s="39" t="s">
        <v>80</v>
      </c>
      <c r="M508" s="39"/>
      <c r="N508" s="38">
        <v>35</v>
      </c>
      <c r="O508" s="4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8"/>
      <c r="Q508" s="398"/>
      <c r="R508" s="398"/>
      <c r="S508" s="399"/>
      <c r="T508" s="40" t="s">
        <v>48</v>
      </c>
      <c r="U508" s="40" t="s">
        <v>48</v>
      </c>
      <c r="V508" s="41" t="s">
        <v>0</v>
      </c>
      <c r="W508" s="59">
        <v>0</v>
      </c>
      <c r="X508" s="56">
        <f>IFERROR(IF(W508="",0,CEILING((W508/$H508),1)*$H508),"")</f>
        <v>0</v>
      </c>
      <c r="Y508" s="42" t="str">
        <f>IFERROR(IF(X508=0,"",ROUNDUP(X508/H508,0)*0.01196),"")</f>
        <v/>
      </c>
      <c r="Z508" s="69" t="s">
        <v>48</v>
      </c>
      <c r="AA508" s="70" t="s">
        <v>48</v>
      </c>
      <c r="AE508" s="80"/>
      <c r="BB508" s="366" t="s">
        <v>67</v>
      </c>
      <c r="BL508" s="80">
        <f>IFERROR(W508*I508/H508,"0")</f>
        <v>0</v>
      </c>
      <c r="BM508" s="80">
        <f>IFERROR(X508*I508/H508,"0")</f>
        <v>0</v>
      </c>
      <c r="BN508" s="80">
        <f>IFERROR(1/J508*(W508/H508),"0")</f>
        <v>0</v>
      </c>
      <c r="BO508" s="80">
        <f>IFERROR(1/J508*(X508/H508),"0")</f>
        <v>0</v>
      </c>
    </row>
    <row r="509" spans="1:67" x14ac:dyDescent="0.2">
      <c r="A509" s="403"/>
      <c r="B509" s="403"/>
      <c r="C509" s="403"/>
      <c r="D509" s="403"/>
      <c r="E509" s="403"/>
      <c r="F509" s="403"/>
      <c r="G509" s="403"/>
      <c r="H509" s="403"/>
      <c r="I509" s="403"/>
      <c r="J509" s="403"/>
      <c r="K509" s="403"/>
      <c r="L509" s="403"/>
      <c r="M509" s="403"/>
      <c r="N509" s="404"/>
      <c r="O509" s="400" t="s">
        <v>43</v>
      </c>
      <c r="P509" s="401"/>
      <c r="Q509" s="401"/>
      <c r="R509" s="401"/>
      <c r="S509" s="401"/>
      <c r="T509" s="401"/>
      <c r="U509" s="402"/>
      <c r="V509" s="43" t="s">
        <v>42</v>
      </c>
      <c r="W509" s="44">
        <f>IFERROR(W508/H508,"0")</f>
        <v>0</v>
      </c>
      <c r="X509" s="44">
        <f>IFERROR(X508/H508,"0")</f>
        <v>0</v>
      </c>
      <c r="Y509" s="44">
        <f>IFERROR(IF(Y508="",0,Y508),"0")</f>
        <v>0</v>
      </c>
      <c r="Z509" s="68"/>
      <c r="AA509" s="68"/>
    </row>
    <row r="510" spans="1:67" x14ac:dyDescent="0.2">
      <c r="A510" s="403"/>
      <c r="B510" s="403"/>
      <c r="C510" s="403"/>
      <c r="D510" s="403"/>
      <c r="E510" s="403"/>
      <c r="F510" s="403"/>
      <c r="G510" s="403"/>
      <c r="H510" s="403"/>
      <c r="I510" s="403"/>
      <c r="J510" s="403"/>
      <c r="K510" s="403"/>
      <c r="L510" s="403"/>
      <c r="M510" s="403"/>
      <c r="N510" s="404"/>
      <c r="O510" s="400" t="s">
        <v>43</v>
      </c>
      <c r="P510" s="401"/>
      <c r="Q510" s="401"/>
      <c r="R510" s="401"/>
      <c r="S510" s="401"/>
      <c r="T510" s="401"/>
      <c r="U510" s="402"/>
      <c r="V510" s="43" t="s">
        <v>0</v>
      </c>
      <c r="W510" s="44">
        <f>IFERROR(SUM(W508:W508),"0")</f>
        <v>0</v>
      </c>
      <c r="X510" s="44">
        <f>IFERROR(SUM(X508:X508),"0")</f>
        <v>0</v>
      </c>
      <c r="Y510" s="43"/>
      <c r="Z510" s="68"/>
      <c r="AA510" s="68"/>
    </row>
    <row r="511" spans="1:67" ht="27.75" customHeight="1" x14ac:dyDescent="0.2">
      <c r="A511" s="445" t="s">
        <v>715</v>
      </c>
      <c r="B511" s="445"/>
      <c r="C511" s="445"/>
      <c r="D511" s="445"/>
      <c r="E511" s="445"/>
      <c r="F511" s="445"/>
      <c r="G511" s="445"/>
      <c r="H511" s="445"/>
      <c r="I511" s="445"/>
      <c r="J511" s="445"/>
      <c r="K511" s="445"/>
      <c r="L511" s="445"/>
      <c r="M511" s="445"/>
      <c r="N511" s="445"/>
      <c r="O511" s="445"/>
      <c r="P511" s="445"/>
      <c r="Q511" s="445"/>
      <c r="R511" s="445"/>
      <c r="S511" s="445"/>
      <c r="T511" s="445"/>
      <c r="U511" s="445"/>
      <c r="V511" s="445"/>
      <c r="W511" s="445"/>
      <c r="X511" s="445"/>
      <c r="Y511" s="445"/>
      <c r="Z511" s="55"/>
      <c r="AA511" s="55"/>
    </row>
    <row r="512" spans="1:67" ht="16.5" customHeight="1" x14ac:dyDescent="0.25">
      <c r="A512" s="432" t="s">
        <v>716</v>
      </c>
      <c r="B512" s="432"/>
      <c r="C512" s="432"/>
      <c r="D512" s="432"/>
      <c r="E512" s="432"/>
      <c r="F512" s="432"/>
      <c r="G512" s="432"/>
      <c r="H512" s="432"/>
      <c r="I512" s="432"/>
      <c r="J512" s="432"/>
      <c r="K512" s="432"/>
      <c r="L512" s="432"/>
      <c r="M512" s="432"/>
      <c r="N512" s="432"/>
      <c r="O512" s="432"/>
      <c r="P512" s="432"/>
      <c r="Q512" s="432"/>
      <c r="R512" s="432"/>
      <c r="S512" s="432"/>
      <c r="T512" s="432"/>
      <c r="U512" s="432"/>
      <c r="V512" s="432"/>
      <c r="W512" s="432"/>
      <c r="X512" s="432"/>
      <c r="Y512" s="432"/>
      <c r="Z512" s="66"/>
      <c r="AA512" s="66"/>
    </row>
    <row r="513" spans="1:67" ht="14.25" customHeight="1" x14ac:dyDescent="0.25">
      <c r="A513" s="416" t="s">
        <v>118</v>
      </c>
      <c r="B513" s="416"/>
      <c r="C513" s="416"/>
      <c r="D513" s="416"/>
      <c r="E513" s="416"/>
      <c r="F513" s="416"/>
      <c r="G513" s="416"/>
      <c r="H513" s="416"/>
      <c r="I513" s="416"/>
      <c r="J513" s="416"/>
      <c r="K513" s="416"/>
      <c r="L513" s="416"/>
      <c r="M513" s="416"/>
      <c r="N513" s="416"/>
      <c r="O513" s="416"/>
      <c r="P513" s="416"/>
      <c r="Q513" s="416"/>
      <c r="R513" s="416"/>
      <c r="S513" s="416"/>
      <c r="T513" s="416"/>
      <c r="U513" s="416"/>
      <c r="V513" s="416"/>
      <c r="W513" s="416"/>
      <c r="X513" s="416"/>
      <c r="Y513" s="416"/>
      <c r="Z513" s="67"/>
      <c r="AA513" s="67"/>
    </row>
    <row r="514" spans="1:67" ht="27" customHeight="1" x14ac:dyDescent="0.25">
      <c r="A514" s="64" t="s">
        <v>717</v>
      </c>
      <c r="B514" s="64" t="s">
        <v>718</v>
      </c>
      <c r="C514" s="37">
        <v>4301011763</v>
      </c>
      <c r="D514" s="396">
        <v>4640242181011</v>
      </c>
      <c r="E514" s="396"/>
      <c r="F514" s="63">
        <v>1.35</v>
      </c>
      <c r="G514" s="38">
        <v>8</v>
      </c>
      <c r="H514" s="63">
        <v>10.8</v>
      </c>
      <c r="I514" s="63">
        <v>11.28</v>
      </c>
      <c r="J514" s="38">
        <v>56</v>
      </c>
      <c r="K514" s="38" t="s">
        <v>114</v>
      </c>
      <c r="L514" s="39" t="s">
        <v>133</v>
      </c>
      <c r="M514" s="39"/>
      <c r="N514" s="38">
        <v>55</v>
      </c>
      <c r="O514" s="433" t="s">
        <v>719</v>
      </c>
      <c r="P514" s="398"/>
      <c r="Q514" s="398"/>
      <c r="R514" s="398"/>
      <c r="S514" s="399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ref="X514:X522" si="102">IFERROR(IF(W514="",0,CEILING((W514/$H514),1)*$H514),"")</f>
        <v>0</v>
      </c>
      <c r="Y514" s="42" t="str">
        <f t="shared" ref="Y514:Y519" si="103">IFERROR(IF(X514=0,"",ROUNDUP(X514/H514,0)*0.02175),"")</f>
        <v/>
      </c>
      <c r="Z514" s="69" t="s">
        <v>48</v>
      </c>
      <c r="AA514" s="70" t="s">
        <v>48</v>
      </c>
      <c r="AE514" s="80"/>
      <c r="BB514" s="367" t="s">
        <v>67</v>
      </c>
      <c r="BL514" s="80">
        <f t="shared" ref="BL514:BL522" si="104">IFERROR(W514*I514/H514,"0")</f>
        <v>0</v>
      </c>
      <c r="BM514" s="80">
        <f t="shared" ref="BM514:BM522" si="105">IFERROR(X514*I514/H514,"0")</f>
        <v>0</v>
      </c>
      <c r="BN514" s="80">
        <f t="shared" ref="BN514:BN522" si="106">IFERROR(1/J514*(W514/H514),"0")</f>
        <v>0</v>
      </c>
      <c r="BO514" s="80">
        <f t="shared" ref="BO514:BO522" si="107">IFERROR(1/J514*(X514/H514),"0")</f>
        <v>0</v>
      </c>
    </row>
    <row r="515" spans="1:67" ht="27" customHeight="1" x14ac:dyDescent="0.25">
      <c r="A515" s="64" t="s">
        <v>720</v>
      </c>
      <c r="B515" s="64" t="s">
        <v>721</v>
      </c>
      <c r="C515" s="37">
        <v>4301011951</v>
      </c>
      <c r="D515" s="396">
        <v>4640242180045</v>
      </c>
      <c r="E515" s="396"/>
      <c r="F515" s="63">
        <v>1.35</v>
      </c>
      <c r="G515" s="38">
        <v>8</v>
      </c>
      <c r="H515" s="63">
        <v>10.8</v>
      </c>
      <c r="I515" s="63">
        <v>11.28</v>
      </c>
      <c r="J515" s="38">
        <v>56</v>
      </c>
      <c r="K515" s="38" t="s">
        <v>114</v>
      </c>
      <c r="L515" s="39" t="s">
        <v>113</v>
      </c>
      <c r="M515" s="39"/>
      <c r="N515" s="38">
        <v>55</v>
      </c>
      <c r="O515" s="434" t="s">
        <v>722</v>
      </c>
      <c r="P515" s="398"/>
      <c r="Q515" s="398"/>
      <c r="R515" s="398"/>
      <c r="S515" s="399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102"/>
        <v>0</v>
      </c>
      <c r="Y515" s="42" t="str">
        <f t="shared" si="103"/>
        <v/>
      </c>
      <c r="Z515" s="69" t="s">
        <v>48</v>
      </c>
      <c r="AA515" s="70" t="s">
        <v>48</v>
      </c>
      <c r="AE515" s="80"/>
      <c r="BB515" s="368" t="s">
        <v>67</v>
      </c>
      <c r="BL515" s="80">
        <f t="shared" si="104"/>
        <v>0</v>
      </c>
      <c r="BM515" s="80">
        <f t="shared" si="105"/>
        <v>0</v>
      </c>
      <c r="BN515" s="80">
        <f t="shared" si="106"/>
        <v>0</v>
      </c>
      <c r="BO515" s="80">
        <f t="shared" si="107"/>
        <v>0</v>
      </c>
    </row>
    <row r="516" spans="1:67" ht="27" customHeight="1" x14ac:dyDescent="0.25">
      <c r="A516" s="64" t="s">
        <v>723</v>
      </c>
      <c r="B516" s="64" t="s">
        <v>724</v>
      </c>
      <c r="C516" s="37">
        <v>4301011585</v>
      </c>
      <c r="D516" s="396">
        <v>4640242180441</v>
      </c>
      <c r="E516" s="396"/>
      <c r="F516" s="63">
        <v>1.5</v>
      </c>
      <c r="G516" s="38">
        <v>8</v>
      </c>
      <c r="H516" s="63">
        <v>12</v>
      </c>
      <c r="I516" s="63">
        <v>12.48</v>
      </c>
      <c r="J516" s="38">
        <v>56</v>
      </c>
      <c r="K516" s="38" t="s">
        <v>114</v>
      </c>
      <c r="L516" s="39" t="s">
        <v>113</v>
      </c>
      <c r="M516" s="39"/>
      <c r="N516" s="38">
        <v>50</v>
      </c>
      <c r="O516" s="435" t="s">
        <v>725</v>
      </c>
      <c r="P516" s="398"/>
      <c r="Q516" s="398"/>
      <c r="R516" s="398"/>
      <c r="S516" s="399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102"/>
        <v>0</v>
      </c>
      <c r="Y516" s="42" t="str">
        <f t="shared" si="103"/>
        <v/>
      </c>
      <c r="Z516" s="69" t="s">
        <v>48</v>
      </c>
      <c r="AA516" s="70" t="s">
        <v>48</v>
      </c>
      <c r="AE516" s="80"/>
      <c r="BB516" s="369" t="s">
        <v>67</v>
      </c>
      <c r="BL516" s="80">
        <f t="shared" si="104"/>
        <v>0</v>
      </c>
      <c r="BM516" s="80">
        <f t="shared" si="105"/>
        <v>0</v>
      </c>
      <c r="BN516" s="80">
        <f t="shared" si="106"/>
        <v>0</v>
      </c>
      <c r="BO516" s="80">
        <f t="shared" si="107"/>
        <v>0</v>
      </c>
    </row>
    <row r="517" spans="1:67" ht="27" customHeight="1" x14ac:dyDescent="0.25">
      <c r="A517" s="64" t="s">
        <v>726</v>
      </c>
      <c r="B517" s="64" t="s">
        <v>727</v>
      </c>
      <c r="C517" s="37">
        <v>4301011950</v>
      </c>
      <c r="D517" s="396">
        <v>4640242180601</v>
      </c>
      <c r="E517" s="396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114</v>
      </c>
      <c r="L517" s="39" t="s">
        <v>113</v>
      </c>
      <c r="M517" s="39"/>
      <c r="N517" s="38">
        <v>55</v>
      </c>
      <c r="O517" s="436" t="s">
        <v>728</v>
      </c>
      <c r="P517" s="398"/>
      <c r="Q517" s="398"/>
      <c r="R517" s="398"/>
      <c r="S517" s="399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102"/>
        <v>0</v>
      </c>
      <c r="Y517" s="42" t="str">
        <f t="shared" si="103"/>
        <v/>
      </c>
      <c r="Z517" s="69" t="s">
        <v>48</v>
      </c>
      <c r="AA517" s="70" t="s">
        <v>48</v>
      </c>
      <c r="AE517" s="80"/>
      <c r="BB517" s="370" t="s">
        <v>67</v>
      </c>
      <c r="BL517" s="80">
        <f t="shared" si="104"/>
        <v>0</v>
      </c>
      <c r="BM517" s="80">
        <f t="shared" si="105"/>
        <v>0</v>
      </c>
      <c r="BN517" s="80">
        <f t="shared" si="106"/>
        <v>0</v>
      </c>
      <c r="BO517" s="80">
        <f t="shared" si="107"/>
        <v>0</v>
      </c>
    </row>
    <row r="518" spans="1:67" ht="27" customHeight="1" x14ac:dyDescent="0.25">
      <c r="A518" s="64" t="s">
        <v>729</v>
      </c>
      <c r="B518" s="64" t="s">
        <v>730</v>
      </c>
      <c r="C518" s="37">
        <v>4301011584</v>
      </c>
      <c r="D518" s="396">
        <v>4640242180564</v>
      </c>
      <c r="E518" s="396"/>
      <c r="F518" s="63">
        <v>1.5</v>
      </c>
      <c r="G518" s="38">
        <v>8</v>
      </c>
      <c r="H518" s="63">
        <v>12</v>
      </c>
      <c r="I518" s="63">
        <v>12.48</v>
      </c>
      <c r="J518" s="38">
        <v>56</v>
      </c>
      <c r="K518" s="38" t="s">
        <v>114</v>
      </c>
      <c r="L518" s="39" t="s">
        <v>113</v>
      </c>
      <c r="M518" s="39"/>
      <c r="N518" s="38">
        <v>50</v>
      </c>
      <c r="O518" s="437" t="s">
        <v>731</v>
      </c>
      <c r="P518" s="398"/>
      <c r="Q518" s="398"/>
      <c r="R518" s="398"/>
      <c r="S518" s="399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102"/>
        <v>0</v>
      </c>
      <c r="Y518" s="42" t="str">
        <f t="shared" si="103"/>
        <v/>
      </c>
      <c r="Z518" s="69" t="s">
        <v>48</v>
      </c>
      <c r="AA518" s="70" t="s">
        <v>48</v>
      </c>
      <c r="AE518" s="80"/>
      <c r="BB518" s="371" t="s">
        <v>67</v>
      </c>
      <c r="BL518" s="80">
        <f t="shared" si="104"/>
        <v>0</v>
      </c>
      <c r="BM518" s="80">
        <f t="shared" si="105"/>
        <v>0</v>
      </c>
      <c r="BN518" s="80">
        <f t="shared" si="106"/>
        <v>0</v>
      </c>
      <c r="BO518" s="80">
        <f t="shared" si="107"/>
        <v>0</v>
      </c>
    </row>
    <row r="519" spans="1:67" ht="27" customHeight="1" x14ac:dyDescent="0.25">
      <c r="A519" s="64" t="s">
        <v>732</v>
      </c>
      <c r="B519" s="64" t="s">
        <v>733</v>
      </c>
      <c r="C519" s="37">
        <v>4301011762</v>
      </c>
      <c r="D519" s="396">
        <v>4640242180922</v>
      </c>
      <c r="E519" s="396"/>
      <c r="F519" s="63">
        <v>1.35</v>
      </c>
      <c r="G519" s="38">
        <v>8</v>
      </c>
      <c r="H519" s="63">
        <v>10.8</v>
      </c>
      <c r="I519" s="63">
        <v>11.28</v>
      </c>
      <c r="J519" s="38">
        <v>56</v>
      </c>
      <c r="K519" s="38" t="s">
        <v>114</v>
      </c>
      <c r="L519" s="39" t="s">
        <v>113</v>
      </c>
      <c r="M519" s="39"/>
      <c r="N519" s="38">
        <v>55</v>
      </c>
      <c r="O519" s="438" t="s">
        <v>734</v>
      </c>
      <c r="P519" s="398"/>
      <c r="Q519" s="398"/>
      <c r="R519" s="398"/>
      <c r="S519" s="399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102"/>
        <v>0</v>
      </c>
      <c r="Y519" s="42" t="str">
        <f t="shared" si="103"/>
        <v/>
      </c>
      <c r="Z519" s="69" t="s">
        <v>48</v>
      </c>
      <c r="AA519" s="70" t="s">
        <v>48</v>
      </c>
      <c r="AE519" s="80"/>
      <c r="BB519" s="372" t="s">
        <v>67</v>
      </c>
      <c r="BL519" s="80">
        <f t="shared" si="104"/>
        <v>0</v>
      </c>
      <c r="BM519" s="80">
        <f t="shared" si="105"/>
        <v>0</v>
      </c>
      <c r="BN519" s="80">
        <f t="shared" si="106"/>
        <v>0</v>
      </c>
      <c r="BO519" s="80">
        <f t="shared" si="107"/>
        <v>0</v>
      </c>
    </row>
    <row r="520" spans="1:67" ht="27" customHeight="1" x14ac:dyDescent="0.25">
      <c r="A520" s="64" t="s">
        <v>735</v>
      </c>
      <c r="B520" s="64" t="s">
        <v>736</v>
      </c>
      <c r="C520" s="37">
        <v>4301011764</v>
      </c>
      <c r="D520" s="396">
        <v>4640242181189</v>
      </c>
      <c r="E520" s="396"/>
      <c r="F520" s="63">
        <v>0.4</v>
      </c>
      <c r="G520" s="38">
        <v>10</v>
      </c>
      <c r="H520" s="63">
        <v>4</v>
      </c>
      <c r="I520" s="63">
        <v>4.24</v>
      </c>
      <c r="J520" s="38">
        <v>120</v>
      </c>
      <c r="K520" s="38" t="s">
        <v>81</v>
      </c>
      <c r="L520" s="39" t="s">
        <v>133</v>
      </c>
      <c r="M520" s="39"/>
      <c r="N520" s="38">
        <v>55</v>
      </c>
      <c r="O520" s="439" t="s">
        <v>737</v>
      </c>
      <c r="P520" s="398"/>
      <c r="Q520" s="398"/>
      <c r="R520" s="398"/>
      <c r="S520" s="399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102"/>
        <v>0</v>
      </c>
      <c r="Y520" s="42" t="str">
        <f>IFERROR(IF(X520=0,"",ROUNDUP(X520/H520,0)*0.00937),"")</f>
        <v/>
      </c>
      <c r="Z520" s="69" t="s">
        <v>48</v>
      </c>
      <c r="AA520" s="70" t="s">
        <v>48</v>
      </c>
      <c r="AE520" s="80"/>
      <c r="BB520" s="373" t="s">
        <v>67</v>
      </c>
      <c r="BL520" s="80">
        <f t="shared" si="104"/>
        <v>0</v>
      </c>
      <c r="BM520" s="80">
        <f t="shared" si="105"/>
        <v>0</v>
      </c>
      <c r="BN520" s="80">
        <f t="shared" si="106"/>
        <v>0</v>
      </c>
      <c r="BO520" s="80">
        <f t="shared" si="107"/>
        <v>0</v>
      </c>
    </row>
    <row r="521" spans="1:67" ht="27" customHeight="1" x14ac:dyDescent="0.25">
      <c r="A521" s="64" t="s">
        <v>738</v>
      </c>
      <c r="B521" s="64" t="s">
        <v>739</v>
      </c>
      <c r="C521" s="37">
        <v>4301011551</v>
      </c>
      <c r="D521" s="396">
        <v>4640242180038</v>
      </c>
      <c r="E521" s="396"/>
      <c r="F521" s="63">
        <v>0.4</v>
      </c>
      <c r="G521" s="38">
        <v>10</v>
      </c>
      <c r="H521" s="63">
        <v>4</v>
      </c>
      <c r="I521" s="63">
        <v>4.24</v>
      </c>
      <c r="J521" s="38">
        <v>120</v>
      </c>
      <c r="K521" s="38" t="s">
        <v>81</v>
      </c>
      <c r="L521" s="39" t="s">
        <v>113</v>
      </c>
      <c r="M521" s="39"/>
      <c r="N521" s="38">
        <v>50</v>
      </c>
      <c r="O521" s="440" t="s">
        <v>740</v>
      </c>
      <c r="P521" s="398"/>
      <c r="Q521" s="398"/>
      <c r="R521" s="398"/>
      <c r="S521" s="399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102"/>
        <v>0</v>
      </c>
      <c r="Y521" s="42" t="str">
        <f>IFERROR(IF(X521=0,"",ROUNDUP(X521/H521,0)*0.00937),"")</f>
        <v/>
      </c>
      <c r="Z521" s="69" t="s">
        <v>48</v>
      </c>
      <c r="AA521" s="70" t="s">
        <v>48</v>
      </c>
      <c r="AE521" s="80"/>
      <c r="BB521" s="374" t="s">
        <v>67</v>
      </c>
      <c r="BL521" s="80">
        <f t="shared" si="104"/>
        <v>0</v>
      </c>
      <c r="BM521" s="80">
        <f t="shared" si="105"/>
        <v>0</v>
      </c>
      <c r="BN521" s="80">
        <f t="shared" si="106"/>
        <v>0</v>
      </c>
      <c r="BO521" s="80">
        <f t="shared" si="107"/>
        <v>0</v>
      </c>
    </row>
    <row r="522" spans="1:67" ht="27" customHeight="1" x14ac:dyDescent="0.25">
      <c r="A522" s="64" t="s">
        <v>741</v>
      </c>
      <c r="B522" s="64" t="s">
        <v>742</v>
      </c>
      <c r="C522" s="37">
        <v>4301011765</v>
      </c>
      <c r="D522" s="396">
        <v>4640242181172</v>
      </c>
      <c r="E522" s="396"/>
      <c r="F522" s="63">
        <v>0.4</v>
      </c>
      <c r="G522" s="38">
        <v>10</v>
      </c>
      <c r="H522" s="63">
        <v>4</v>
      </c>
      <c r="I522" s="63">
        <v>4.24</v>
      </c>
      <c r="J522" s="38">
        <v>120</v>
      </c>
      <c r="K522" s="38" t="s">
        <v>81</v>
      </c>
      <c r="L522" s="39" t="s">
        <v>113</v>
      </c>
      <c r="M522" s="39"/>
      <c r="N522" s="38">
        <v>55</v>
      </c>
      <c r="O522" s="426" t="s">
        <v>743</v>
      </c>
      <c r="P522" s="398"/>
      <c r="Q522" s="398"/>
      <c r="R522" s="398"/>
      <c r="S522" s="399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si="102"/>
        <v>0</v>
      </c>
      <c r="Y522" s="42" t="str">
        <f>IFERROR(IF(X522=0,"",ROUNDUP(X522/H522,0)*0.00937),"")</f>
        <v/>
      </c>
      <c r="Z522" s="69" t="s">
        <v>48</v>
      </c>
      <c r="AA522" s="70" t="s">
        <v>48</v>
      </c>
      <c r="AE522" s="80"/>
      <c r="BB522" s="375" t="s">
        <v>67</v>
      </c>
      <c r="BL522" s="80">
        <f t="shared" si="104"/>
        <v>0</v>
      </c>
      <c r="BM522" s="80">
        <f t="shared" si="105"/>
        <v>0</v>
      </c>
      <c r="BN522" s="80">
        <f t="shared" si="106"/>
        <v>0</v>
      </c>
      <c r="BO522" s="80">
        <f t="shared" si="107"/>
        <v>0</v>
      </c>
    </row>
    <row r="523" spans="1:67" x14ac:dyDescent="0.2">
      <c r="A523" s="403"/>
      <c r="B523" s="403"/>
      <c r="C523" s="403"/>
      <c r="D523" s="403"/>
      <c r="E523" s="403"/>
      <c r="F523" s="403"/>
      <c r="G523" s="403"/>
      <c r="H523" s="403"/>
      <c r="I523" s="403"/>
      <c r="J523" s="403"/>
      <c r="K523" s="403"/>
      <c r="L523" s="403"/>
      <c r="M523" s="403"/>
      <c r="N523" s="404"/>
      <c r="O523" s="400" t="s">
        <v>43</v>
      </c>
      <c r="P523" s="401"/>
      <c r="Q523" s="401"/>
      <c r="R523" s="401"/>
      <c r="S523" s="401"/>
      <c r="T523" s="401"/>
      <c r="U523" s="402"/>
      <c r="V523" s="43" t="s">
        <v>42</v>
      </c>
      <c r="W523" s="44">
        <f>IFERROR(W514/H514,"0")+IFERROR(W515/H515,"0")+IFERROR(W516/H516,"0")+IFERROR(W517/H517,"0")+IFERROR(W518/H518,"0")+IFERROR(W519/H519,"0")+IFERROR(W520/H520,"0")+IFERROR(W521/H521,"0")+IFERROR(W522/H522,"0")</f>
        <v>0</v>
      </c>
      <c r="X523" s="44">
        <f>IFERROR(X514/H514,"0")+IFERROR(X515/H515,"0")+IFERROR(X516/H516,"0")+IFERROR(X517/H517,"0")+IFERROR(X518/H518,"0")+IFERROR(X519/H519,"0")+IFERROR(X520/H520,"0")+IFERROR(X521/H521,"0")+IFERROR(X522/H522,"0")</f>
        <v>0</v>
      </c>
      <c r="Y523" s="44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68"/>
      <c r="AA523" s="68"/>
    </row>
    <row r="524" spans="1:67" x14ac:dyDescent="0.2">
      <c r="A524" s="403"/>
      <c r="B524" s="403"/>
      <c r="C524" s="403"/>
      <c r="D524" s="403"/>
      <c r="E524" s="403"/>
      <c r="F524" s="403"/>
      <c r="G524" s="403"/>
      <c r="H524" s="403"/>
      <c r="I524" s="403"/>
      <c r="J524" s="403"/>
      <c r="K524" s="403"/>
      <c r="L524" s="403"/>
      <c r="M524" s="403"/>
      <c r="N524" s="404"/>
      <c r="O524" s="400" t="s">
        <v>43</v>
      </c>
      <c r="P524" s="401"/>
      <c r="Q524" s="401"/>
      <c r="R524" s="401"/>
      <c r="S524" s="401"/>
      <c r="T524" s="401"/>
      <c r="U524" s="402"/>
      <c r="V524" s="43" t="s">
        <v>0</v>
      </c>
      <c r="W524" s="44">
        <f>IFERROR(SUM(W514:W522),"0")</f>
        <v>0</v>
      </c>
      <c r="X524" s="44">
        <f>IFERROR(SUM(X514:X522),"0")</f>
        <v>0</v>
      </c>
      <c r="Y524" s="43"/>
      <c r="Z524" s="68"/>
      <c r="AA524" s="68"/>
    </row>
    <row r="525" spans="1:67" ht="14.25" customHeight="1" x14ac:dyDescent="0.25">
      <c r="A525" s="416" t="s">
        <v>110</v>
      </c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16"/>
      <c r="O525" s="416"/>
      <c r="P525" s="416"/>
      <c r="Q525" s="416"/>
      <c r="R525" s="416"/>
      <c r="S525" s="416"/>
      <c r="T525" s="416"/>
      <c r="U525" s="416"/>
      <c r="V525" s="416"/>
      <c r="W525" s="416"/>
      <c r="X525" s="416"/>
      <c r="Y525" s="416"/>
      <c r="Z525" s="67"/>
      <c r="AA525" s="67"/>
    </row>
    <row r="526" spans="1:67" ht="27" customHeight="1" x14ac:dyDescent="0.25">
      <c r="A526" s="64" t="s">
        <v>744</v>
      </c>
      <c r="B526" s="64" t="s">
        <v>745</v>
      </c>
      <c r="C526" s="37">
        <v>4301020260</v>
      </c>
      <c r="D526" s="396">
        <v>4640242180526</v>
      </c>
      <c r="E526" s="396"/>
      <c r="F526" s="63">
        <v>1.8</v>
      </c>
      <c r="G526" s="38">
        <v>6</v>
      </c>
      <c r="H526" s="63">
        <v>10.8</v>
      </c>
      <c r="I526" s="63">
        <v>11.28</v>
      </c>
      <c r="J526" s="38">
        <v>56</v>
      </c>
      <c r="K526" s="38" t="s">
        <v>114</v>
      </c>
      <c r="L526" s="39" t="s">
        <v>113</v>
      </c>
      <c r="M526" s="39"/>
      <c r="N526" s="38">
        <v>50</v>
      </c>
      <c r="O526" s="427" t="s">
        <v>746</v>
      </c>
      <c r="P526" s="398"/>
      <c r="Q526" s="398"/>
      <c r="R526" s="398"/>
      <c r="S526" s="399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6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16.5" customHeight="1" x14ac:dyDescent="0.25">
      <c r="A527" s="64" t="s">
        <v>747</v>
      </c>
      <c r="B527" s="64" t="s">
        <v>748</v>
      </c>
      <c r="C527" s="37">
        <v>4301020269</v>
      </c>
      <c r="D527" s="396">
        <v>4640242180519</v>
      </c>
      <c r="E527" s="396"/>
      <c r="F527" s="63">
        <v>1.35</v>
      </c>
      <c r="G527" s="38">
        <v>8</v>
      </c>
      <c r="H527" s="63">
        <v>10.8</v>
      </c>
      <c r="I527" s="63">
        <v>11.28</v>
      </c>
      <c r="J527" s="38">
        <v>56</v>
      </c>
      <c r="K527" s="38" t="s">
        <v>114</v>
      </c>
      <c r="L527" s="39" t="s">
        <v>133</v>
      </c>
      <c r="M527" s="39"/>
      <c r="N527" s="38">
        <v>50</v>
      </c>
      <c r="O527" s="428" t="s">
        <v>749</v>
      </c>
      <c r="P527" s="398"/>
      <c r="Q527" s="398"/>
      <c r="R527" s="398"/>
      <c r="S527" s="399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7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customHeight="1" x14ac:dyDescent="0.25">
      <c r="A528" s="64" t="s">
        <v>750</v>
      </c>
      <c r="B528" s="64" t="s">
        <v>751</v>
      </c>
      <c r="C528" s="37">
        <v>4301020309</v>
      </c>
      <c r="D528" s="396">
        <v>4640242180090</v>
      </c>
      <c r="E528" s="396"/>
      <c r="F528" s="63">
        <v>1.35</v>
      </c>
      <c r="G528" s="38">
        <v>8</v>
      </c>
      <c r="H528" s="63">
        <v>10.8</v>
      </c>
      <c r="I528" s="63">
        <v>11.28</v>
      </c>
      <c r="J528" s="38">
        <v>56</v>
      </c>
      <c r="K528" s="38" t="s">
        <v>114</v>
      </c>
      <c r="L528" s="39" t="s">
        <v>113</v>
      </c>
      <c r="M528" s="39"/>
      <c r="N528" s="38">
        <v>50</v>
      </c>
      <c r="O528" s="429" t="s">
        <v>752</v>
      </c>
      <c r="P528" s="398"/>
      <c r="Q528" s="398"/>
      <c r="R528" s="398"/>
      <c r="S528" s="399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8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27" customHeight="1" x14ac:dyDescent="0.25">
      <c r="A529" s="64" t="s">
        <v>753</v>
      </c>
      <c r="B529" s="64" t="s">
        <v>754</v>
      </c>
      <c r="C529" s="37">
        <v>4301020314</v>
      </c>
      <c r="D529" s="396">
        <v>4640242180090</v>
      </c>
      <c r="E529" s="396"/>
      <c r="F529" s="63">
        <v>1.35</v>
      </c>
      <c r="G529" s="38">
        <v>8</v>
      </c>
      <c r="H529" s="63">
        <v>10.8</v>
      </c>
      <c r="I529" s="63">
        <v>11.28</v>
      </c>
      <c r="J529" s="38">
        <v>56</v>
      </c>
      <c r="K529" s="38" t="s">
        <v>114</v>
      </c>
      <c r="L529" s="39" t="s">
        <v>113</v>
      </c>
      <c r="M529" s="39"/>
      <c r="N529" s="38">
        <v>50</v>
      </c>
      <c r="O529" s="430" t="s">
        <v>755</v>
      </c>
      <c r="P529" s="398"/>
      <c r="Q529" s="398"/>
      <c r="R529" s="398"/>
      <c r="S529" s="399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IFERROR(IF(X529=0,"",ROUNDUP(X529/H529,0)*0.02175),"")</f>
        <v/>
      </c>
      <c r="Z529" s="69" t="s">
        <v>48</v>
      </c>
      <c r="AA529" s="70" t="s">
        <v>48</v>
      </c>
      <c r="AE529" s="80"/>
      <c r="BB529" s="379" t="s">
        <v>67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ht="27" customHeight="1" x14ac:dyDescent="0.25">
      <c r="A530" s="64" t="s">
        <v>756</v>
      </c>
      <c r="B530" s="64" t="s">
        <v>757</v>
      </c>
      <c r="C530" s="37">
        <v>4301020295</v>
      </c>
      <c r="D530" s="396">
        <v>4640242181363</v>
      </c>
      <c r="E530" s="396"/>
      <c r="F530" s="63">
        <v>0.4</v>
      </c>
      <c r="G530" s="38">
        <v>10</v>
      </c>
      <c r="H530" s="63">
        <v>4</v>
      </c>
      <c r="I530" s="63">
        <v>4.24</v>
      </c>
      <c r="J530" s="38">
        <v>120</v>
      </c>
      <c r="K530" s="38" t="s">
        <v>81</v>
      </c>
      <c r="L530" s="39" t="s">
        <v>113</v>
      </c>
      <c r="M530" s="39"/>
      <c r="N530" s="38">
        <v>50</v>
      </c>
      <c r="O530" s="431" t="s">
        <v>758</v>
      </c>
      <c r="P530" s="398"/>
      <c r="Q530" s="398"/>
      <c r="R530" s="398"/>
      <c r="S530" s="399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IFERROR(IF(X530=0,"",ROUNDUP(X530/H530,0)*0.00937),"")</f>
        <v/>
      </c>
      <c r="Z530" s="69" t="s">
        <v>48</v>
      </c>
      <c r="AA530" s="70" t="s">
        <v>48</v>
      </c>
      <c r="AE530" s="80"/>
      <c r="BB530" s="380" t="s">
        <v>67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x14ac:dyDescent="0.2">
      <c r="A531" s="403"/>
      <c r="B531" s="403"/>
      <c r="C531" s="403"/>
      <c r="D531" s="403"/>
      <c r="E531" s="403"/>
      <c r="F531" s="403"/>
      <c r="G531" s="403"/>
      <c r="H531" s="403"/>
      <c r="I531" s="403"/>
      <c r="J531" s="403"/>
      <c r="K531" s="403"/>
      <c r="L531" s="403"/>
      <c r="M531" s="403"/>
      <c r="N531" s="404"/>
      <c r="O531" s="400" t="s">
        <v>43</v>
      </c>
      <c r="P531" s="401"/>
      <c r="Q531" s="401"/>
      <c r="R531" s="401"/>
      <c r="S531" s="401"/>
      <c r="T531" s="401"/>
      <c r="U531" s="402"/>
      <c r="V531" s="43" t="s">
        <v>42</v>
      </c>
      <c r="W531" s="44">
        <f>IFERROR(W526/H526,"0")+IFERROR(W527/H527,"0")+IFERROR(W528/H528,"0")+IFERROR(W529/H529,"0")+IFERROR(W530/H530,"0")</f>
        <v>0</v>
      </c>
      <c r="X531" s="44">
        <f>IFERROR(X526/H526,"0")+IFERROR(X527/H527,"0")+IFERROR(X528/H528,"0")+IFERROR(X529/H529,"0")+IFERROR(X530/H530,"0")</f>
        <v>0</v>
      </c>
      <c r="Y531" s="44">
        <f>IFERROR(IF(Y526="",0,Y526),"0")+IFERROR(IF(Y527="",0,Y527),"0")+IFERROR(IF(Y528="",0,Y528),"0")+IFERROR(IF(Y529="",0,Y529),"0")+IFERROR(IF(Y530="",0,Y530),"0")</f>
        <v>0</v>
      </c>
      <c r="Z531" s="68"/>
      <c r="AA531" s="68"/>
    </row>
    <row r="532" spans="1:67" x14ac:dyDescent="0.2">
      <c r="A532" s="403"/>
      <c r="B532" s="403"/>
      <c r="C532" s="403"/>
      <c r="D532" s="403"/>
      <c r="E532" s="403"/>
      <c r="F532" s="403"/>
      <c r="G532" s="403"/>
      <c r="H532" s="403"/>
      <c r="I532" s="403"/>
      <c r="J532" s="403"/>
      <c r="K532" s="403"/>
      <c r="L532" s="403"/>
      <c r="M532" s="403"/>
      <c r="N532" s="404"/>
      <c r="O532" s="400" t="s">
        <v>43</v>
      </c>
      <c r="P532" s="401"/>
      <c r="Q532" s="401"/>
      <c r="R532" s="401"/>
      <c r="S532" s="401"/>
      <c r="T532" s="401"/>
      <c r="U532" s="402"/>
      <c r="V532" s="43" t="s">
        <v>0</v>
      </c>
      <c r="W532" s="44">
        <f>IFERROR(SUM(W526:W530),"0")</f>
        <v>0</v>
      </c>
      <c r="X532" s="44">
        <f>IFERROR(SUM(X526:X530),"0")</f>
        <v>0</v>
      </c>
      <c r="Y532" s="43"/>
      <c r="Z532" s="68"/>
      <c r="AA532" s="68"/>
    </row>
    <row r="533" spans="1:67" ht="14.25" customHeight="1" x14ac:dyDescent="0.25">
      <c r="A533" s="416" t="s">
        <v>77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67"/>
      <c r="AA533" s="67"/>
    </row>
    <row r="534" spans="1:67" ht="27" customHeight="1" x14ac:dyDescent="0.25">
      <c r="A534" s="64" t="s">
        <v>759</v>
      </c>
      <c r="B534" s="64" t="s">
        <v>760</v>
      </c>
      <c r="C534" s="37">
        <v>4301031280</v>
      </c>
      <c r="D534" s="396">
        <v>4640242180816</v>
      </c>
      <c r="E534" s="396"/>
      <c r="F534" s="63">
        <v>0.7</v>
      </c>
      <c r="G534" s="38">
        <v>6</v>
      </c>
      <c r="H534" s="63">
        <v>4.2</v>
      </c>
      <c r="I534" s="63">
        <v>4.46</v>
      </c>
      <c r="J534" s="38">
        <v>156</v>
      </c>
      <c r="K534" s="38" t="s">
        <v>81</v>
      </c>
      <c r="L534" s="39" t="s">
        <v>80</v>
      </c>
      <c r="M534" s="39"/>
      <c r="N534" s="38">
        <v>40</v>
      </c>
      <c r="O534" s="420" t="s">
        <v>761</v>
      </c>
      <c r="P534" s="398"/>
      <c r="Q534" s="398"/>
      <c r="R534" s="398"/>
      <c r="S534" s="399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IFERROR(IF(X534=0,"",ROUNDUP(X534/H534,0)*0.00753),"")</f>
        <v/>
      </c>
      <c r="Z534" s="69" t="s">
        <v>48</v>
      </c>
      <c r="AA534" s="70" t="s">
        <v>48</v>
      </c>
      <c r="AE534" s="80"/>
      <c r="BB534" s="381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t="27" customHeight="1" x14ac:dyDescent="0.25">
      <c r="A535" s="64" t="s">
        <v>762</v>
      </c>
      <c r="B535" s="64" t="s">
        <v>763</v>
      </c>
      <c r="C535" s="37">
        <v>4301031244</v>
      </c>
      <c r="D535" s="396">
        <v>4640242180595</v>
      </c>
      <c r="E535" s="396"/>
      <c r="F535" s="63">
        <v>0.7</v>
      </c>
      <c r="G535" s="38">
        <v>6</v>
      </c>
      <c r="H535" s="63">
        <v>4.2</v>
      </c>
      <c r="I535" s="63">
        <v>4.46</v>
      </c>
      <c r="J535" s="38">
        <v>156</v>
      </c>
      <c r="K535" s="38" t="s">
        <v>81</v>
      </c>
      <c r="L535" s="39" t="s">
        <v>80</v>
      </c>
      <c r="M535" s="39"/>
      <c r="N535" s="38">
        <v>40</v>
      </c>
      <c r="O535" s="421" t="s">
        <v>764</v>
      </c>
      <c r="P535" s="398"/>
      <c r="Q535" s="398"/>
      <c r="R535" s="398"/>
      <c r="S535" s="399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IFERROR(IF(X535=0,"",ROUNDUP(X535/H535,0)*0.00753),"")</f>
        <v/>
      </c>
      <c r="Z535" s="69" t="s">
        <v>48</v>
      </c>
      <c r="AA535" s="70" t="s">
        <v>48</v>
      </c>
      <c r="AE535" s="80"/>
      <c r="BB535" s="382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ht="27" customHeight="1" x14ac:dyDescent="0.25">
      <c r="A536" s="64" t="s">
        <v>765</v>
      </c>
      <c r="B536" s="64" t="s">
        <v>766</v>
      </c>
      <c r="C536" s="37">
        <v>4301031321</v>
      </c>
      <c r="D536" s="396">
        <v>4640242180076</v>
      </c>
      <c r="E536" s="396"/>
      <c r="F536" s="63">
        <v>0.7</v>
      </c>
      <c r="G536" s="38">
        <v>6</v>
      </c>
      <c r="H536" s="63">
        <v>4.2</v>
      </c>
      <c r="I536" s="63">
        <v>4.4000000000000004</v>
      </c>
      <c r="J536" s="38">
        <v>156</v>
      </c>
      <c r="K536" s="38" t="s">
        <v>81</v>
      </c>
      <c r="L536" s="39" t="s">
        <v>80</v>
      </c>
      <c r="M536" s="39"/>
      <c r="N536" s="38">
        <v>40</v>
      </c>
      <c r="O536" s="422" t="s">
        <v>767</v>
      </c>
      <c r="P536" s="398"/>
      <c r="Q536" s="398"/>
      <c r="R536" s="398"/>
      <c r="S536" s="399"/>
      <c r="T536" s="40" t="s">
        <v>48</v>
      </c>
      <c r="U536" s="40" t="s">
        <v>48</v>
      </c>
      <c r="V536" s="41" t="s">
        <v>0</v>
      </c>
      <c r="W536" s="59">
        <v>0</v>
      </c>
      <c r="X536" s="56">
        <f>IFERROR(IF(W536="",0,CEILING((W536/$H536),1)*$H536),"")</f>
        <v>0</v>
      </c>
      <c r="Y536" s="42" t="str">
        <f>IFERROR(IF(X536=0,"",ROUNDUP(X536/H536,0)*0.00753),"")</f>
        <v/>
      </c>
      <c r="Z536" s="69" t="s">
        <v>48</v>
      </c>
      <c r="AA536" s="70" t="s">
        <v>48</v>
      </c>
      <c r="AE536" s="80"/>
      <c r="BB536" s="383" t="s">
        <v>67</v>
      </c>
      <c r="BL536" s="80">
        <f>IFERROR(W536*I536/H536,"0")</f>
        <v>0</v>
      </c>
      <c r="BM536" s="80">
        <f>IFERROR(X536*I536/H536,"0")</f>
        <v>0</v>
      </c>
      <c r="BN536" s="80">
        <f>IFERROR(1/J536*(W536/H536),"0")</f>
        <v>0</v>
      </c>
      <c r="BO536" s="80">
        <f>IFERROR(1/J536*(X536/H536),"0")</f>
        <v>0</v>
      </c>
    </row>
    <row r="537" spans="1:67" ht="27" customHeight="1" x14ac:dyDescent="0.25">
      <c r="A537" s="64" t="s">
        <v>768</v>
      </c>
      <c r="B537" s="64" t="s">
        <v>769</v>
      </c>
      <c r="C537" s="37">
        <v>4301031203</v>
      </c>
      <c r="D537" s="396">
        <v>4640242180908</v>
      </c>
      <c r="E537" s="396"/>
      <c r="F537" s="63">
        <v>0.28000000000000003</v>
      </c>
      <c r="G537" s="38">
        <v>6</v>
      </c>
      <c r="H537" s="63">
        <v>1.68</v>
      </c>
      <c r="I537" s="63">
        <v>1.81</v>
      </c>
      <c r="J537" s="38">
        <v>234</v>
      </c>
      <c r="K537" s="38" t="s">
        <v>84</v>
      </c>
      <c r="L537" s="39" t="s">
        <v>80</v>
      </c>
      <c r="M537" s="39"/>
      <c r="N537" s="38">
        <v>40</v>
      </c>
      <c r="O537" s="423" t="s">
        <v>770</v>
      </c>
      <c r="P537" s="398"/>
      <c r="Q537" s="398"/>
      <c r="R537" s="398"/>
      <c r="S537" s="399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IFERROR(IF(X537=0,"",ROUNDUP(X537/H537,0)*0.00502),"")</f>
        <v/>
      </c>
      <c r="Z537" s="69" t="s">
        <v>48</v>
      </c>
      <c r="AA537" s="70" t="s">
        <v>48</v>
      </c>
      <c r="AE537" s="80"/>
      <c r="BB537" s="384" t="s">
        <v>67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ht="27" customHeight="1" x14ac:dyDescent="0.25">
      <c r="A538" s="64" t="s">
        <v>771</v>
      </c>
      <c r="B538" s="64" t="s">
        <v>772</v>
      </c>
      <c r="C538" s="37">
        <v>4301031200</v>
      </c>
      <c r="D538" s="396">
        <v>4640242180489</v>
      </c>
      <c r="E538" s="396"/>
      <c r="F538" s="63">
        <v>0.28000000000000003</v>
      </c>
      <c r="G538" s="38">
        <v>6</v>
      </c>
      <c r="H538" s="63">
        <v>1.68</v>
      </c>
      <c r="I538" s="63">
        <v>1.84</v>
      </c>
      <c r="J538" s="38">
        <v>234</v>
      </c>
      <c r="K538" s="38" t="s">
        <v>84</v>
      </c>
      <c r="L538" s="39" t="s">
        <v>80</v>
      </c>
      <c r="M538" s="39"/>
      <c r="N538" s="38">
        <v>40</v>
      </c>
      <c r="O538" s="424" t="s">
        <v>773</v>
      </c>
      <c r="P538" s="398"/>
      <c r="Q538" s="398"/>
      <c r="R538" s="398"/>
      <c r="S538" s="399"/>
      <c r="T538" s="40" t="s">
        <v>48</v>
      </c>
      <c r="U538" s="40" t="s">
        <v>48</v>
      </c>
      <c r="V538" s="41" t="s">
        <v>0</v>
      </c>
      <c r="W538" s="59">
        <v>0</v>
      </c>
      <c r="X538" s="56">
        <f>IFERROR(IF(W538="",0,CEILING((W538/$H538),1)*$H538),"")</f>
        <v>0</v>
      </c>
      <c r="Y538" s="42" t="str">
        <f>IFERROR(IF(X538=0,"",ROUNDUP(X538/H538,0)*0.00502),"")</f>
        <v/>
      </c>
      <c r="Z538" s="69" t="s">
        <v>48</v>
      </c>
      <c r="AA538" s="70" t="s">
        <v>48</v>
      </c>
      <c r="AE538" s="80"/>
      <c r="BB538" s="385" t="s">
        <v>67</v>
      </c>
      <c r="BL538" s="80">
        <f>IFERROR(W538*I538/H538,"0")</f>
        <v>0</v>
      </c>
      <c r="BM538" s="80">
        <f>IFERROR(X538*I538/H538,"0")</f>
        <v>0</v>
      </c>
      <c r="BN538" s="80">
        <f>IFERROR(1/J538*(W538/H538),"0")</f>
        <v>0</v>
      </c>
      <c r="BO538" s="80">
        <f>IFERROR(1/J538*(X538/H538),"0")</f>
        <v>0</v>
      </c>
    </row>
    <row r="539" spans="1:67" x14ac:dyDescent="0.2">
      <c r="A539" s="403"/>
      <c r="B539" s="403"/>
      <c r="C539" s="403"/>
      <c r="D539" s="403"/>
      <c r="E539" s="403"/>
      <c r="F539" s="403"/>
      <c r="G539" s="403"/>
      <c r="H539" s="403"/>
      <c r="I539" s="403"/>
      <c r="J539" s="403"/>
      <c r="K539" s="403"/>
      <c r="L539" s="403"/>
      <c r="M539" s="403"/>
      <c r="N539" s="404"/>
      <c r="O539" s="400" t="s">
        <v>43</v>
      </c>
      <c r="P539" s="401"/>
      <c r="Q539" s="401"/>
      <c r="R539" s="401"/>
      <c r="S539" s="401"/>
      <c r="T539" s="401"/>
      <c r="U539" s="402"/>
      <c r="V539" s="43" t="s">
        <v>42</v>
      </c>
      <c r="W539" s="44">
        <f>IFERROR(W534/H534,"0")+IFERROR(W535/H535,"0")+IFERROR(W536/H536,"0")+IFERROR(W537/H537,"0")+IFERROR(W538/H538,"0")</f>
        <v>0</v>
      </c>
      <c r="X539" s="44">
        <f>IFERROR(X534/H534,"0")+IFERROR(X535/H535,"0")+IFERROR(X536/H536,"0")+IFERROR(X537/H537,"0")+IFERROR(X538/H538,"0")</f>
        <v>0</v>
      </c>
      <c r="Y539" s="44">
        <f>IFERROR(IF(Y534="",0,Y534),"0")+IFERROR(IF(Y535="",0,Y535),"0")+IFERROR(IF(Y536="",0,Y536),"0")+IFERROR(IF(Y537="",0,Y537),"0")+IFERROR(IF(Y538="",0,Y538),"0")</f>
        <v>0</v>
      </c>
      <c r="Z539" s="68"/>
      <c r="AA539" s="68"/>
    </row>
    <row r="540" spans="1:67" x14ac:dyDescent="0.2">
      <c r="A540" s="403"/>
      <c r="B540" s="403"/>
      <c r="C540" s="403"/>
      <c r="D540" s="403"/>
      <c r="E540" s="403"/>
      <c r="F540" s="403"/>
      <c r="G540" s="403"/>
      <c r="H540" s="403"/>
      <c r="I540" s="403"/>
      <c r="J540" s="403"/>
      <c r="K540" s="403"/>
      <c r="L540" s="403"/>
      <c r="M540" s="403"/>
      <c r="N540" s="404"/>
      <c r="O540" s="400" t="s">
        <v>43</v>
      </c>
      <c r="P540" s="401"/>
      <c r="Q540" s="401"/>
      <c r="R540" s="401"/>
      <c r="S540" s="401"/>
      <c r="T540" s="401"/>
      <c r="U540" s="402"/>
      <c r="V540" s="43" t="s">
        <v>0</v>
      </c>
      <c r="W540" s="44">
        <f>IFERROR(SUM(W534:W538),"0")</f>
        <v>0</v>
      </c>
      <c r="X540" s="44">
        <f>IFERROR(SUM(X534:X538),"0")</f>
        <v>0</v>
      </c>
      <c r="Y540" s="43"/>
      <c r="Z540" s="68"/>
      <c r="AA540" s="68"/>
    </row>
    <row r="541" spans="1:67" ht="14.25" customHeight="1" x14ac:dyDescent="0.25">
      <c r="A541" s="416" t="s">
        <v>85</v>
      </c>
      <c r="B541" s="416"/>
      <c r="C541" s="416"/>
      <c r="D541" s="416"/>
      <c r="E541" s="416"/>
      <c r="F541" s="416"/>
      <c r="G541" s="416"/>
      <c r="H541" s="416"/>
      <c r="I541" s="416"/>
      <c r="J541" s="416"/>
      <c r="K541" s="416"/>
      <c r="L541" s="416"/>
      <c r="M541" s="416"/>
      <c r="N541" s="416"/>
      <c r="O541" s="416"/>
      <c r="P541" s="416"/>
      <c r="Q541" s="416"/>
      <c r="R541" s="416"/>
      <c r="S541" s="416"/>
      <c r="T541" s="416"/>
      <c r="U541" s="416"/>
      <c r="V541" s="416"/>
      <c r="W541" s="416"/>
      <c r="X541" s="416"/>
      <c r="Y541" s="416"/>
      <c r="Z541" s="67"/>
      <c r="AA541" s="67"/>
    </row>
    <row r="542" spans="1:67" ht="27" customHeight="1" x14ac:dyDescent="0.25">
      <c r="A542" s="64" t="s">
        <v>774</v>
      </c>
      <c r="B542" s="64" t="s">
        <v>775</v>
      </c>
      <c r="C542" s="37">
        <v>4301051746</v>
      </c>
      <c r="D542" s="396">
        <v>4640242180533</v>
      </c>
      <c r="E542" s="396"/>
      <c r="F542" s="63">
        <v>1.3</v>
      </c>
      <c r="G542" s="38">
        <v>6</v>
      </c>
      <c r="H542" s="63">
        <v>7.8</v>
      </c>
      <c r="I542" s="63">
        <v>8.3640000000000008</v>
      </c>
      <c r="J542" s="38">
        <v>56</v>
      </c>
      <c r="K542" s="38" t="s">
        <v>114</v>
      </c>
      <c r="L542" s="39" t="s">
        <v>133</v>
      </c>
      <c r="M542" s="39"/>
      <c r="N542" s="38">
        <v>40</v>
      </c>
      <c r="O542" s="425" t="s">
        <v>776</v>
      </c>
      <c r="P542" s="398"/>
      <c r="Q542" s="398"/>
      <c r="R542" s="398"/>
      <c r="S542" s="399"/>
      <c r="T542" s="40" t="s">
        <v>48</v>
      </c>
      <c r="U542" s="40" t="s">
        <v>48</v>
      </c>
      <c r="V542" s="41" t="s">
        <v>0</v>
      </c>
      <c r="W542" s="59">
        <v>0</v>
      </c>
      <c r="X542" s="56">
        <f>IFERROR(IF(W542="",0,CEILING((W542/$H542),1)*$H542),"")</f>
        <v>0</v>
      </c>
      <c r="Y542" s="42" t="str">
        <f>IFERROR(IF(X542=0,"",ROUNDUP(X542/H542,0)*0.02175),"")</f>
        <v/>
      </c>
      <c r="Z542" s="69" t="s">
        <v>48</v>
      </c>
      <c r="AA542" s="70" t="s">
        <v>48</v>
      </c>
      <c r="AE542" s="80"/>
      <c r="BB542" s="386" t="s">
        <v>67</v>
      </c>
      <c r="BL542" s="80">
        <f>IFERROR(W542*I542/H542,"0")</f>
        <v>0</v>
      </c>
      <c r="BM542" s="80">
        <f>IFERROR(X542*I542/H542,"0")</f>
        <v>0</v>
      </c>
      <c r="BN542" s="80">
        <f>IFERROR(1/J542*(W542/H542),"0")</f>
        <v>0</v>
      </c>
      <c r="BO542" s="80">
        <f>IFERROR(1/J542*(X542/H542),"0")</f>
        <v>0</v>
      </c>
    </row>
    <row r="543" spans="1:67" ht="27" customHeight="1" x14ac:dyDescent="0.25">
      <c r="A543" s="64" t="s">
        <v>777</v>
      </c>
      <c r="B543" s="64" t="s">
        <v>778</v>
      </c>
      <c r="C543" s="37">
        <v>4301051780</v>
      </c>
      <c r="D543" s="396">
        <v>4640242180106</v>
      </c>
      <c r="E543" s="396"/>
      <c r="F543" s="63">
        <v>1.3</v>
      </c>
      <c r="G543" s="38">
        <v>6</v>
      </c>
      <c r="H543" s="63">
        <v>7.8</v>
      </c>
      <c r="I543" s="63">
        <v>8.2799999999999994</v>
      </c>
      <c r="J543" s="38">
        <v>56</v>
      </c>
      <c r="K543" s="38" t="s">
        <v>114</v>
      </c>
      <c r="L543" s="39" t="s">
        <v>80</v>
      </c>
      <c r="M543" s="39"/>
      <c r="N543" s="38">
        <v>45</v>
      </c>
      <c r="O543" s="412" t="s">
        <v>779</v>
      </c>
      <c r="P543" s="398"/>
      <c r="Q543" s="398"/>
      <c r="R543" s="398"/>
      <c r="S543" s="399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IFERROR(IF(X543=0,"",ROUNDUP(X543/H543,0)*0.02175),"")</f>
        <v/>
      </c>
      <c r="Z543" s="69" t="s">
        <v>48</v>
      </c>
      <c r="AA543" s="70" t="s">
        <v>48</v>
      </c>
      <c r="AE543" s="80"/>
      <c r="BB543" s="387" t="s">
        <v>67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ht="27" customHeight="1" x14ac:dyDescent="0.25">
      <c r="A544" s="64" t="s">
        <v>780</v>
      </c>
      <c r="B544" s="64" t="s">
        <v>781</v>
      </c>
      <c r="C544" s="37">
        <v>4301051510</v>
      </c>
      <c r="D544" s="396">
        <v>4640242180540</v>
      </c>
      <c r="E544" s="396"/>
      <c r="F544" s="63">
        <v>1.3</v>
      </c>
      <c r="G544" s="38">
        <v>6</v>
      </c>
      <c r="H544" s="63">
        <v>7.8</v>
      </c>
      <c r="I544" s="63">
        <v>8.3640000000000008</v>
      </c>
      <c r="J544" s="38">
        <v>56</v>
      </c>
      <c r="K544" s="38" t="s">
        <v>114</v>
      </c>
      <c r="L544" s="39" t="s">
        <v>80</v>
      </c>
      <c r="M544" s="39"/>
      <c r="N544" s="38">
        <v>30</v>
      </c>
      <c r="O544" s="413" t="s">
        <v>782</v>
      </c>
      <c r="P544" s="398"/>
      <c r="Q544" s="398"/>
      <c r="R544" s="398"/>
      <c r="S544" s="399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27" customHeight="1" x14ac:dyDescent="0.25">
      <c r="A545" s="64" t="s">
        <v>783</v>
      </c>
      <c r="B545" s="64" t="s">
        <v>784</v>
      </c>
      <c r="C545" s="37">
        <v>4301051390</v>
      </c>
      <c r="D545" s="396">
        <v>4640242181233</v>
      </c>
      <c r="E545" s="396"/>
      <c r="F545" s="63">
        <v>0.3</v>
      </c>
      <c r="G545" s="38">
        <v>6</v>
      </c>
      <c r="H545" s="63">
        <v>1.8</v>
      </c>
      <c r="I545" s="63">
        <v>1.984</v>
      </c>
      <c r="J545" s="38">
        <v>234</v>
      </c>
      <c r="K545" s="38" t="s">
        <v>84</v>
      </c>
      <c r="L545" s="39" t="s">
        <v>80</v>
      </c>
      <c r="M545" s="39"/>
      <c r="N545" s="38">
        <v>40</v>
      </c>
      <c r="O545" s="414" t="s">
        <v>785</v>
      </c>
      <c r="P545" s="398"/>
      <c r="Q545" s="398"/>
      <c r="R545" s="398"/>
      <c r="S545" s="399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IFERROR(IF(X545=0,"",ROUNDUP(X545/H545,0)*0.00502),"")</f>
        <v/>
      </c>
      <c r="Z545" s="69" t="s">
        <v>48</v>
      </c>
      <c r="AA545" s="70" t="s">
        <v>48</v>
      </c>
      <c r="AE545" s="80"/>
      <c r="BB545" s="389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786</v>
      </c>
      <c r="B546" s="64" t="s">
        <v>787</v>
      </c>
      <c r="C546" s="37">
        <v>4301051448</v>
      </c>
      <c r="D546" s="396">
        <v>4640242181226</v>
      </c>
      <c r="E546" s="396"/>
      <c r="F546" s="63">
        <v>0.3</v>
      </c>
      <c r="G546" s="38">
        <v>6</v>
      </c>
      <c r="H546" s="63">
        <v>1.8</v>
      </c>
      <c r="I546" s="63">
        <v>1.972</v>
      </c>
      <c r="J546" s="38">
        <v>234</v>
      </c>
      <c r="K546" s="38" t="s">
        <v>84</v>
      </c>
      <c r="L546" s="39" t="s">
        <v>80</v>
      </c>
      <c r="M546" s="39"/>
      <c r="N546" s="38">
        <v>30</v>
      </c>
      <c r="O546" s="415" t="s">
        <v>788</v>
      </c>
      <c r="P546" s="398"/>
      <c r="Q546" s="398"/>
      <c r="R546" s="398"/>
      <c r="S546" s="399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IFERROR(IF(X546=0,"",ROUNDUP(X546/H546,0)*0.00502),"")</f>
        <v/>
      </c>
      <c r="Z546" s="69" t="s">
        <v>48</v>
      </c>
      <c r="AA546" s="70" t="s">
        <v>48</v>
      </c>
      <c r="AE546" s="80"/>
      <c r="BB546" s="390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x14ac:dyDescent="0.2">
      <c r="A547" s="403"/>
      <c r="B547" s="403"/>
      <c r="C547" s="403"/>
      <c r="D547" s="403"/>
      <c r="E547" s="403"/>
      <c r="F547" s="403"/>
      <c r="G547" s="403"/>
      <c r="H547" s="403"/>
      <c r="I547" s="403"/>
      <c r="J547" s="403"/>
      <c r="K547" s="403"/>
      <c r="L547" s="403"/>
      <c r="M547" s="403"/>
      <c r="N547" s="404"/>
      <c r="O547" s="400" t="s">
        <v>43</v>
      </c>
      <c r="P547" s="401"/>
      <c r="Q547" s="401"/>
      <c r="R547" s="401"/>
      <c r="S547" s="401"/>
      <c r="T547" s="401"/>
      <c r="U547" s="402"/>
      <c r="V547" s="43" t="s">
        <v>42</v>
      </c>
      <c r="W547" s="44">
        <f>IFERROR(W542/H542,"0")+IFERROR(W543/H543,"0")+IFERROR(W544/H544,"0")+IFERROR(W545/H545,"0")+IFERROR(W546/H546,"0")</f>
        <v>0</v>
      </c>
      <c r="X547" s="44">
        <f>IFERROR(X542/H542,"0")+IFERROR(X543/H543,"0")+IFERROR(X544/H544,"0")+IFERROR(X545/H545,"0")+IFERROR(X546/H546,"0")</f>
        <v>0</v>
      </c>
      <c r="Y547" s="44">
        <f>IFERROR(IF(Y542="",0,Y542),"0")+IFERROR(IF(Y543="",0,Y543),"0")+IFERROR(IF(Y544="",0,Y544),"0")+IFERROR(IF(Y545="",0,Y545),"0")+IFERROR(IF(Y546="",0,Y546),"0")</f>
        <v>0</v>
      </c>
      <c r="Z547" s="68"/>
      <c r="AA547" s="68"/>
    </row>
    <row r="548" spans="1:67" x14ac:dyDescent="0.2">
      <c r="A548" s="403"/>
      <c r="B548" s="403"/>
      <c r="C548" s="403"/>
      <c r="D548" s="403"/>
      <c r="E548" s="403"/>
      <c r="F548" s="403"/>
      <c r="G548" s="403"/>
      <c r="H548" s="403"/>
      <c r="I548" s="403"/>
      <c r="J548" s="403"/>
      <c r="K548" s="403"/>
      <c r="L548" s="403"/>
      <c r="M548" s="403"/>
      <c r="N548" s="404"/>
      <c r="O548" s="400" t="s">
        <v>43</v>
      </c>
      <c r="P548" s="401"/>
      <c r="Q548" s="401"/>
      <c r="R548" s="401"/>
      <c r="S548" s="401"/>
      <c r="T548" s="401"/>
      <c r="U548" s="402"/>
      <c r="V548" s="43" t="s">
        <v>0</v>
      </c>
      <c r="W548" s="44">
        <f>IFERROR(SUM(W542:W546),"0")</f>
        <v>0</v>
      </c>
      <c r="X548" s="44">
        <f>IFERROR(SUM(X542:X546),"0")</f>
        <v>0</v>
      </c>
      <c r="Y548" s="43"/>
      <c r="Z548" s="68"/>
      <c r="AA548" s="68"/>
    </row>
    <row r="549" spans="1:67" ht="14.25" customHeight="1" x14ac:dyDescent="0.25">
      <c r="A549" s="416" t="s">
        <v>217</v>
      </c>
      <c r="B549" s="416"/>
      <c r="C549" s="416"/>
      <c r="D549" s="416"/>
      <c r="E549" s="416"/>
      <c r="F549" s="416"/>
      <c r="G549" s="416"/>
      <c r="H549" s="416"/>
      <c r="I549" s="416"/>
      <c r="J549" s="416"/>
      <c r="K549" s="416"/>
      <c r="L549" s="416"/>
      <c r="M549" s="416"/>
      <c r="N549" s="416"/>
      <c r="O549" s="416"/>
      <c r="P549" s="416"/>
      <c r="Q549" s="416"/>
      <c r="R549" s="416"/>
      <c r="S549" s="416"/>
      <c r="T549" s="416"/>
      <c r="U549" s="416"/>
      <c r="V549" s="416"/>
      <c r="W549" s="416"/>
      <c r="X549" s="416"/>
      <c r="Y549" s="416"/>
      <c r="Z549" s="67"/>
      <c r="AA549" s="67"/>
    </row>
    <row r="550" spans="1:67" ht="27" customHeight="1" x14ac:dyDescent="0.25">
      <c r="A550" s="64" t="s">
        <v>789</v>
      </c>
      <c r="B550" s="64" t="s">
        <v>790</v>
      </c>
      <c r="C550" s="37">
        <v>4301060408</v>
      </c>
      <c r="D550" s="396">
        <v>4640242180120</v>
      </c>
      <c r="E550" s="396"/>
      <c r="F550" s="63">
        <v>1.3</v>
      </c>
      <c r="G550" s="38">
        <v>6</v>
      </c>
      <c r="H550" s="63">
        <v>7.8</v>
      </c>
      <c r="I550" s="63">
        <v>8.2799999999999994</v>
      </c>
      <c r="J550" s="38">
        <v>56</v>
      </c>
      <c r="K550" s="38" t="s">
        <v>114</v>
      </c>
      <c r="L550" s="39" t="s">
        <v>80</v>
      </c>
      <c r="M550" s="39"/>
      <c r="N550" s="38">
        <v>40</v>
      </c>
      <c r="O550" s="417" t="s">
        <v>791</v>
      </c>
      <c r="P550" s="398"/>
      <c r="Q550" s="398"/>
      <c r="R550" s="398"/>
      <c r="S550" s="399"/>
      <c r="T550" s="40" t="s">
        <v>48</v>
      </c>
      <c r="U550" s="40" t="s">
        <v>48</v>
      </c>
      <c r="V550" s="41" t="s">
        <v>0</v>
      </c>
      <c r="W550" s="59">
        <v>0</v>
      </c>
      <c r="X550" s="56">
        <f>IFERROR(IF(W550="",0,CEILING((W550/$H550),1)*$H550),"")</f>
        <v>0</v>
      </c>
      <c r="Y550" s="42" t="str">
        <f>IFERROR(IF(X550=0,"",ROUNDUP(X550/H550,0)*0.02175),"")</f>
        <v/>
      </c>
      <c r="Z550" s="69" t="s">
        <v>48</v>
      </c>
      <c r="AA550" s="70" t="s">
        <v>48</v>
      </c>
      <c r="AE550" s="80"/>
      <c r="BB550" s="391" t="s">
        <v>67</v>
      </c>
      <c r="BL550" s="80">
        <f>IFERROR(W550*I550/H550,"0")</f>
        <v>0</v>
      </c>
      <c r="BM550" s="80">
        <f>IFERROR(X550*I550/H550,"0")</f>
        <v>0</v>
      </c>
      <c r="BN550" s="80">
        <f>IFERROR(1/J550*(W550/H550),"0")</f>
        <v>0</v>
      </c>
      <c r="BO550" s="80">
        <f>IFERROR(1/J550*(X550/H550),"0")</f>
        <v>0</v>
      </c>
    </row>
    <row r="551" spans="1:67" ht="27" customHeight="1" x14ac:dyDescent="0.25">
      <c r="A551" s="64" t="s">
        <v>789</v>
      </c>
      <c r="B551" s="64" t="s">
        <v>792</v>
      </c>
      <c r="C551" s="37">
        <v>4301060354</v>
      </c>
      <c r="D551" s="396">
        <v>4640242180120</v>
      </c>
      <c r="E551" s="396"/>
      <c r="F551" s="63">
        <v>1.3</v>
      </c>
      <c r="G551" s="38">
        <v>6</v>
      </c>
      <c r="H551" s="63">
        <v>7.8</v>
      </c>
      <c r="I551" s="63">
        <v>8.2799999999999994</v>
      </c>
      <c r="J551" s="38">
        <v>56</v>
      </c>
      <c r="K551" s="38" t="s">
        <v>114</v>
      </c>
      <c r="L551" s="39" t="s">
        <v>80</v>
      </c>
      <c r="M551" s="39"/>
      <c r="N551" s="38">
        <v>40</v>
      </c>
      <c r="O551" s="418" t="s">
        <v>793</v>
      </c>
      <c r="P551" s="398"/>
      <c r="Q551" s="398"/>
      <c r="R551" s="398"/>
      <c r="S551" s="399"/>
      <c r="T551" s="40" t="s">
        <v>48</v>
      </c>
      <c r="U551" s="40" t="s">
        <v>48</v>
      </c>
      <c r="V551" s="41" t="s">
        <v>0</v>
      </c>
      <c r="W551" s="59">
        <v>0</v>
      </c>
      <c r="X551" s="56">
        <f>IFERROR(IF(W551="",0,CEILING((W551/$H551),1)*$H551),"")</f>
        <v>0</v>
      </c>
      <c r="Y551" s="42" t="str">
        <f>IFERROR(IF(X551=0,"",ROUNDUP(X551/H551,0)*0.02175),"")</f>
        <v/>
      </c>
      <c r="Z551" s="69" t="s">
        <v>48</v>
      </c>
      <c r="AA551" s="70" t="s">
        <v>48</v>
      </c>
      <c r="AE551" s="80"/>
      <c r="BB551" s="392" t="s">
        <v>67</v>
      </c>
      <c r="BL551" s="80">
        <f>IFERROR(W551*I551/H551,"0")</f>
        <v>0</v>
      </c>
      <c r="BM551" s="80">
        <f>IFERROR(X551*I551/H551,"0")</f>
        <v>0</v>
      </c>
      <c r="BN551" s="80">
        <f>IFERROR(1/J551*(W551/H551),"0")</f>
        <v>0</v>
      </c>
      <c r="BO551" s="80">
        <f>IFERROR(1/J551*(X551/H551),"0")</f>
        <v>0</v>
      </c>
    </row>
    <row r="552" spans="1:67" ht="27" customHeight="1" x14ac:dyDescent="0.25">
      <c r="A552" s="64" t="s">
        <v>794</v>
      </c>
      <c r="B552" s="64" t="s">
        <v>795</v>
      </c>
      <c r="C552" s="37">
        <v>4301060407</v>
      </c>
      <c r="D552" s="396">
        <v>4640242180137</v>
      </c>
      <c r="E552" s="396"/>
      <c r="F552" s="63">
        <v>1.3</v>
      </c>
      <c r="G552" s="38">
        <v>6</v>
      </c>
      <c r="H552" s="63">
        <v>7.8</v>
      </c>
      <c r="I552" s="63">
        <v>8.2799999999999994</v>
      </c>
      <c r="J552" s="38">
        <v>56</v>
      </c>
      <c r="K552" s="38" t="s">
        <v>114</v>
      </c>
      <c r="L552" s="39" t="s">
        <v>80</v>
      </c>
      <c r="M552" s="39"/>
      <c r="N552" s="38">
        <v>40</v>
      </c>
      <c r="O552" s="419" t="s">
        <v>796</v>
      </c>
      <c r="P552" s="398"/>
      <c r="Q552" s="398"/>
      <c r="R552" s="398"/>
      <c r="S552" s="399"/>
      <c r="T552" s="40" t="s">
        <v>48</v>
      </c>
      <c r="U552" s="40" t="s">
        <v>48</v>
      </c>
      <c r="V552" s="41" t="s">
        <v>0</v>
      </c>
      <c r="W552" s="59">
        <v>0</v>
      </c>
      <c r="X552" s="56">
        <f>IFERROR(IF(W552="",0,CEILING((W552/$H552),1)*$H552),"")</f>
        <v>0</v>
      </c>
      <c r="Y552" s="42" t="str">
        <f>IFERROR(IF(X552=0,"",ROUNDUP(X552/H552,0)*0.02175),"")</f>
        <v/>
      </c>
      <c r="Z552" s="69" t="s">
        <v>48</v>
      </c>
      <c r="AA552" s="70" t="s">
        <v>48</v>
      </c>
      <c r="AE552" s="80"/>
      <c r="BB552" s="393" t="s">
        <v>67</v>
      </c>
      <c r="BL552" s="80">
        <f>IFERROR(W552*I552/H552,"0")</f>
        <v>0</v>
      </c>
      <c r="BM552" s="80">
        <f>IFERROR(X552*I552/H552,"0")</f>
        <v>0</v>
      </c>
      <c r="BN552" s="80">
        <f>IFERROR(1/J552*(W552/H552),"0")</f>
        <v>0</v>
      </c>
      <c r="BO552" s="80">
        <f>IFERROR(1/J552*(X552/H552),"0")</f>
        <v>0</v>
      </c>
    </row>
    <row r="553" spans="1:67" ht="27" customHeight="1" x14ac:dyDescent="0.25">
      <c r="A553" s="64" t="s">
        <v>794</v>
      </c>
      <c r="B553" s="64" t="s">
        <v>797</v>
      </c>
      <c r="C553" s="37">
        <v>4301060355</v>
      </c>
      <c r="D553" s="396">
        <v>4640242180137</v>
      </c>
      <c r="E553" s="396"/>
      <c r="F553" s="63">
        <v>1.3</v>
      </c>
      <c r="G553" s="38">
        <v>6</v>
      </c>
      <c r="H553" s="63">
        <v>7.8</v>
      </c>
      <c r="I553" s="63">
        <v>8.2799999999999994</v>
      </c>
      <c r="J553" s="38">
        <v>56</v>
      </c>
      <c r="K553" s="38" t="s">
        <v>114</v>
      </c>
      <c r="L553" s="39" t="s">
        <v>80</v>
      </c>
      <c r="M553" s="39"/>
      <c r="N553" s="38">
        <v>40</v>
      </c>
      <c r="O553" s="397" t="s">
        <v>798</v>
      </c>
      <c r="P553" s="398"/>
      <c r="Q553" s="398"/>
      <c r="R553" s="398"/>
      <c r="S553" s="399"/>
      <c r="T553" s="40" t="s">
        <v>48</v>
      </c>
      <c r="U553" s="40" t="s">
        <v>48</v>
      </c>
      <c r="V553" s="41" t="s">
        <v>0</v>
      </c>
      <c r="W553" s="59">
        <v>0</v>
      </c>
      <c r="X553" s="56">
        <f>IFERROR(IF(W553="",0,CEILING((W553/$H553),1)*$H553),"")</f>
        <v>0</v>
      </c>
      <c r="Y553" s="42" t="str">
        <f>IFERROR(IF(X553=0,"",ROUNDUP(X553/H553,0)*0.02175),"")</f>
        <v/>
      </c>
      <c r="Z553" s="69" t="s">
        <v>48</v>
      </c>
      <c r="AA553" s="70" t="s">
        <v>48</v>
      </c>
      <c r="AE553" s="80"/>
      <c r="BB553" s="394" t="s">
        <v>67</v>
      </c>
      <c r="BL553" s="80">
        <f>IFERROR(W553*I553/H553,"0")</f>
        <v>0</v>
      </c>
      <c r="BM553" s="80">
        <f>IFERROR(X553*I553/H553,"0")</f>
        <v>0</v>
      </c>
      <c r="BN553" s="80">
        <f>IFERROR(1/J553*(W553/H553),"0")</f>
        <v>0</v>
      </c>
      <c r="BO553" s="80">
        <f>IFERROR(1/J553*(X553/H553),"0")</f>
        <v>0</v>
      </c>
    </row>
    <row r="554" spans="1:67" x14ac:dyDescent="0.2">
      <c r="A554" s="403"/>
      <c r="B554" s="403"/>
      <c r="C554" s="403"/>
      <c r="D554" s="403"/>
      <c r="E554" s="403"/>
      <c r="F554" s="403"/>
      <c r="G554" s="403"/>
      <c r="H554" s="403"/>
      <c r="I554" s="403"/>
      <c r="J554" s="403"/>
      <c r="K554" s="403"/>
      <c r="L554" s="403"/>
      <c r="M554" s="403"/>
      <c r="N554" s="404"/>
      <c r="O554" s="400" t="s">
        <v>43</v>
      </c>
      <c r="P554" s="401"/>
      <c r="Q554" s="401"/>
      <c r="R554" s="401"/>
      <c r="S554" s="401"/>
      <c r="T554" s="401"/>
      <c r="U554" s="402"/>
      <c r="V554" s="43" t="s">
        <v>42</v>
      </c>
      <c r="W554" s="44">
        <f>IFERROR(W550/H550,"0")+IFERROR(W551/H551,"0")+IFERROR(W552/H552,"0")+IFERROR(W553/H553,"0")</f>
        <v>0</v>
      </c>
      <c r="X554" s="44">
        <f>IFERROR(X550/H550,"0")+IFERROR(X551/H551,"0")+IFERROR(X552/H552,"0")+IFERROR(X553/H553,"0")</f>
        <v>0</v>
      </c>
      <c r="Y554" s="44">
        <f>IFERROR(IF(Y550="",0,Y550),"0")+IFERROR(IF(Y551="",0,Y551),"0")+IFERROR(IF(Y552="",0,Y552),"0")+IFERROR(IF(Y553="",0,Y553),"0")</f>
        <v>0</v>
      </c>
      <c r="Z554" s="68"/>
      <c r="AA554" s="68"/>
    </row>
    <row r="555" spans="1:67" x14ac:dyDescent="0.2">
      <c r="A555" s="403"/>
      <c r="B555" s="403"/>
      <c r="C555" s="403"/>
      <c r="D555" s="403"/>
      <c r="E555" s="403"/>
      <c r="F555" s="403"/>
      <c r="G555" s="403"/>
      <c r="H555" s="403"/>
      <c r="I555" s="403"/>
      <c r="J555" s="403"/>
      <c r="K555" s="403"/>
      <c r="L555" s="403"/>
      <c r="M555" s="403"/>
      <c r="N555" s="404"/>
      <c r="O555" s="400" t="s">
        <v>43</v>
      </c>
      <c r="P555" s="401"/>
      <c r="Q555" s="401"/>
      <c r="R555" s="401"/>
      <c r="S555" s="401"/>
      <c r="T555" s="401"/>
      <c r="U555" s="402"/>
      <c r="V555" s="43" t="s">
        <v>0</v>
      </c>
      <c r="W555" s="44">
        <f>IFERROR(SUM(W550:W553),"0")</f>
        <v>0</v>
      </c>
      <c r="X555" s="44">
        <f>IFERROR(SUM(X550:X553),"0")</f>
        <v>0</v>
      </c>
      <c r="Y555" s="43"/>
      <c r="Z555" s="68"/>
      <c r="AA555" s="68"/>
    </row>
    <row r="556" spans="1:67" ht="15" customHeight="1" x14ac:dyDescent="0.2">
      <c r="A556" s="403"/>
      <c r="B556" s="403"/>
      <c r="C556" s="403"/>
      <c r="D556" s="403"/>
      <c r="E556" s="403"/>
      <c r="F556" s="403"/>
      <c r="G556" s="403"/>
      <c r="H556" s="403"/>
      <c r="I556" s="403"/>
      <c r="J556" s="403"/>
      <c r="K556" s="403"/>
      <c r="L556" s="403"/>
      <c r="M556" s="403"/>
      <c r="N556" s="408"/>
      <c r="O556" s="405" t="s">
        <v>36</v>
      </c>
      <c r="P556" s="406"/>
      <c r="Q556" s="406"/>
      <c r="R556" s="406"/>
      <c r="S556" s="406"/>
      <c r="T556" s="406"/>
      <c r="U556" s="407"/>
      <c r="V556" s="43" t="s">
        <v>0</v>
      </c>
      <c r="W556" s="44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0</v>
      </c>
      <c r="X556" s="44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0</v>
      </c>
      <c r="Y556" s="43"/>
      <c r="Z556" s="68"/>
      <c r="AA556" s="68"/>
    </row>
    <row r="557" spans="1:67" x14ac:dyDescent="0.2">
      <c r="A557" s="403"/>
      <c r="B557" s="403"/>
      <c r="C557" s="403"/>
      <c r="D557" s="403"/>
      <c r="E557" s="403"/>
      <c r="F557" s="403"/>
      <c r="G557" s="403"/>
      <c r="H557" s="403"/>
      <c r="I557" s="403"/>
      <c r="J557" s="403"/>
      <c r="K557" s="403"/>
      <c r="L557" s="403"/>
      <c r="M557" s="403"/>
      <c r="N557" s="408"/>
      <c r="O557" s="405" t="s">
        <v>37</v>
      </c>
      <c r="P557" s="406"/>
      <c r="Q557" s="406"/>
      <c r="R557" s="406"/>
      <c r="S557" s="406"/>
      <c r="T557" s="406"/>
      <c r="U557" s="407"/>
      <c r="V557" s="43" t="s">
        <v>0</v>
      </c>
      <c r="W557" s="44">
        <f>IFERROR(SUM(BL22:BL553),"0")</f>
        <v>0</v>
      </c>
      <c r="X557" s="44">
        <f>IFERROR(SUM(BM22:BM553),"0")</f>
        <v>0</v>
      </c>
      <c r="Y557" s="43"/>
      <c r="Z557" s="68"/>
      <c r="AA557" s="68"/>
    </row>
    <row r="558" spans="1:67" x14ac:dyDescent="0.2">
      <c r="A558" s="403"/>
      <c r="B558" s="403"/>
      <c r="C558" s="403"/>
      <c r="D558" s="403"/>
      <c r="E558" s="403"/>
      <c r="F558" s="403"/>
      <c r="G558" s="403"/>
      <c r="H558" s="403"/>
      <c r="I558" s="403"/>
      <c r="J558" s="403"/>
      <c r="K558" s="403"/>
      <c r="L558" s="403"/>
      <c r="M558" s="403"/>
      <c r="N558" s="408"/>
      <c r="O558" s="405" t="s">
        <v>38</v>
      </c>
      <c r="P558" s="406"/>
      <c r="Q558" s="406"/>
      <c r="R558" s="406"/>
      <c r="S558" s="406"/>
      <c r="T558" s="406"/>
      <c r="U558" s="407"/>
      <c r="V558" s="43" t="s">
        <v>23</v>
      </c>
      <c r="W558" s="45">
        <f>ROUNDUP(SUM(BN22:BN553),0)</f>
        <v>0</v>
      </c>
      <c r="X558" s="45">
        <f>ROUNDUP(SUM(BO22:BO553),0)</f>
        <v>0</v>
      </c>
      <c r="Y558" s="43"/>
      <c r="Z558" s="68"/>
      <c r="AA558" s="68"/>
    </row>
    <row r="559" spans="1:67" x14ac:dyDescent="0.2">
      <c r="A559" s="403"/>
      <c r="B559" s="403"/>
      <c r="C559" s="403"/>
      <c r="D559" s="403"/>
      <c r="E559" s="403"/>
      <c r="F559" s="403"/>
      <c r="G559" s="403"/>
      <c r="H559" s="403"/>
      <c r="I559" s="403"/>
      <c r="J559" s="403"/>
      <c r="K559" s="403"/>
      <c r="L559" s="403"/>
      <c r="M559" s="403"/>
      <c r="N559" s="408"/>
      <c r="O559" s="405" t="s">
        <v>39</v>
      </c>
      <c r="P559" s="406"/>
      <c r="Q559" s="406"/>
      <c r="R559" s="406"/>
      <c r="S559" s="406"/>
      <c r="T559" s="406"/>
      <c r="U559" s="407"/>
      <c r="V559" s="43" t="s">
        <v>0</v>
      </c>
      <c r="W559" s="44">
        <f>GrossWeightTotal+PalletQtyTotal*25</f>
        <v>0</v>
      </c>
      <c r="X559" s="44">
        <f>GrossWeightTotalR+PalletQtyTotalR*25</f>
        <v>0</v>
      </c>
      <c r="Y559" s="43"/>
      <c r="Z559" s="68"/>
      <c r="AA559" s="68"/>
    </row>
    <row r="560" spans="1:67" x14ac:dyDescent="0.2">
      <c r="A560" s="403"/>
      <c r="B560" s="403"/>
      <c r="C560" s="403"/>
      <c r="D560" s="403"/>
      <c r="E560" s="403"/>
      <c r="F560" s="403"/>
      <c r="G560" s="403"/>
      <c r="H560" s="403"/>
      <c r="I560" s="403"/>
      <c r="J560" s="403"/>
      <c r="K560" s="403"/>
      <c r="L560" s="403"/>
      <c r="M560" s="403"/>
      <c r="N560" s="408"/>
      <c r="O560" s="405" t="s">
        <v>40</v>
      </c>
      <c r="P560" s="406"/>
      <c r="Q560" s="406"/>
      <c r="R560" s="406"/>
      <c r="S560" s="406"/>
      <c r="T560" s="406"/>
      <c r="U560" s="407"/>
      <c r="V560" s="43" t="s">
        <v>23</v>
      </c>
      <c r="W560" s="44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0</v>
      </c>
      <c r="X560" s="44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0</v>
      </c>
      <c r="Y560" s="43"/>
      <c r="Z560" s="68"/>
      <c r="AA560" s="68"/>
    </row>
    <row r="561" spans="1:30" ht="14.25" x14ac:dyDescent="0.2">
      <c r="A561" s="403"/>
      <c r="B561" s="403"/>
      <c r="C561" s="403"/>
      <c r="D561" s="403"/>
      <c r="E561" s="403"/>
      <c r="F561" s="403"/>
      <c r="G561" s="403"/>
      <c r="H561" s="403"/>
      <c r="I561" s="403"/>
      <c r="J561" s="403"/>
      <c r="K561" s="403"/>
      <c r="L561" s="403"/>
      <c r="M561" s="403"/>
      <c r="N561" s="408"/>
      <c r="O561" s="405" t="s">
        <v>41</v>
      </c>
      <c r="P561" s="406"/>
      <c r="Q561" s="406"/>
      <c r="R561" s="406"/>
      <c r="S561" s="406"/>
      <c r="T561" s="406"/>
      <c r="U561" s="407"/>
      <c r="V561" s="46" t="s">
        <v>54</v>
      </c>
      <c r="W561" s="43"/>
      <c r="X561" s="43"/>
      <c r="Y561" s="43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0</v>
      </c>
      <c r="Z561" s="68"/>
      <c r="AA561" s="68"/>
    </row>
    <row r="562" spans="1:30" ht="13.5" thickBot="1" x14ac:dyDescent="0.25"/>
    <row r="563" spans="1:30" ht="27" thickTop="1" thickBot="1" x14ac:dyDescent="0.25">
      <c r="A563" s="47" t="s">
        <v>9</v>
      </c>
      <c r="B563" s="79" t="s">
        <v>76</v>
      </c>
      <c r="C563" s="395" t="s">
        <v>108</v>
      </c>
      <c r="D563" s="395" t="s">
        <v>108</v>
      </c>
      <c r="E563" s="395" t="s">
        <v>108</v>
      </c>
      <c r="F563" s="395" t="s">
        <v>108</v>
      </c>
      <c r="G563" s="395" t="s">
        <v>239</v>
      </c>
      <c r="H563" s="395" t="s">
        <v>239</v>
      </c>
      <c r="I563" s="395" t="s">
        <v>239</v>
      </c>
      <c r="J563" s="395" t="s">
        <v>239</v>
      </c>
      <c r="K563" s="409"/>
      <c r="L563" s="395" t="s">
        <v>239</v>
      </c>
      <c r="M563" s="409"/>
      <c r="N563" s="395" t="s">
        <v>239</v>
      </c>
      <c r="O563" s="395" t="s">
        <v>239</v>
      </c>
      <c r="P563" s="395" t="s">
        <v>239</v>
      </c>
      <c r="Q563" s="395" t="s">
        <v>499</v>
      </c>
      <c r="R563" s="395" t="s">
        <v>499</v>
      </c>
      <c r="S563" s="395" t="s">
        <v>578</v>
      </c>
      <c r="T563" s="395" t="s">
        <v>578</v>
      </c>
      <c r="U563" s="395" t="s">
        <v>578</v>
      </c>
      <c r="V563" s="395" t="s">
        <v>578</v>
      </c>
      <c r="W563" s="79" t="s">
        <v>666</v>
      </c>
      <c r="X563" s="79" t="s">
        <v>715</v>
      </c>
      <c r="AA563" s="61"/>
      <c r="AD563" s="1"/>
    </row>
    <row r="564" spans="1:30" ht="14.25" customHeight="1" thickTop="1" x14ac:dyDescent="0.2">
      <c r="A564" s="410" t="s">
        <v>10</v>
      </c>
      <c r="B564" s="395" t="s">
        <v>76</v>
      </c>
      <c r="C564" s="395" t="s">
        <v>109</v>
      </c>
      <c r="D564" s="395" t="s">
        <v>117</v>
      </c>
      <c r="E564" s="395" t="s">
        <v>108</v>
      </c>
      <c r="F564" s="395" t="s">
        <v>229</v>
      </c>
      <c r="G564" s="395" t="s">
        <v>240</v>
      </c>
      <c r="H564" s="395" t="s">
        <v>257</v>
      </c>
      <c r="I564" s="395" t="s">
        <v>276</v>
      </c>
      <c r="J564" s="395" t="s">
        <v>349</v>
      </c>
      <c r="K564" s="1"/>
      <c r="L564" s="395" t="s">
        <v>383</v>
      </c>
      <c r="M564" s="1"/>
      <c r="N564" s="395" t="s">
        <v>383</v>
      </c>
      <c r="O564" s="395" t="s">
        <v>469</v>
      </c>
      <c r="P564" s="395" t="s">
        <v>486</v>
      </c>
      <c r="Q564" s="395" t="s">
        <v>500</v>
      </c>
      <c r="R564" s="395" t="s">
        <v>547</v>
      </c>
      <c r="S564" s="395" t="s">
        <v>579</v>
      </c>
      <c r="T564" s="395" t="s">
        <v>626</v>
      </c>
      <c r="U564" s="395" t="s">
        <v>653</v>
      </c>
      <c r="V564" s="395" t="s">
        <v>660</v>
      </c>
      <c r="W564" s="395" t="s">
        <v>666</v>
      </c>
      <c r="X564" s="395" t="s">
        <v>716</v>
      </c>
      <c r="AA564" s="61"/>
      <c r="AD564" s="1"/>
    </row>
    <row r="565" spans="1:30" ht="13.5" thickBot="1" x14ac:dyDescent="0.25">
      <c r="A565" s="411"/>
      <c r="B565" s="395"/>
      <c r="C565" s="395"/>
      <c r="D565" s="395"/>
      <c r="E565" s="395"/>
      <c r="F565" s="395"/>
      <c r="G565" s="395"/>
      <c r="H565" s="395"/>
      <c r="I565" s="395"/>
      <c r="J565" s="395"/>
      <c r="K565" s="1"/>
      <c r="L565" s="395"/>
      <c r="M565" s="1"/>
      <c r="N565" s="395"/>
      <c r="O565" s="395"/>
      <c r="P565" s="395"/>
      <c r="Q565" s="395"/>
      <c r="R565" s="395"/>
      <c r="S565" s="395"/>
      <c r="T565" s="395"/>
      <c r="U565" s="395"/>
      <c r="V565" s="395"/>
      <c r="W565" s="395"/>
      <c r="X565" s="395"/>
      <c r="AA565" s="61"/>
      <c r="AD565" s="1"/>
    </row>
    <row r="566" spans="1:30" ht="18" thickTop="1" thickBot="1" x14ac:dyDescent="0.25">
      <c r="A566" s="47" t="s">
        <v>13</v>
      </c>
      <c r="B566" s="53">
        <f>IFERROR(X22*1,"0")+IFERROR(X23*1,"0")+IFERROR(X27*1,"0")+IFERROR(X28*1,"0")+IFERROR(X29*1,"0")+IFERROR(X30*1,"0")+IFERROR(X31*1,"0")+IFERROR(X32*1,"0")+IFERROR(X33*1,"0")+IFERROR(X37*1,"0")+IFERROR(X41*1,"0")</f>
        <v>0</v>
      </c>
      <c r="C566" s="53">
        <f>IFERROR(X47*1,"0")+IFERROR(X48*1,"0")</f>
        <v>0</v>
      </c>
      <c r="D566" s="53">
        <f>IFERROR(X53*1,"0")+IFERROR(X54*1,"0")+IFERROR(X55*1,"0")+IFERROR(X56*1,"0")</f>
        <v>0</v>
      </c>
      <c r="E566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0</v>
      </c>
      <c r="F566" s="53">
        <f>IFERROR(X129*1,"0")+IFERROR(X130*1,"0")+IFERROR(X131*1,"0")+IFERROR(X132*1,"0")+IFERROR(X133*1,"0")</f>
        <v>0</v>
      </c>
      <c r="G566" s="53">
        <f>IFERROR(X139*1,"0")+IFERROR(X140*1,"0")+IFERROR(X141*1,"0")+IFERROR(X142*1,"0")+IFERROR(X143*1,"0")+IFERROR(X144*1,"0")</f>
        <v>0</v>
      </c>
      <c r="H566" s="53">
        <f>IFERROR(X149*1,"0")+IFERROR(X150*1,"0")+IFERROR(X151*1,"0")+IFERROR(X152*1,"0")+IFERROR(X153*1,"0")+IFERROR(X154*1,"0")+IFERROR(X155*1,"0")+IFERROR(X156*1,"0")+IFERROR(X157*1,"0")</f>
        <v>0</v>
      </c>
      <c r="I566" s="53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6" s="53">
        <f>IFERROR(X209*1,"0")+IFERROR(X210*1,"0")+IFERROR(X211*1,"0")+IFERROR(X212*1,"0")+IFERROR(X213*1,"0")+IFERROR(X214*1,"0")+IFERROR(X215*1,"0")+IFERROR(X219*1,"0")+IFERROR(X220*1,"0")+IFERROR(X221*1,"0")</f>
        <v>0</v>
      </c>
      <c r="K566" s="1"/>
      <c r="L566" s="53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M566" s="1"/>
      <c r="N566" s="53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O566" s="53">
        <f>IFERROR(X292*1,"0")+IFERROR(X293*1,"0")+IFERROR(X294*1,"0")+IFERROR(X295*1,"0")+IFERROR(X296*1,"0")+IFERROR(X297*1,"0")+IFERROR(X298*1,"0")+IFERROR(X302*1,"0")+IFERROR(X303*1,"0")</f>
        <v>0</v>
      </c>
      <c r="P566" s="53">
        <f>IFERROR(X308*1,"0")+IFERROR(X312*1,"0")+IFERROR(X313*1,"0")+IFERROR(X314*1,"0")+IFERROR(X318*1,"0")+IFERROR(X322*1,"0")</f>
        <v>0</v>
      </c>
      <c r="Q566" s="53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0</v>
      </c>
      <c r="R566" s="53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0</v>
      </c>
      <c r="S566" s="53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0</v>
      </c>
      <c r="T566" s="53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53">
        <f>IFERROR(X456*1,"0")+IFERROR(X457*1,"0")+IFERROR(X458*1,"0")</f>
        <v>0</v>
      </c>
      <c r="V566" s="53">
        <f>IFERROR(X463*1,"0")+IFERROR(X467*1,"0")</f>
        <v>0</v>
      </c>
      <c r="W566" s="53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0</v>
      </c>
      <c r="X566" s="53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61"/>
      <c r="AD566" s="1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O81:U81"/>
    <mergeCell ref="A81:N82"/>
    <mergeCell ref="O82:U82"/>
    <mergeCell ref="A83:Y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O98:U98"/>
    <mergeCell ref="A98:N99"/>
    <mergeCell ref="O99:U99"/>
    <mergeCell ref="A100:Y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O116:U116"/>
    <mergeCell ref="A116:N117"/>
    <mergeCell ref="O117:U117"/>
    <mergeCell ref="A118:Y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O125:U125"/>
    <mergeCell ref="A125:N126"/>
    <mergeCell ref="O126:U126"/>
    <mergeCell ref="A127:Y127"/>
    <mergeCell ref="A128:Y128"/>
    <mergeCell ref="D129:E129"/>
    <mergeCell ref="O129:S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O134:U134"/>
    <mergeCell ref="A134:N135"/>
    <mergeCell ref="O135:U135"/>
    <mergeCell ref="A136:Y136"/>
    <mergeCell ref="A137:Y137"/>
    <mergeCell ref="A138:Y138"/>
    <mergeCell ref="D139:E139"/>
    <mergeCell ref="O139:S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O180:U180"/>
    <mergeCell ref="A180:N181"/>
    <mergeCell ref="O181:U181"/>
    <mergeCell ref="A182:Y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D221:E221"/>
    <mergeCell ref="O221:S221"/>
    <mergeCell ref="O222:U222"/>
    <mergeCell ref="A222:N223"/>
    <mergeCell ref="O223:U223"/>
    <mergeCell ref="A224:Y224"/>
    <mergeCell ref="A225:Y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D231:E231"/>
    <mergeCell ref="O231:S231"/>
    <mergeCell ref="O232:U232"/>
    <mergeCell ref="A232:N233"/>
    <mergeCell ref="O233:U233"/>
    <mergeCell ref="A234:Y234"/>
    <mergeCell ref="A235:Y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O249:U249"/>
    <mergeCell ref="A249:N250"/>
    <mergeCell ref="O250:U250"/>
    <mergeCell ref="A251:Y251"/>
    <mergeCell ref="D252:E252"/>
    <mergeCell ref="O252:S252"/>
    <mergeCell ref="D253:E253"/>
    <mergeCell ref="O253:S253"/>
    <mergeCell ref="D254:E254"/>
    <mergeCell ref="O254:S254"/>
    <mergeCell ref="D255:E255"/>
    <mergeCell ref="O255:S255"/>
    <mergeCell ref="O256:U256"/>
    <mergeCell ref="A256:N257"/>
    <mergeCell ref="O257:U257"/>
    <mergeCell ref="A258:Y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O269:U269"/>
    <mergeCell ref="A269:N270"/>
    <mergeCell ref="O270:U270"/>
    <mergeCell ref="A271:Y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O276:U276"/>
    <mergeCell ref="A276:N277"/>
    <mergeCell ref="O277:U277"/>
    <mergeCell ref="A278:Y278"/>
    <mergeCell ref="D279:E279"/>
    <mergeCell ref="O279:S279"/>
    <mergeCell ref="D280:E280"/>
    <mergeCell ref="O280:S280"/>
    <mergeCell ref="D281:E281"/>
    <mergeCell ref="O281:S281"/>
    <mergeCell ref="O282:U282"/>
    <mergeCell ref="A282:N283"/>
    <mergeCell ref="O283:U283"/>
    <mergeCell ref="A284:Y284"/>
    <mergeCell ref="D285:E285"/>
    <mergeCell ref="O285:S285"/>
    <mergeCell ref="D286:E286"/>
    <mergeCell ref="O286:S286"/>
    <mergeCell ref="D287:E287"/>
    <mergeCell ref="O287:S287"/>
    <mergeCell ref="O288:U288"/>
    <mergeCell ref="A288:N289"/>
    <mergeCell ref="O289:U289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D352:E352"/>
    <mergeCell ref="O352:S352"/>
    <mergeCell ref="O353:U353"/>
    <mergeCell ref="A353:N354"/>
    <mergeCell ref="O354:U354"/>
    <mergeCell ref="A355:Y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A361:Y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74:Y374"/>
    <mergeCell ref="D375:E375"/>
    <mergeCell ref="O375:S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O380:U380"/>
    <mergeCell ref="A380:N381"/>
    <mergeCell ref="O381:U381"/>
    <mergeCell ref="A382:Y382"/>
    <mergeCell ref="D383:E383"/>
    <mergeCell ref="O383:S383"/>
    <mergeCell ref="D384:E384"/>
    <mergeCell ref="O384:S384"/>
    <mergeCell ref="O385:U385"/>
    <mergeCell ref="A385:N386"/>
    <mergeCell ref="O386:U386"/>
    <mergeCell ref="A387:Y387"/>
    <mergeCell ref="A388:Y388"/>
    <mergeCell ref="A389:Y389"/>
    <mergeCell ref="D390:E390"/>
    <mergeCell ref="O390:S390"/>
    <mergeCell ref="D391:E391"/>
    <mergeCell ref="O391:S391"/>
    <mergeCell ref="O392:U392"/>
    <mergeCell ref="A392:N393"/>
    <mergeCell ref="O393:U393"/>
    <mergeCell ref="A394:Y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D412:E412"/>
    <mergeCell ref="O412:S412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O418:U418"/>
    <mergeCell ref="A418:N419"/>
    <mergeCell ref="O419:U419"/>
    <mergeCell ref="A420:Y420"/>
    <mergeCell ref="D421:E421"/>
    <mergeCell ref="O421:S421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A427:Y427"/>
    <mergeCell ref="D428:E428"/>
    <mergeCell ref="O428:S428"/>
    <mergeCell ref="D429:E429"/>
    <mergeCell ref="O429:S429"/>
    <mergeCell ref="O430:U430"/>
    <mergeCell ref="A430:N431"/>
    <mergeCell ref="O431:U431"/>
    <mergeCell ref="A432:Y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D443:E443"/>
    <mergeCell ref="O443:S443"/>
    <mergeCell ref="O444:U444"/>
    <mergeCell ref="A444:N445"/>
    <mergeCell ref="O445:U445"/>
    <mergeCell ref="A446:Y446"/>
    <mergeCell ref="D447:E447"/>
    <mergeCell ref="O447:S447"/>
    <mergeCell ref="O448:U448"/>
    <mergeCell ref="A448:N449"/>
    <mergeCell ref="O449:U449"/>
    <mergeCell ref="A450:Y450"/>
    <mergeCell ref="D451:E451"/>
    <mergeCell ref="O451:S451"/>
    <mergeCell ref="O452:U452"/>
    <mergeCell ref="A452:N453"/>
    <mergeCell ref="O453:U453"/>
    <mergeCell ref="A454:Y454"/>
    <mergeCell ref="A455:Y455"/>
    <mergeCell ref="D456:E456"/>
    <mergeCell ref="O456:S456"/>
    <mergeCell ref="D457:E457"/>
    <mergeCell ref="O457:S457"/>
    <mergeCell ref="D458:E458"/>
    <mergeCell ref="O458:S458"/>
    <mergeCell ref="O459:U459"/>
    <mergeCell ref="A459:N460"/>
    <mergeCell ref="O460:U460"/>
    <mergeCell ref="A461:Y461"/>
    <mergeCell ref="A462:Y462"/>
    <mergeCell ref="D463:E463"/>
    <mergeCell ref="O463:S463"/>
    <mergeCell ref="O464:U464"/>
    <mergeCell ref="A464:N465"/>
    <mergeCell ref="O465:U465"/>
    <mergeCell ref="A466:Y466"/>
    <mergeCell ref="D467:E467"/>
    <mergeCell ref="O467:S467"/>
    <mergeCell ref="O468:U468"/>
    <mergeCell ref="A468:N469"/>
    <mergeCell ref="O469:U469"/>
    <mergeCell ref="A470:Y470"/>
    <mergeCell ref="A471:Y47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O490:U490"/>
    <mergeCell ref="A490:N491"/>
    <mergeCell ref="O491:U491"/>
    <mergeCell ref="A492:Y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O509:U509"/>
    <mergeCell ref="A509:N510"/>
    <mergeCell ref="O510:U510"/>
    <mergeCell ref="A511:Y511"/>
    <mergeCell ref="A512:Y512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30:E530"/>
    <mergeCell ref="O530:S530"/>
    <mergeCell ref="O531:U531"/>
    <mergeCell ref="A531:N532"/>
    <mergeCell ref="O532:U532"/>
    <mergeCell ref="A533:Y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O539:U539"/>
    <mergeCell ref="A539:N540"/>
    <mergeCell ref="O540:U540"/>
    <mergeCell ref="A541:Y541"/>
    <mergeCell ref="D542:E542"/>
    <mergeCell ref="O542:S542"/>
    <mergeCell ref="L564:L565"/>
    <mergeCell ref="N564:N565"/>
    <mergeCell ref="O564:O565"/>
    <mergeCell ref="P564:P565"/>
    <mergeCell ref="Q564:Q565"/>
    <mergeCell ref="R564:R565"/>
    <mergeCell ref="D543:E543"/>
    <mergeCell ref="O543:S543"/>
    <mergeCell ref="D544:E544"/>
    <mergeCell ref="O544:S544"/>
    <mergeCell ref="D545:E545"/>
    <mergeCell ref="O545:S545"/>
    <mergeCell ref="D546:E546"/>
    <mergeCell ref="O546:S546"/>
    <mergeCell ref="O547:U547"/>
    <mergeCell ref="A547:N548"/>
    <mergeCell ref="O548:U548"/>
    <mergeCell ref="A549:Y549"/>
    <mergeCell ref="D550:E550"/>
    <mergeCell ref="O550:S550"/>
    <mergeCell ref="D551:E551"/>
    <mergeCell ref="O551:S551"/>
    <mergeCell ref="D552:E552"/>
    <mergeCell ref="O552:S552"/>
    <mergeCell ref="S564:S565"/>
    <mergeCell ref="T564:T565"/>
    <mergeCell ref="U564:U565"/>
    <mergeCell ref="V564:V565"/>
    <mergeCell ref="W564:W565"/>
    <mergeCell ref="X564:X565"/>
    <mergeCell ref="D553:E553"/>
    <mergeCell ref="O553:S553"/>
    <mergeCell ref="O554:U554"/>
    <mergeCell ref="A554:N555"/>
    <mergeCell ref="O555:U555"/>
    <mergeCell ref="O556:U556"/>
    <mergeCell ref="A556:N561"/>
    <mergeCell ref="O557:U557"/>
    <mergeCell ref="O558:U558"/>
    <mergeCell ref="O559:U559"/>
    <mergeCell ref="O560:U560"/>
    <mergeCell ref="O561:U561"/>
    <mergeCell ref="C563:F563"/>
    <mergeCell ref="G563:P563"/>
    <mergeCell ref="Q563:R563"/>
    <mergeCell ref="S563:V563"/>
    <mergeCell ref="A564:A565"/>
    <mergeCell ref="B564:B565"/>
    <mergeCell ref="C564:C565"/>
    <mergeCell ref="D564:D565"/>
    <mergeCell ref="E564:E565"/>
    <mergeCell ref="F564:F565"/>
    <mergeCell ref="G564:G565"/>
    <mergeCell ref="H564:H565"/>
    <mergeCell ref="I564:I565"/>
    <mergeCell ref="J564:J56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9"/>
    </row>
    <row r="3" spans="2:8" x14ac:dyDescent="0.2">
      <c r="B3" s="54" t="s">
        <v>800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801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802</v>
      </c>
      <c r="C6" s="54" t="s">
        <v>803</v>
      </c>
      <c r="D6" s="54" t="s">
        <v>804</v>
      </c>
      <c r="E6" s="54" t="s">
        <v>48</v>
      </c>
    </row>
    <row r="7" spans="2:8" x14ac:dyDescent="0.2">
      <c r="B7" s="54" t="s">
        <v>805</v>
      </c>
      <c r="C7" s="54" t="s">
        <v>806</v>
      </c>
      <c r="D7" s="54" t="s">
        <v>807</v>
      </c>
      <c r="E7" s="54" t="s">
        <v>48</v>
      </c>
    </row>
    <row r="8" spans="2:8" x14ac:dyDescent="0.2">
      <c r="B8" s="54" t="s">
        <v>808</v>
      </c>
      <c r="C8" s="54" t="s">
        <v>809</v>
      </c>
      <c r="D8" s="54" t="s">
        <v>810</v>
      </c>
      <c r="E8" s="54" t="s">
        <v>48</v>
      </c>
    </row>
    <row r="9" spans="2:8" x14ac:dyDescent="0.2">
      <c r="B9" s="54" t="s">
        <v>811</v>
      </c>
      <c r="C9" s="54" t="s">
        <v>812</v>
      </c>
      <c r="D9" s="54" t="s">
        <v>813</v>
      </c>
      <c r="E9" s="54" t="s">
        <v>48</v>
      </c>
    </row>
    <row r="10" spans="2:8" x14ac:dyDescent="0.2">
      <c r="B10" s="54" t="s">
        <v>814</v>
      </c>
      <c r="C10" s="54" t="s">
        <v>815</v>
      </c>
      <c r="D10" s="54" t="s">
        <v>816</v>
      </c>
      <c r="E10" s="54" t="s">
        <v>48</v>
      </c>
    </row>
    <row r="12" spans="2:8" x14ac:dyDescent="0.2">
      <c r="B12" s="54" t="s">
        <v>817</v>
      </c>
      <c r="C12" s="54" t="s">
        <v>803</v>
      </c>
      <c r="D12" s="54" t="s">
        <v>48</v>
      </c>
      <c r="E12" s="54" t="s">
        <v>48</v>
      </c>
    </row>
    <row r="14" spans="2:8" x14ac:dyDescent="0.2">
      <c r="B14" s="54" t="s">
        <v>818</v>
      </c>
      <c r="C14" s="54" t="s">
        <v>806</v>
      </c>
      <c r="D14" s="54" t="s">
        <v>48</v>
      </c>
      <c r="E14" s="54" t="s">
        <v>48</v>
      </c>
    </row>
    <row r="16" spans="2:8" x14ac:dyDescent="0.2">
      <c r="B16" s="54" t="s">
        <v>819</v>
      </c>
      <c r="C16" s="54" t="s">
        <v>809</v>
      </c>
      <c r="D16" s="54" t="s">
        <v>48</v>
      </c>
      <c r="E16" s="54" t="s">
        <v>48</v>
      </c>
    </row>
    <row r="18" spans="2:5" x14ac:dyDescent="0.2">
      <c r="B18" s="54" t="s">
        <v>820</v>
      </c>
      <c r="C18" s="54" t="s">
        <v>812</v>
      </c>
      <c r="D18" s="54" t="s">
        <v>48</v>
      </c>
      <c r="E18" s="54" t="s">
        <v>48</v>
      </c>
    </row>
    <row r="20" spans="2:5" x14ac:dyDescent="0.2">
      <c r="B20" s="54" t="s">
        <v>821</v>
      </c>
      <c r="C20" s="54" t="s">
        <v>815</v>
      </c>
      <c r="D20" s="54" t="s">
        <v>48</v>
      </c>
      <c r="E20" s="54" t="s">
        <v>48</v>
      </c>
    </row>
    <row r="22" spans="2:5" x14ac:dyDescent="0.2">
      <c r="B22" s="54" t="s">
        <v>822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823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824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825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826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827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828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829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830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831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832</v>
      </c>
      <c r="C32" s="54" t="s">
        <v>48</v>
      </c>
      <c r="D32" s="54" t="s">
        <v>48</v>
      </c>
      <c r="E32" s="54" t="s">
        <v>48</v>
      </c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1306</vt:i4>
      </vt:variant>
    </vt:vector>
  </HeadingPairs>
  <TitlesOfParts>
    <vt:vector size="13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2024-06-21T06:51:05Z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