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C266ED1D-6A32-4245-9BDF-04A3A50CDAD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заказа'!$W$555:$W$555</definedName>
    <definedName name="GrossWeightTotalR">'Бланк заказа'!$X$555:$X$555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заказа'!$W$556:$W$556</definedName>
    <definedName name="PalletQtyTotalR">'Бланк заказа'!$X$556:$X$556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заказа'!$B$251:$B$251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заказа'!$B$273:$B$273</definedName>
    <definedName name="ProductId166">'Бланк заказа'!$B$277:$B$277</definedName>
    <definedName name="ProductId167">'Бланк заказа'!$B$278:$B$278</definedName>
    <definedName name="ProductId168">'Бланк заказа'!$B$279:$B$279</definedName>
    <definedName name="ProductId169">'Бланк заказа'!$B$283:$B$283</definedName>
    <definedName name="ProductId17">'Бланк заказа'!$B$56:$B$56</definedName>
    <definedName name="ProductId170">'Бланк заказа'!$B$284:$B$284</definedName>
    <definedName name="ProductId171">'Бланк заказа'!$B$285:$B$285</definedName>
    <definedName name="ProductId172">'Бланк заказа'!$B$290:$B$290</definedName>
    <definedName name="ProductId173">'Бланк заказа'!$B$291:$B$291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заказа'!$B$300:$B$300</definedName>
    <definedName name="ProductId18">'Бланк заказа'!$B$61:$B$61</definedName>
    <definedName name="ProductId180">'Бланк заказа'!$B$301:$B$301</definedName>
    <definedName name="ProductId181">'Бланк заказа'!$B$306:$B$306</definedName>
    <definedName name="ProductId182">'Бланк заказа'!$B$310:$B$310</definedName>
    <definedName name="ProductId183">'Бланк заказа'!$B$311:$B$311</definedName>
    <definedName name="ProductId184">'Бланк заказа'!$B$312:$B$312</definedName>
    <definedName name="ProductId185">'Бланк заказа'!$B$316:$B$316</definedName>
    <definedName name="ProductId186">'Бланк заказа'!$B$320:$B$320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заказа'!$B$355:$B$355</definedName>
    <definedName name="ProductId208">'Бланк заказа'!$B$360:$B$360</definedName>
    <definedName name="ProductId209">'Бланк заказа'!$B$361:$B$361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заказа'!$B$373:$B$373</definedName>
    <definedName name="ProductId216">'Бланк заказа'!$B$374:$B$374</definedName>
    <definedName name="ProductId217">'Бланк заказа'!$B$375:$B$375</definedName>
    <definedName name="ProductId218">'Бланк заказа'!$B$376:$B$376</definedName>
    <definedName name="ProductId219">'Бланк заказа'!$B$380:$B$380</definedName>
    <definedName name="ProductId22">'Бланк заказа'!$B$65:$B$65</definedName>
    <definedName name="ProductId220">'Бланк заказа'!$B$386:$B$386</definedName>
    <definedName name="ProductId221">'Бланк заказа'!$B$387:$B$387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заказа'!$B$413:$B$413</definedName>
    <definedName name="ProductId239">'Бланк заказа'!$B$417:$B$417</definedName>
    <definedName name="ProductId24">'Бланк заказа'!$B$67:$B$67</definedName>
    <definedName name="ProductId240">'Бланк заказа'!$B$418:$B$418</definedName>
    <definedName name="ProductId241">'Бланк заказа'!$B$419:$B$419</definedName>
    <definedName name="ProductId242">'Бланк заказа'!$B$424:$B$424</definedName>
    <definedName name="ProductId243">'Бланк заказа'!$B$425:$B$425</definedName>
    <definedName name="ProductId244">'Бланк заказа'!$B$429:$B$429</definedName>
    <definedName name="ProductId245">'Бланк заказа'!$B$430:$B$430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заказа'!$B$439:$B$439</definedName>
    <definedName name="ProductId252">'Бланк заказа'!$B$440:$B$440</definedName>
    <definedName name="ProductId253">'Бланк заказа'!$B$444:$B$444</definedName>
    <definedName name="ProductId254">'Бланк заказа'!$B$448:$B$448</definedName>
    <definedName name="ProductId255">'Бланк заказа'!$B$453:$B$453</definedName>
    <definedName name="ProductId256">'Бланк заказа'!$B$454:$B$454</definedName>
    <definedName name="ProductId257">'Бланк заказа'!$B$455:$B$455</definedName>
    <definedName name="ProductId258">'Бланк заказа'!$B$460:$B$460</definedName>
    <definedName name="ProductId259">'Бланк заказа'!$B$464:$B$464</definedName>
    <definedName name="ProductId26">'Бланк заказа'!$B$69:$B$69</definedName>
    <definedName name="ProductId260">'Бланк заказа'!$B$470:$B$470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заказа'!$B$499:$B$499</definedName>
    <definedName name="ProductId281">'Бланк заказа'!$B$500:$B$500</definedName>
    <definedName name="ProductId282">'Бланк заказа'!$B$501:$B$501</definedName>
    <definedName name="ProductId283">'Бланк заказа'!$B$505:$B$505</definedName>
    <definedName name="ProductId284">'Бланк заказа'!$B$511:$B$511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заказа'!$B$548:$B$548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12">'Бланк заказа'!$B$551:$B$551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заказа'!$W$251:$W$251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заказа'!$W$273:$W$273</definedName>
    <definedName name="SalesQty166">'Бланк заказа'!$W$277:$W$277</definedName>
    <definedName name="SalesQty167">'Бланк заказа'!$W$278:$W$278</definedName>
    <definedName name="SalesQty168">'Бланк заказа'!$W$279:$W$279</definedName>
    <definedName name="SalesQty169">'Бланк заказа'!$W$283:$W$283</definedName>
    <definedName name="SalesQty17">'Бланк заказа'!$W$56:$W$56</definedName>
    <definedName name="SalesQty170">'Бланк заказа'!$W$284:$W$284</definedName>
    <definedName name="SalesQty171">'Бланк заказа'!$W$285:$W$285</definedName>
    <definedName name="SalesQty172">'Бланк заказа'!$W$290:$W$290</definedName>
    <definedName name="SalesQty173">'Бланк заказа'!$W$291:$W$291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заказа'!$W$300:$W$300</definedName>
    <definedName name="SalesQty18">'Бланк заказа'!$W$61:$W$61</definedName>
    <definedName name="SalesQty180">'Бланк заказа'!$W$301:$W$301</definedName>
    <definedName name="SalesQty181">'Бланк заказа'!$W$306:$W$306</definedName>
    <definedName name="SalesQty182">'Бланк заказа'!$W$310:$W$310</definedName>
    <definedName name="SalesQty183">'Бланк заказа'!$W$311:$W$311</definedName>
    <definedName name="SalesQty184">'Бланк заказа'!$W$312:$W$312</definedName>
    <definedName name="SalesQty185">'Бланк заказа'!$W$316:$W$316</definedName>
    <definedName name="SalesQty186">'Бланк заказа'!$W$320:$W$320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заказа'!$W$355:$W$355</definedName>
    <definedName name="SalesQty208">'Бланк заказа'!$W$360:$W$360</definedName>
    <definedName name="SalesQty209">'Бланк заказа'!$W$361:$W$361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заказа'!$W$373:$W$373</definedName>
    <definedName name="SalesQty216">'Бланк заказа'!$W$374:$W$374</definedName>
    <definedName name="SalesQty217">'Бланк заказа'!$W$375:$W$375</definedName>
    <definedName name="SalesQty218">'Бланк заказа'!$W$376:$W$376</definedName>
    <definedName name="SalesQty219">'Бланк заказа'!$W$380:$W$380</definedName>
    <definedName name="SalesQty22">'Бланк заказа'!$W$65:$W$65</definedName>
    <definedName name="SalesQty220">'Бланк заказа'!$W$386:$W$386</definedName>
    <definedName name="SalesQty221">'Бланк заказа'!$W$387:$W$387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заказа'!$W$413:$W$413</definedName>
    <definedName name="SalesQty239">'Бланк заказа'!$W$417:$W$417</definedName>
    <definedName name="SalesQty24">'Бланк заказа'!$W$67:$W$67</definedName>
    <definedName name="SalesQty240">'Бланк заказа'!$W$418:$W$418</definedName>
    <definedName name="SalesQty241">'Бланк заказа'!$W$419:$W$419</definedName>
    <definedName name="SalesQty242">'Бланк заказа'!$W$424:$W$424</definedName>
    <definedName name="SalesQty243">'Бланк заказа'!$W$425:$W$425</definedName>
    <definedName name="SalesQty244">'Бланк заказа'!$W$429:$W$429</definedName>
    <definedName name="SalesQty245">'Бланк заказа'!$W$430:$W$430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заказа'!$W$439:$W$439</definedName>
    <definedName name="SalesQty252">'Бланк заказа'!$W$440:$W$440</definedName>
    <definedName name="SalesQty253">'Бланк заказа'!$W$444:$W$444</definedName>
    <definedName name="SalesQty254">'Бланк заказа'!$W$448:$W$448</definedName>
    <definedName name="SalesQty255">'Бланк заказа'!$W$453:$W$453</definedName>
    <definedName name="SalesQty256">'Бланк заказа'!$W$454:$W$454</definedName>
    <definedName name="SalesQty257">'Бланк заказа'!$W$455:$W$455</definedName>
    <definedName name="SalesQty258">'Бланк заказа'!$W$460:$W$460</definedName>
    <definedName name="SalesQty259">'Бланк заказа'!$W$464:$W$464</definedName>
    <definedName name="SalesQty26">'Бланк заказа'!$W$69:$W$69</definedName>
    <definedName name="SalesQty260">'Бланк заказа'!$W$470:$W$470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заказа'!$W$499:$W$499</definedName>
    <definedName name="SalesQty281">'Бланк заказа'!$W$500:$W$500</definedName>
    <definedName name="SalesQty282">'Бланк заказа'!$W$501:$W$501</definedName>
    <definedName name="SalesQty283">'Бланк заказа'!$W$505:$W$505</definedName>
    <definedName name="SalesQty284">'Бланк заказа'!$W$511:$W$511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заказа'!$W$548:$W$548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12">'Бланк заказа'!$W$551:$W$551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заказа'!$X$251:$X$251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заказа'!$X$273:$X$273</definedName>
    <definedName name="SalesRoundBox166">'Бланк заказа'!$X$277:$X$277</definedName>
    <definedName name="SalesRoundBox167">'Бланк заказа'!$X$278:$X$278</definedName>
    <definedName name="SalesRoundBox168">'Бланк заказа'!$X$279:$X$279</definedName>
    <definedName name="SalesRoundBox169">'Бланк заказа'!$X$283:$X$283</definedName>
    <definedName name="SalesRoundBox17">'Бланк заказа'!$X$56:$X$56</definedName>
    <definedName name="SalesRoundBox170">'Бланк заказа'!$X$284:$X$284</definedName>
    <definedName name="SalesRoundBox171">'Бланк заказа'!$X$285:$X$285</definedName>
    <definedName name="SalesRoundBox172">'Бланк заказа'!$X$290:$X$290</definedName>
    <definedName name="SalesRoundBox173">'Бланк заказа'!$X$291:$X$291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заказа'!$X$300:$X$300</definedName>
    <definedName name="SalesRoundBox18">'Бланк заказа'!$X$61:$X$61</definedName>
    <definedName name="SalesRoundBox180">'Бланк заказа'!$X$301:$X$301</definedName>
    <definedName name="SalesRoundBox181">'Бланк заказа'!$X$306:$X$306</definedName>
    <definedName name="SalesRoundBox182">'Бланк заказа'!$X$310:$X$310</definedName>
    <definedName name="SalesRoundBox183">'Бланк заказа'!$X$311:$X$311</definedName>
    <definedName name="SalesRoundBox184">'Бланк заказа'!$X$312:$X$312</definedName>
    <definedName name="SalesRoundBox185">'Бланк заказа'!$X$316:$X$316</definedName>
    <definedName name="SalesRoundBox186">'Бланк заказа'!$X$320:$X$320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заказа'!$X$355:$X$355</definedName>
    <definedName name="SalesRoundBox208">'Бланк заказа'!$X$360:$X$360</definedName>
    <definedName name="SalesRoundBox209">'Бланк заказа'!$X$361:$X$361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заказа'!$X$373:$X$373</definedName>
    <definedName name="SalesRoundBox216">'Бланк заказа'!$X$374:$X$374</definedName>
    <definedName name="SalesRoundBox217">'Бланк заказа'!$X$375:$X$375</definedName>
    <definedName name="SalesRoundBox218">'Бланк заказа'!$X$376:$X$376</definedName>
    <definedName name="SalesRoundBox219">'Бланк заказа'!$X$380:$X$380</definedName>
    <definedName name="SalesRoundBox22">'Бланк заказа'!$X$65:$X$65</definedName>
    <definedName name="SalesRoundBox220">'Бланк заказа'!$X$386:$X$386</definedName>
    <definedName name="SalesRoundBox221">'Бланк заказа'!$X$387:$X$387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заказа'!$X$413:$X$413</definedName>
    <definedName name="SalesRoundBox239">'Бланк заказа'!$X$417:$X$417</definedName>
    <definedName name="SalesRoundBox24">'Бланк заказа'!$X$67:$X$67</definedName>
    <definedName name="SalesRoundBox240">'Бланк заказа'!$X$418:$X$418</definedName>
    <definedName name="SalesRoundBox241">'Бланк заказа'!$X$419:$X$419</definedName>
    <definedName name="SalesRoundBox242">'Бланк заказа'!$X$424:$X$424</definedName>
    <definedName name="SalesRoundBox243">'Бланк заказа'!$X$425:$X$425</definedName>
    <definedName name="SalesRoundBox244">'Бланк заказа'!$X$429:$X$429</definedName>
    <definedName name="SalesRoundBox245">'Бланк заказа'!$X$430:$X$430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заказа'!$X$439:$X$439</definedName>
    <definedName name="SalesRoundBox252">'Бланк заказа'!$X$440:$X$440</definedName>
    <definedName name="SalesRoundBox253">'Бланк заказа'!$X$444:$X$444</definedName>
    <definedName name="SalesRoundBox254">'Бланк заказа'!$X$448:$X$448</definedName>
    <definedName name="SalesRoundBox255">'Бланк заказа'!$X$453:$X$453</definedName>
    <definedName name="SalesRoundBox256">'Бланк заказа'!$X$454:$X$454</definedName>
    <definedName name="SalesRoundBox257">'Бланк заказа'!$X$455:$X$455</definedName>
    <definedName name="SalesRoundBox258">'Бланк заказа'!$X$460:$X$460</definedName>
    <definedName name="SalesRoundBox259">'Бланк заказа'!$X$464:$X$464</definedName>
    <definedName name="SalesRoundBox26">'Бланк заказа'!$X$69:$X$69</definedName>
    <definedName name="SalesRoundBox260">'Бланк заказа'!$X$470:$X$470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заказа'!$X$499:$X$499</definedName>
    <definedName name="SalesRoundBox281">'Бланк заказа'!$X$500:$X$500</definedName>
    <definedName name="SalesRoundBox282">'Бланк заказа'!$X$501:$X$501</definedName>
    <definedName name="SalesRoundBox283">'Бланк заказа'!$X$505:$X$505</definedName>
    <definedName name="SalesRoundBox284">'Бланк заказа'!$X$511:$X$511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заказа'!$X$548:$X$548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12">'Бланк заказа'!$X$551:$X$551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заказа'!$V$251:$V$251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заказа'!$V$273:$V$273</definedName>
    <definedName name="UnitOfMeasure166">'Бланк заказа'!$V$277:$V$277</definedName>
    <definedName name="UnitOfMeasure167">'Бланк заказа'!$V$278:$V$278</definedName>
    <definedName name="UnitOfMeasure168">'Бланк заказа'!$V$279:$V$279</definedName>
    <definedName name="UnitOfMeasure169">'Бланк заказа'!$V$283:$V$283</definedName>
    <definedName name="UnitOfMeasure17">'Бланк заказа'!$V$56:$V$56</definedName>
    <definedName name="UnitOfMeasure170">'Бланк заказа'!$V$284:$V$284</definedName>
    <definedName name="UnitOfMeasure171">'Бланк заказа'!$V$285:$V$285</definedName>
    <definedName name="UnitOfMeasure172">'Бланк заказа'!$V$290:$V$290</definedName>
    <definedName name="UnitOfMeasure173">'Бланк заказа'!$V$291:$V$291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заказа'!$V$300:$V$300</definedName>
    <definedName name="UnitOfMeasure18">'Бланк заказа'!$V$61:$V$61</definedName>
    <definedName name="UnitOfMeasure180">'Бланк заказа'!$V$301:$V$301</definedName>
    <definedName name="UnitOfMeasure181">'Бланк заказа'!$V$306:$V$306</definedName>
    <definedName name="UnitOfMeasure182">'Бланк заказа'!$V$310:$V$310</definedName>
    <definedName name="UnitOfMeasure183">'Бланк заказа'!$V$311:$V$311</definedName>
    <definedName name="UnitOfMeasure184">'Бланк заказа'!$V$312:$V$312</definedName>
    <definedName name="UnitOfMeasure185">'Бланк заказа'!$V$316:$V$316</definedName>
    <definedName name="UnitOfMeasure186">'Бланк заказа'!$V$320:$V$320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заказа'!$V$355:$V$355</definedName>
    <definedName name="UnitOfMeasure208">'Бланк заказа'!$V$360:$V$360</definedName>
    <definedName name="UnitOfMeasure209">'Бланк заказа'!$V$361:$V$361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заказа'!$V$373:$V$373</definedName>
    <definedName name="UnitOfMeasure216">'Бланк заказа'!$V$374:$V$374</definedName>
    <definedName name="UnitOfMeasure217">'Бланк заказа'!$V$375:$V$375</definedName>
    <definedName name="UnitOfMeasure218">'Бланк заказа'!$V$376:$V$376</definedName>
    <definedName name="UnitOfMeasure219">'Бланк заказа'!$V$380:$V$380</definedName>
    <definedName name="UnitOfMeasure22">'Бланк заказа'!$V$65:$V$65</definedName>
    <definedName name="UnitOfMeasure220">'Бланк заказа'!$V$386:$V$386</definedName>
    <definedName name="UnitOfMeasure221">'Бланк заказа'!$V$387:$V$387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заказа'!$V$413:$V$413</definedName>
    <definedName name="UnitOfMeasure239">'Бланк заказа'!$V$417:$V$417</definedName>
    <definedName name="UnitOfMeasure24">'Бланк заказа'!$V$67:$V$67</definedName>
    <definedName name="UnitOfMeasure240">'Бланк заказа'!$V$418:$V$418</definedName>
    <definedName name="UnitOfMeasure241">'Бланк заказа'!$V$419:$V$419</definedName>
    <definedName name="UnitOfMeasure242">'Бланк заказа'!$V$424:$V$424</definedName>
    <definedName name="UnitOfMeasure243">'Бланк заказа'!$V$425:$V$425</definedName>
    <definedName name="UnitOfMeasure244">'Бланк заказа'!$V$429:$V$429</definedName>
    <definedName name="UnitOfMeasure245">'Бланк заказа'!$V$430:$V$430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заказа'!$V$439:$V$439</definedName>
    <definedName name="UnitOfMeasure252">'Бланк заказа'!$V$440:$V$440</definedName>
    <definedName name="UnitOfMeasure253">'Бланк заказа'!$V$444:$V$444</definedName>
    <definedName name="UnitOfMeasure254">'Бланк заказа'!$V$448:$V$448</definedName>
    <definedName name="UnitOfMeasure255">'Бланк заказа'!$V$453:$V$453</definedName>
    <definedName name="UnitOfMeasure256">'Бланк заказа'!$V$454:$V$454</definedName>
    <definedName name="UnitOfMeasure257">'Бланк заказа'!$V$455:$V$455</definedName>
    <definedName name="UnitOfMeasure258">'Бланк заказа'!$V$460:$V$460</definedName>
    <definedName name="UnitOfMeasure259">'Бланк заказа'!$V$464:$V$464</definedName>
    <definedName name="UnitOfMeasure26">'Бланк заказа'!$V$69:$V$69</definedName>
    <definedName name="UnitOfMeasure260">'Бланк заказа'!$V$470:$V$470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заказа'!$V$499:$V$499</definedName>
    <definedName name="UnitOfMeasure281">'Бланк заказа'!$V$500:$V$500</definedName>
    <definedName name="UnitOfMeasure282">'Бланк заказа'!$V$501:$V$501</definedName>
    <definedName name="UnitOfMeasure283">'Бланк заказа'!$V$505:$V$505</definedName>
    <definedName name="UnitOfMeasure284">'Бланк заказа'!$V$511:$V$511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заказа'!$V$548:$V$548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12">'Бланк заказа'!$V$551:$V$551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3" i="2" l="1"/>
  <c r="W552" i="2"/>
  <c r="BN551" i="2"/>
  <c r="BL551" i="2"/>
  <c r="X551" i="2"/>
  <c r="BN550" i="2"/>
  <c r="BL550" i="2"/>
  <c r="X550" i="2"/>
  <c r="BO550" i="2" s="1"/>
  <c r="BN549" i="2"/>
  <c r="BL549" i="2"/>
  <c r="X549" i="2"/>
  <c r="BN548" i="2"/>
  <c r="BL548" i="2"/>
  <c r="X548" i="2"/>
  <c r="BO548" i="2" s="1"/>
  <c r="W546" i="2"/>
  <c r="W545" i="2"/>
  <c r="BN544" i="2"/>
  <c r="BL544" i="2"/>
  <c r="X544" i="2"/>
  <c r="BN543" i="2"/>
  <c r="BL543" i="2"/>
  <c r="X543" i="2"/>
  <c r="BO543" i="2" s="1"/>
  <c r="BO542" i="2"/>
  <c r="BN542" i="2"/>
  <c r="BM542" i="2"/>
  <c r="BL542" i="2"/>
  <c r="Y542" i="2"/>
  <c r="X542" i="2"/>
  <c r="BN541" i="2"/>
  <c r="BL541" i="2"/>
  <c r="X541" i="2"/>
  <c r="BO541" i="2" s="1"/>
  <c r="BN540" i="2"/>
  <c r="BL540" i="2"/>
  <c r="X540" i="2"/>
  <c r="W538" i="2"/>
  <c r="W537" i="2"/>
  <c r="BN536" i="2"/>
  <c r="BL536" i="2"/>
  <c r="X536" i="2"/>
  <c r="BO536" i="2" s="1"/>
  <c r="BN535" i="2"/>
  <c r="BL535" i="2"/>
  <c r="X535" i="2"/>
  <c r="BM535" i="2" s="1"/>
  <c r="BN534" i="2"/>
  <c r="BL534" i="2"/>
  <c r="X534" i="2"/>
  <c r="BO534" i="2" s="1"/>
  <c r="BN533" i="2"/>
  <c r="BL533" i="2"/>
  <c r="X533" i="2"/>
  <c r="BM533" i="2" s="1"/>
  <c r="BN532" i="2"/>
  <c r="BL532" i="2"/>
  <c r="X532" i="2"/>
  <c r="BO532" i="2" s="1"/>
  <c r="O532" i="2"/>
  <c r="BN531" i="2"/>
  <c r="BL531" i="2"/>
  <c r="X531" i="2"/>
  <c r="W529" i="2"/>
  <c r="W528" i="2"/>
  <c r="BO527" i="2"/>
  <c r="BN527" i="2"/>
  <c r="BL527" i="2"/>
  <c r="X527" i="2"/>
  <c r="BM527" i="2" s="1"/>
  <c r="BN526" i="2"/>
  <c r="BL526" i="2"/>
  <c r="X526" i="2"/>
  <c r="BO526" i="2" s="1"/>
  <c r="BN525" i="2"/>
  <c r="BL525" i="2"/>
  <c r="X525" i="2"/>
  <c r="BN524" i="2"/>
  <c r="BL524" i="2"/>
  <c r="X524" i="2"/>
  <c r="BO524" i="2" s="1"/>
  <c r="BO523" i="2"/>
  <c r="BN523" i="2"/>
  <c r="BL523" i="2"/>
  <c r="X523" i="2"/>
  <c r="BM523" i="2" s="1"/>
  <c r="W521" i="2"/>
  <c r="W520" i="2"/>
  <c r="BN519" i="2"/>
  <c r="BL519" i="2"/>
  <c r="X519" i="2"/>
  <c r="BN518" i="2"/>
  <c r="BL518" i="2"/>
  <c r="X518" i="2"/>
  <c r="BN517" i="2"/>
  <c r="BL517" i="2"/>
  <c r="X517" i="2"/>
  <c r="BN516" i="2"/>
  <c r="BL516" i="2"/>
  <c r="X516" i="2"/>
  <c r="BN515" i="2"/>
  <c r="BL515" i="2"/>
  <c r="X515" i="2"/>
  <c r="BN514" i="2"/>
  <c r="BL514" i="2"/>
  <c r="X514" i="2"/>
  <c r="BN513" i="2"/>
  <c r="BL513" i="2"/>
  <c r="X513" i="2"/>
  <c r="BN512" i="2"/>
  <c r="BL512" i="2"/>
  <c r="X512" i="2"/>
  <c r="BN511" i="2"/>
  <c r="BL511" i="2"/>
  <c r="X511" i="2"/>
  <c r="W507" i="2"/>
  <c r="W506" i="2"/>
  <c r="BN505" i="2"/>
  <c r="BL505" i="2"/>
  <c r="X505" i="2"/>
  <c r="Y505" i="2" s="1"/>
  <c r="Y506" i="2" s="1"/>
  <c r="O505" i="2"/>
  <c r="W503" i="2"/>
  <c r="W502" i="2"/>
  <c r="BN501" i="2"/>
  <c r="BL501" i="2"/>
  <c r="X501" i="2"/>
  <c r="Y501" i="2" s="1"/>
  <c r="O501" i="2"/>
  <c r="BN500" i="2"/>
  <c r="BL500" i="2"/>
  <c r="X500" i="2"/>
  <c r="O500" i="2"/>
  <c r="BO499" i="2"/>
  <c r="BN499" i="2"/>
  <c r="BL499" i="2"/>
  <c r="X499" i="2"/>
  <c r="O499" i="2"/>
  <c r="W497" i="2"/>
  <c r="W496" i="2"/>
  <c r="BN495" i="2"/>
  <c r="BL495" i="2"/>
  <c r="X495" i="2"/>
  <c r="O495" i="2"/>
  <c r="BN494" i="2"/>
  <c r="BL494" i="2"/>
  <c r="X494" i="2"/>
  <c r="BO494" i="2" s="1"/>
  <c r="O494" i="2"/>
  <c r="BO493" i="2"/>
  <c r="BN493" i="2"/>
  <c r="BM493" i="2"/>
  <c r="BL493" i="2"/>
  <c r="Y493" i="2"/>
  <c r="X493" i="2"/>
  <c r="O493" i="2"/>
  <c r="BN492" i="2"/>
  <c r="BM492" i="2"/>
  <c r="BL492" i="2"/>
  <c r="Y492" i="2"/>
  <c r="X492" i="2"/>
  <c r="BO492" i="2" s="1"/>
  <c r="O492" i="2"/>
  <c r="BN491" i="2"/>
  <c r="BL491" i="2"/>
  <c r="X491" i="2"/>
  <c r="O491" i="2"/>
  <c r="BN490" i="2"/>
  <c r="BL490" i="2"/>
  <c r="X490" i="2"/>
  <c r="Y490" i="2" s="1"/>
  <c r="O490" i="2"/>
  <c r="W488" i="2"/>
  <c r="W487" i="2"/>
  <c r="BN486" i="2"/>
  <c r="BL486" i="2"/>
  <c r="X486" i="2"/>
  <c r="Y486" i="2" s="1"/>
  <c r="O486" i="2"/>
  <c r="BN485" i="2"/>
  <c r="BL485" i="2"/>
  <c r="X485" i="2"/>
  <c r="O485" i="2"/>
  <c r="W483" i="2"/>
  <c r="W482" i="2"/>
  <c r="BO481" i="2"/>
  <c r="BN481" i="2"/>
  <c r="BL481" i="2"/>
  <c r="X481" i="2"/>
  <c r="BM481" i="2" s="1"/>
  <c r="O481" i="2"/>
  <c r="BN480" i="2"/>
  <c r="BL480" i="2"/>
  <c r="X480" i="2"/>
  <c r="BO480" i="2" s="1"/>
  <c r="O480" i="2"/>
  <c r="BN479" i="2"/>
  <c r="BL479" i="2"/>
  <c r="X479" i="2"/>
  <c r="O479" i="2"/>
  <c r="BN478" i="2"/>
  <c r="BL478" i="2"/>
  <c r="X478" i="2"/>
  <c r="O478" i="2"/>
  <c r="BN477" i="2"/>
  <c r="BL477" i="2"/>
  <c r="X477" i="2"/>
  <c r="O477" i="2"/>
  <c r="BO476" i="2"/>
  <c r="BN476" i="2"/>
  <c r="BM476" i="2"/>
  <c r="BL476" i="2"/>
  <c r="Y476" i="2"/>
  <c r="X476" i="2"/>
  <c r="O476" i="2"/>
  <c r="BN475" i="2"/>
  <c r="BL475" i="2"/>
  <c r="X475" i="2"/>
  <c r="O475" i="2"/>
  <c r="BN474" i="2"/>
  <c r="BL474" i="2"/>
  <c r="X474" i="2"/>
  <c r="BO474" i="2" s="1"/>
  <c r="O474" i="2"/>
  <c r="BN473" i="2"/>
  <c r="BL473" i="2"/>
  <c r="Y473" i="2"/>
  <c r="X473" i="2"/>
  <c r="BO473" i="2" s="1"/>
  <c r="O473" i="2"/>
  <c r="BN472" i="2"/>
  <c r="BL472" i="2"/>
  <c r="X472" i="2"/>
  <c r="O472" i="2"/>
  <c r="BO471" i="2"/>
  <c r="BN471" i="2"/>
  <c r="BM471" i="2"/>
  <c r="BL471" i="2"/>
  <c r="Y471" i="2"/>
  <c r="X471" i="2"/>
  <c r="O471" i="2"/>
  <c r="BN470" i="2"/>
  <c r="BL470" i="2"/>
  <c r="X470" i="2"/>
  <c r="X483" i="2" s="1"/>
  <c r="O470" i="2"/>
  <c r="W466" i="2"/>
  <c r="W465" i="2"/>
  <c r="BN464" i="2"/>
  <c r="BL464" i="2"/>
  <c r="X464" i="2"/>
  <c r="Y464" i="2" s="1"/>
  <c r="Y465" i="2" s="1"/>
  <c r="W462" i="2"/>
  <c r="W461" i="2"/>
  <c r="BN460" i="2"/>
  <c r="BM460" i="2"/>
  <c r="BL460" i="2"/>
  <c r="Y460" i="2"/>
  <c r="Y461" i="2" s="1"/>
  <c r="X460" i="2"/>
  <c r="O460" i="2"/>
  <c r="W457" i="2"/>
  <c r="W456" i="2"/>
  <c r="BN455" i="2"/>
  <c r="BM455" i="2"/>
  <c r="BL455" i="2"/>
  <c r="Y455" i="2"/>
  <c r="X455" i="2"/>
  <c r="BO455" i="2" s="1"/>
  <c r="O455" i="2"/>
  <c r="BN454" i="2"/>
  <c r="BL454" i="2"/>
  <c r="X454" i="2"/>
  <c r="O454" i="2"/>
  <c r="BO453" i="2"/>
  <c r="BN453" i="2"/>
  <c r="BL453" i="2"/>
  <c r="X453" i="2"/>
  <c r="BM453" i="2" s="1"/>
  <c r="O453" i="2"/>
  <c r="W450" i="2"/>
  <c r="W449" i="2"/>
  <c r="BN448" i="2"/>
  <c r="BL448" i="2"/>
  <c r="X448" i="2"/>
  <c r="O448" i="2"/>
  <c r="W446" i="2"/>
  <c r="W445" i="2"/>
  <c r="BO444" i="2"/>
  <c r="BN444" i="2"/>
  <c r="BL444" i="2"/>
  <c r="X444" i="2"/>
  <c r="BM444" i="2" s="1"/>
  <c r="O444" i="2"/>
  <c r="W442" i="2"/>
  <c r="W441" i="2"/>
  <c r="BN440" i="2"/>
  <c r="BL440" i="2"/>
  <c r="X440" i="2"/>
  <c r="O440" i="2"/>
  <c r="BN439" i="2"/>
  <c r="BL439" i="2"/>
  <c r="X439" i="2"/>
  <c r="X442" i="2" s="1"/>
  <c r="O439" i="2"/>
  <c r="W437" i="2"/>
  <c r="W436" i="2"/>
  <c r="BN435" i="2"/>
  <c r="BL435" i="2"/>
  <c r="X435" i="2"/>
  <c r="BO435" i="2" s="1"/>
  <c r="O435" i="2"/>
  <c r="BN434" i="2"/>
  <c r="BL434" i="2"/>
  <c r="Y434" i="2"/>
  <c r="X434" i="2"/>
  <c r="BO434" i="2" s="1"/>
  <c r="O434" i="2"/>
  <c r="BN433" i="2"/>
  <c r="BL433" i="2"/>
  <c r="X433" i="2"/>
  <c r="O433" i="2"/>
  <c r="BO432" i="2"/>
  <c r="BN432" i="2"/>
  <c r="BM432" i="2"/>
  <c r="BL432" i="2"/>
  <c r="Y432" i="2"/>
  <c r="X432" i="2"/>
  <c r="O432" i="2"/>
  <c r="BN431" i="2"/>
  <c r="BL431" i="2"/>
  <c r="X431" i="2"/>
  <c r="Y431" i="2" s="1"/>
  <c r="O431" i="2"/>
  <c r="BN430" i="2"/>
  <c r="BL430" i="2"/>
  <c r="X430" i="2"/>
  <c r="Y430" i="2" s="1"/>
  <c r="O430" i="2"/>
  <c r="BN429" i="2"/>
  <c r="BL429" i="2"/>
  <c r="X429" i="2"/>
  <c r="BO429" i="2" s="1"/>
  <c r="O429" i="2"/>
  <c r="W427" i="2"/>
  <c r="W426" i="2"/>
  <c r="BN425" i="2"/>
  <c r="BL425" i="2"/>
  <c r="X425" i="2"/>
  <c r="BO425" i="2" s="1"/>
  <c r="O425" i="2"/>
  <c r="BN424" i="2"/>
  <c r="BL424" i="2"/>
  <c r="Y424" i="2"/>
  <c r="X424" i="2"/>
  <c r="O424" i="2"/>
  <c r="W421" i="2"/>
  <c r="X420" i="2"/>
  <c r="W420" i="2"/>
  <c r="BN419" i="2"/>
  <c r="BL419" i="2"/>
  <c r="Y419" i="2"/>
  <c r="X419" i="2"/>
  <c r="BO419" i="2" s="1"/>
  <c r="O419" i="2"/>
  <c r="BN418" i="2"/>
  <c r="BM418" i="2"/>
  <c r="BL418" i="2"/>
  <c r="Y418" i="2"/>
  <c r="X418" i="2"/>
  <c r="BO418" i="2" s="1"/>
  <c r="O418" i="2"/>
  <c r="BN417" i="2"/>
  <c r="BM417" i="2"/>
  <c r="BL417" i="2"/>
  <c r="Y417" i="2"/>
  <c r="X417" i="2"/>
  <c r="X421" i="2" s="1"/>
  <c r="O417" i="2"/>
  <c r="W415" i="2"/>
  <c r="W414" i="2"/>
  <c r="BN413" i="2"/>
  <c r="BM413" i="2"/>
  <c r="BL413" i="2"/>
  <c r="Y413" i="2"/>
  <c r="Y414" i="2" s="1"/>
  <c r="X413" i="2"/>
  <c r="X414" i="2" s="1"/>
  <c r="O413" i="2"/>
  <c r="W411" i="2"/>
  <c r="W410" i="2"/>
  <c r="BN409" i="2"/>
  <c r="BM409" i="2"/>
  <c r="BL409" i="2"/>
  <c r="Y409" i="2"/>
  <c r="X409" i="2"/>
  <c r="BO409" i="2" s="1"/>
  <c r="O409" i="2"/>
  <c r="BN408" i="2"/>
  <c r="BL408" i="2"/>
  <c r="X408" i="2"/>
  <c r="O408" i="2"/>
  <c r="BO407" i="2"/>
  <c r="BN407" i="2"/>
  <c r="BL407" i="2"/>
  <c r="X407" i="2"/>
  <c r="BM407" i="2" s="1"/>
  <c r="O407" i="2"/>
  <c r="W405" i="2"/>
  <c r="W404" i="2"/>
  <c r="BN403" i="2"/>
  <c r="BL403" i="2"/>
  <c r="X403" i="2"/>
  <c r="O403" i="2"/>
  <c r="BN402" i="2"/>
  <c r="BL402" i="2"/>
  <c r="X402" i="2"/>
  <c r="BO402" i="2" s="1"/>
  <c r="O402" i="2"/>
  <c r="BN401" i="2"/>
  <c r="BL401" i="2"/>
  <c r="Y401" i="2"/>
  <c r="X401" i="2"/>
  <c r="BO401" i="2" s="1"/>
  <c r="O401" i="2"/>
  <c r="BN400" i="2"/>
  <c r="BL400" i="2"/>
  <c r="X400" i="2"/>
  <c r="O400" i="2"/>
  <c r="BN399" i="2"/>
  <c r="BL399" i="2"/>
  <c r="X399" i="2"/>
  <c r="Y399" i="2" s="1"/>
  <c r="O399" i="2"/>
  <c r="BN398" i="2"/>
  <c r="BL398" i="2"/>
  <c r="X398" i="2"/>
  <c r="Y398" i="2" s="1"/>
  <c r="O398" i="2"/>
  <c r="BN397" i="2"/>
  <c r="BL397" i="2"/>
  <c r="X397" i="2"/>
  <c r="O397" i="2"/>
  <c r="BN396" i="2"/>
  <c r="BL396" i="2"/>
  <c r="X396" i="2"/>
  <c r="BO396" i="2" s="1"/>
  <c r="O396" i="2"/>
  <c r="BN395" i="2"/>
  <c r="BL395" i="2"/>
  <c r="Y395" i="2"/>
  <c r="X395" i="2"/>
  <c r="BO395" i="2" s="1"/>
  <c r="O395" i="2"/>
  <c r="BN394" i="2"/>
  <c r="BL394" i="2"/>
  <c r="X394" i="2"/>
  <c r="O394" i="2"/>
  <c r="BN393" i="2"/>
  <c r="BL393" i="2"/>
  <c r="X393" i="2"/>
  <c r="O393" i="2"/>
  <c r="BO392" i="2"/>
  <c r="BN392" i="2"/>
  <c r="BM392" i="2"/>
  <c r="BL392" i="2"/>
  <c r="Y392" i="2"/>
  <c r="X392" i="2"/>
  <c r="O392" i="2"/>
  <c r="BN391" i="2"/>
  <c r="BL391" i="2"/>
  <c r="X391" i="2"/>
  <c r="O391" i="2"/>
  <c r="W389" i="2"/>
  <c r="W388" i="2"/>
  <c r="BO387" i="2"/>
  <c r="BN387" i="2"/>
  <c r="BL387" i="2"/>
  <c r="X387" i="2"/>
  <c r="BM387" i="2" s="1"/>
  <c r="O387" i="2"/>
  <c r="BN386" i="2"/>
  <c r="BL386" i="2"/>
  <c r="X386" i="2"/>
  <c r="O386" i="2"/>
  <c r="W382" i="2"/>
  <c r="W381" i="2"/>
  <c r="BN380" i="2"/>
  <c r="BL380" i="2"/>
  <c r="X380" i="2"/>
  <c r="X382" i="2" s="1"/>
  <c r="O380" i="2"/>
  <c r="W378" i="2"/>
  <c r="W377" i="2"/>
  <c r="BN376" i="2"/>
  <c r="BL376" i="2"/>
  <c r="X376" i="2"/>
  <c r="O376" i="2"/>
  <c r="BN375" i="2"/>
  <c r="BL375" i="2"/>
  <c r="X375" i="2"/>
  <c r="O375" i="2"/>
  <c r="BN374" i="2"/>
  <c r="BL374" i="2"/>
  <c r="Y374" i="2"/>
  <c r="X374" i="2"/>
  <c r="O374" i="2"/>
  <c r="BN373" i="2"/>
  <c r="BL373" i="2"/>
  <c r="X373" i="2"/>
  <c r="Y373" i="2" s="1"/>
  <c r="O373" i="2"/>
  <c r="W371" i="2"/>
  <c r="W370" i="2"/>
  <c r="BN369" i="2"/>
  <c r="BL369" i="2"/>
  <c r="X369" i="2"/>
  <c r="Y369" i="2" s="1"/>
  <c r="O369" i="2"/>
  <c r="BN368" i="2"/>
  <c r="BL368" i="2"/>
  <c r="X368" i="2"/>
  <c r="X370" i="2" s="1"/>
  <c r="O368" i="2"/>
  <c r="W366" i="2"/>
  <c r="W365" i="2"/>
  <c r="BN364" i="2"/>
  <c r="BL364" i="2"/>
  <c r="X364" i="2"/>
  <c r="Y364" i="2" s="1"/>
  <c r="O364" i="2"/>
  <c r="BN363" i="2"/>
  <c r="BL363" i="2"/>
  <c r="X363" i="2"/>
  <c r="O363" i="2"/>
  <c r="BN362" i="2"/>
  <c r="BL362" i="2"/>
  <c r="X362" i="2"/>
  <c r="BO362" i="2" s="1"/>
  <c r="O362" i="2"/>
  <c r="BN361" i="2"/>
  <c r="BL361" i="2"/>
  <c r="Y361" i="2"/>
  <c r="X361" i="2"/>
  <c r="BO361" i="2" s="1"/>
  <c r="O361" i="2"/>
  <c r="BN360" i="2"/>
  <c r="BL360" i="2"/>
  <c r="X360" i="2"/>
  <c r="O360" i="2"/>
  <c r="W357" i="2"/>
  <c r="X356" i="2"/>
  <c r="W356" i="2"/>
  <c r="BO355" i="2"/>
  <c r="BN355" i="2"/>
  <c r="BM355" i="2"/>
  <c r="BL355" i="2"/>
  <c r="Y355" i="2"/>
  <c r="Y356" i="2" s="1"/>
  <c r="X355" i="2"/>
  <c r="X357" i="2" s="1"/>
  <c r="O355" i="2"/>
  <c r="W353" i="2"/>
  <c r="W352" i="2"/>
  <c r="BO351" i="2"/>
  <c r="BN351" i="2"/>
  <c r="BM351" i="2"/>
  <c r="BL351" i="2"/>
  <c r="Y351" i="2"/>
  <c r="X351" i="2"/>
  <c r="O351" i="2"/>
  <c r="BN350" i="2"/>
  <c r="BM350" i="2"/>
  <c r="BL350" i="2"/>
  <c r="Y350" i="2"/>
  <c r="X350" i="2"/>
  <c r="BO350" i="2" s="1"/>
  <c r="BN349" i="2"/>
  <c r="BL349" i="2"/>
  <c r="X349" i="2"/>
  <c r="Y349" i="2" s="1"/>
  <c r="Y352" i="2" s="1"/>
  <c r="O349" i="2"/>
  <c r="W347" i="2"/>
  <c r="W346" i="2"/>
  <c r="BN345" i="2"/>
  <c r="BL345" i="2"/>
  <c r="X345" i="2"/>
  <c r="Y345" i="2" s="1"/>
  <c r="O345" i="2"/>
  <c r="BN344" i="2"/>
  <c r="BL344" i="2"/>
  <c r="X344" i="2"/>
  <c r="Y344" i="2" s="1"/>
  <c r="O344" i="2"/>
  <c r="BN343" i="2"/>
  <c r="BL343" i="2"/>
  <c r="X343" i="2"/>
  <c r="O343" i="2"/>
  <c r="BN342" i="2"/>
  <c r="BL342" i="2"/>
  <c r="X342" i="2"/>
  <c r="BO342" i="2" s="1"/>
  <c r="O342" i="2"/>
  <c r="W340" i="2"/>
  <c r="W339" i="2"/>
  <c r="BN338" i="2"/>
  <c r="BL338" i="2"/>
  <c r="X338" i="2"/>
  <c r="BO338" i="2" s="1"/>
  <c r="O338" i="2"/>
  <c r="BN337" i="2"/>
  <c r="BL337" i="2"/>
  <c r="Y337" i="2"/>
  <c r="X337" i="2"/>
  <c r="BO337" i="2" s="1"/>
  <c r="BN336" i="2"/>
  <c r="BL336" i="2"/>
  <c r="Y336" i="2"/>
  <c r="X336" i="2"/>
  <c r="BO336" i="2" s="1"/>
  <c r="O336" i="2"/>
  <c r="BN335" i="2"/>
  <c r="BL335" i="2"/>
  <c r="X335" i="2"/>
  <c r="BN334" i="2"/>
  <c r="BL334" i="2"/>
  <c r="X334" i="2"/>
  <c r="BN333" i="2"/>
  <c r="BL333" i="2"/>
  <c r="X333" i="2"/>
  <c r="O333" i="2"/>
  <c r="BN332" i="2"/>
  <c r="BL332" i="2"/>
  <c r="X332" i="2"/>
  <c r="Y332" i="2" s="1"/>
  <c r="BN331" i="2"/>
  <c r="BM331" i="2"/>
  <c r="BL331" i="2"/>
  <c r="Y331" i="2"/>
  <c r="X331" i="2"/>
  <c r="BO331" i="2" s="1"/>
  <c r="BN330" i="2"/>
  <c r="BL330" i="2"/>
  <c r="X330" i="2"/>
  <c r="Y330" i="2" s="1"/>
  <c r="BN329" i="2"/>
  <c r="BM329" i="2"/>
  <c r="BL329" i="2"/>
  <c r="Y329" i="2"/>
  <c r="X329" i="2"/>
  <c r="BO329" i="2" s="1"/>
  <c r="O329" i="2"/>
  <c r="BN328" i="2"/>
  <c r="BL328" i="2"/>
  <c r="Y328" i="2"/>
  <c r="X328" i="2"/>
  <c r="BN327" i="2"/>
  <c r="BL327" i="2"/>
  <c r="X327" i="2"/>
  <c r="Y327" i="2" s="1"/>
  <c r="BO326" i="2"/>
  <c r="BN326" i="2"/>
  <c r="BM326" i="2"/>
  <c r="BL326" i="2"/>
  <c r="Y326" i="2"/>
  <c r="X326" i="2"/>
  <c r="W322" i="2"/>
  <c r="W321" i="2"/>
  <c r="BN320" i="2"/>
  <c r="BL320" i="2"/>
  <c r="X320" i="2"/>
  <c r="Y320" i="2" s="1"/>
  <c r="Y321" i="2" s="1"/>
  <c r="O320" i="2"/>
  <c r="W318" i="2"/>
  <c r="W317" i="2"/>
  <c r="BN316" i="2"/>
  <c r="BL316" i="2"/>
  <c r="X316" i="2"/>
  <c r="Y316" i="2" s="1"/>
  <c r="Y317" i="2" s="1"/>
  <c r="O316" i="2"/>
  <c r="W314" i="2"/>
  <c r="W313" i="2"/>
  <c r="BN312" i="2"/>
  <c r="BL312" i="2"/>
  <c r="X312" i="2"/>
  <c r="Y312" i="2" s="1"/>
  <c r="O312" i="2"/>
  <c r="BN311" i="2"/>
  <c r="BL311" i="2"/>
  <c r="X311" i="2"/>
  <c r="O311" i="2"/>
  <c r="BN310" i="2"/>
  <c r="BL310" i="2"/>
  <c r="X310" i="2"/>
  <c r="BM310" i="2" s="1"/>
  <c r="O310" i="2"/>
  <c r="X308" i="2"/>
  <c r="W308" i="2"/>
  <c r="X307" i="2"/>
  <c r="W307" i="2"/>
  <c r="BO306" i="2"/>
  <c r="BN306" i="2"/>
  <c r="BL306" i="2"/>
  <c r="X306" i="2"/>
  <c r="BM306" i="2" s="1"/>
  <c r="O306" i="2"/>
  <c r="W303" i="2"/>
  <c r="W302" i="2"/>
  <c r="BN301" i="2"/>
  <c r="BL301" i="2"/>
  <c r="X301" i="2"/>
  <c r="BM301" i="2" s="1"/>
  <c r="O301" i="2"/>
  <c r="BN300" i="2"/>
  <c r="BL300" i="2"/>
  <c r="X300" i="2"/>
  <c r="O300" i="2"/>
  <c r="W298" i="2"/>
  <c r="W297" i="2"/>
  <c r="BN296" i="2"/>
  <c r="BL296" i="2"/>
  <c r="X296" i="2"/>
  <c r="O296" i="2"/>
  <c r="BN295" i="2"/>
  <c r="BL295" i="2"/>
  <c r="Y295" i="2"/>
  <c r="X295" i="2"/>
  <c r="BO295" i="2" s="1"/>
  <c r="O295" i="2"/>
  <c r="BN294" i="2"/>
  <c r="BL294" i="2"/>
  <c r="X294" i="2"/>
  <c r="BO294" i="2" s="1"/>
  <c r="O294" i="2"/>
  <c r="BN293" i="2"/>
  <c r="BL293" i="2"/>
  <c r="X293" i="2"/>
  <c r="BO293" i="2" s="1"/>
  <c r="O293" i="2"/>
  <c r="BO292" i="2"/>
  <c r="BN292" i="2"/>
  <c r="BM292" i="2"/>
  <c r="BL292" i="2"/>
  <c r="Y292" i="2"/>
  <c r="X292" i="2"/>
  <c r="O292" i="2"/>
  <c r="BN291" i="2"/>
  <c r="BL291" i="2"/>
  <c r="X291" i="2"/>
  <c r="BM291" i="2" s="1"/>
  <c r="O291" i="2"/>
  <c r="BN290" i="2"/>
  <c r="BL290" i="2"/>
  <c r="X290" i="2"/>
  <c r="O290" i="2"/>
  <c r="W287" i="2"/>
  <c r="W286" i="2"/>
  <c r="BN285" i="2"/>
  <c r="BL285" i="2"/>
  <c r="X285" i="2"/>
  <c r="O285" i="2"/>
  <c r="BN284" i="2"/>
  <c r="BL284" i="2"/>
  <c r="Y284" i="2"/>
  <c r="X284" i="2"/>
  <c r="BO284" i="2" s="1"/>
  <c r="O284" i="2"/>
  <c r="BN283" i="2"/>
  <c r="BL283" i="2"/>
  <c r="X283" i="2"/>
  <c r="Y283" i="2" s="1"/>
  <c r="O283" i="2"/>
  <c r="W281" i="2"/>
  <c r="W280" i="2"/>
  <c r="BN279" i="2"/>
  <c r="BL279" i="2"/>
  <c r="X279" i="2"/>
  <c r="O279" i="2"/>
  <c r="BN278" i="2"/>
  <c r="BL278" i="2"/>
  <c r="X278" i="2"/>
  <c r="Y278" i="2" s="1"/>
  <c r="BN277" i="2"/>
  <c r="BM277" i="2"/>
  <c r="BL277" i="2"/>
  <c r="Y277" i="2"/>
  <c r="X277" i="2"/>
  <c r="BO277" i="2" s="1"/>
  <c r="W275" i="2"/>
  <c r="W274" i="2"/>
  <c r="BN273" i="2"/>
  <c r="BL273" i="2"/>
  <c r="X273" i="2"/>
  <c r="BO273" i="2" s="1"/>
  <c r="O273" i="2"/>
  <c r="BN272" i="2"/>
  <c r="BL272" i="2"/>
  <c r="X272" i="2"/>
  <c r="Y272" i="2" s="1"/>
  <c r="O272" i="2"/>
  <c r="BN271" i="2"/>
  <c r="BL271" i="2"/>
  <c r="X271" i="2"/>
  <c r="Y271" i="2" s="1"/>
  <c r="BO270" i="2"/>
  <c r="BN270" i="2"/>
  <c r="BM270" i="2"/>
  <c r="BL270" i="2"/>
  <c r="Y270" i="2"/>
  <c r="X270" i="2"/>
  <c r="X274" i="2" s="1"/>
  <c r="O270" i="2"/>
  <c r="W268" i="2"/>
  <c r="W267" i="2"/>
  <c r="BN266" i="2"/>
  <c r="BL266" i="2"/>
  <c r="X266" i="2"/>
  <c r="BO266" i="2" s="1"/>
  <c r="O266" i="2"/>
  <c r="BO265" i="2"/>
  <c r="BN265" i="2"/>
  <c r="BL265" i="2"/>
  <c r="X265" i="2"/>
  <c r="BM265" i="2" s="1"/>
  <c r="O265" i="2"/>
  <c r="BN264" i="2"/>
  <c r="BL264" i="2"/>
  <c r="X264" i="2"/>
  <c r="O264" i="2"/>
  <c r="BN263" i="2"/>
  <c r="BL263" i="2"/>
  <c r="X263" i="2"/>
  <c r="BO263" i="2" s="1"/>
  <c r="O263" i="2"/>
  <c r="BN262" i="2"/>
  <c r="BL262" i="2"/>
  <c r="Y262" i="2"/>
  <c r="X262" i="2"/>
  <c r="BO262" i="2" s="1"/>
  <c r="O262" i="2"/>
  <c r="BN261" i="2"/>
  <c r="BL261" i="2"/>
  <c r="X261" i="2"/>
  <c r="Y261" i="2" s="1"/>
  <c r="O261" i="2"/>
  <c r="BN260" i="2"/>
  <c r="BL260" i="2"/>
  <c r="X260" i="2"/>
  <c r="Y260" i="2" s="1"/>
  <c r="O260" i="2"/>
  <c r="BO259" i="2"/>
  <c r="BN259" i="2"/>
  <c r="BL259" i="2"/>
  <c r="X259" i="2"/>
  <c r="BM259" i="2" s="1"/>
  <c r="O259" i="2"/>
  <c r="BN258" i="2"/>
  <c r="BL258" i="2"/>
  <c r="X258" i="2"/>
  <c r="O258" i="2"/>
  <c r="W256" i="2"/>
  <c r="W255" i="2"/>
  <c r="BN254" i="2"/>
  <c r="BL254" i="2"/>
  <c r="Y254" i="2"/>
  <c r="X254" i="2"/>
  <c r="BM254" i="2" s="1"/>
  <c r="O254" i="2"/>
  <c r="BN253" i="2"/>
  <c r="BL253" i="2"/>
  <c r="X253" i="2"/>
  <c r="Y253" i="2" s="1"/>
  <c r="O253" i="2"/>
  <c r="BO252" i="2"/>
  <c r="BN252" i="2"/>
  <c r="BM252" i="2"/>
  <c r="BL252" i="2"/>
  <c r="Y252" i="2"/>
  <c r="X252" i="2"/>
  <c r="O252" i="2"/>
  <c r="BN251" i="2"/>
  <c r="BM251" i="2"/>
  <c r="BL251" i="2"/>
  <c r="Y251" i="2"/>
  <c r="X251" i="2"/>
  <c r="O251" i="2"/>
  <c r="W249" i="2"/>
  <c r="W248" i="2"/>
  <c r="BN247" i="2"/>
  <c r="BM247" i="2"/>
  <c r="BL247" i="2"/>
  <c r="Y247" i="2"/>
  <c r="X247" i="2"/>
  <c r="BO247" i="2" s="1"/>
  <c r="O247" i="2"/>
  <c r="BN246" i="2"/>
  <c r="BL246" i="2"/>
  <c r="X246" i="2"/>
  <c r="BO246" i="2" s="1"/>
  <c r="O246" i="2"/>
  <c r="BN245" i="2"/>
  <c r="BL245" i="2"/>
  <c r="X245" i="2"/>
  <c r="Y245" i="2" s="1"/>
  <c r="O245" i="2"/>
  <c r="BO244" i="2"/>
  <c r="BN244" i="2"/>
  <c r="BL244" i="2"/>
  <c r="X244" i="2"/>
  <c r="O244" i="2"/>
  <c r="BN243" i="2"/>
  <c r="BL243" i="2"/>
  <c r="X243" i="2"/>
  <c r="BM243" i="2" s="1"/>
  <c r="O243" i="2"/>
  <c r="BN242" i="2"/>
  <c r="BL242" i="2"/>
  <c r="X242" i="2"/>
  <c r="O242" i="2"/>
  <c r="BN241" i="2"/>
  <c r="BL241" i="2"/>
  <c r="X241" i="2"/>
  <c r="Y241" i="2" s="1"/>
  <c r="O241" i="2"/>
  <c r="BN240" i="2"/>
  <c r="BL240" i="2"/>
  <c r="X240" i="2"/>
  <c r="Y240" i="2" s="1"/>
  <c r="O240" i="2"/>
  <c r="BO239" i="2"/>
  <c r="BN239" i="2"/>
  <c r="BL239" i="2"/>
  <c r="X239" i="2"/>
  <c r="BM239" i="2" s="1"/>
  <c r="O239" i="2"/>
  <c r="BN238" i="2"/>
  <c r="BL238" i="2"/>
  <c r="X238" i="2"/>
  <c r="BM238" i="2" s="1"/>
  <c r="O238" i="2"/>
  <c r="BN237" i="2"/>
  <c r="BL237" i="2"/>
  <c r="X237" i="2"/>
  <c r="Y237" i="2" s="1"/>
  <c r="O237" i="2"/>
  <c r="BO236" i="2"/>
  <c r="BN236" i="2"/>
  <c r="BM236" i="2"/>
  <c r="BL236" i="2"/>
  <c r="Y236" i="2"/>
  <c r="X236" i="2"/>
  <c r="O236" i="2"/>
  <c r="W233" i="2"/>
  <c r="W232" i="2"/>
  <c r="BN231" i="2"/>
  <c r="BL231" i="2"/>
  <c r="X231" i="2"/>
  <c r="BO231" i="2" s="1"/>
  <c r="O231" i="2"/>
  <c r="BN230" i="2"/>
  <c r="BL230" i="2"/>
  <c r="X230" i="2"/>
  <c r="BO230" i="2" s="1"/>
  <c r="O230" i="2"/>
  <c r="BO229" i="2"/>
  <c r="BN229" i="2"/>
  <c r="BM229" i="2"/>
  <c r="BL229" i="2"/>
  <c r="Y229" i="2"/>
  <c r="X229" i="2"/>
  <c r="O229" i="2"/>
  <c r="BN228" i="2"/>
  <c r="BL228" i="2"/>
  <c r="X228" i="2"/>
  <c r="Y228" i="2" s="1"/>
  <c r="O228" i="2"/>
  <c r="BN227" i="2"/>
  <c r="BL227" i="2"/>
  <c r="X227" i="2"/>
  <c r="O227" i="2"/>
  <c r="BN226" i="2"/>
  <c r="BL226" i="2"/>
  <c r="X226" i="2"/>
  <c r="BO226" i="2" s="1"/>
  <c r="O226" i="2"/>
  <c r="W223" i="2"/>
  <c r="W222" i="2"/>
  <c r="BN221" i="2"/>
  <c r="BL221" i="2"/>
  <c r="X221" i="2"/>
  <c r="BO221" i="2" s="1"/>
  <c r="O221" i="2"/>
  <c r="BN220" i="2"/>
  <c r="BL220" i="2"/>
  <c r="Y220" i="2"/>
  <c r="X220" i="2"/>
  <c r="BO219" i="2"/>
  <c r="BN219" i="2"/>
  <c r="BM219" i="2"/>
  <c r="BL219" i="2"/>
  <c r="Y219" i="2"/>
  <c r="X219" i="2"/>
  <c r="O219" i="2"/>
  <c r="W217" i="2"/>
  <c r="W216" i="2"/>
  <c r="BN215" i="2"/>
  <c r="BL215" i="2"/>
  <c r="X215" i="2"/>
  <c r="BO215" i="2" s="1"/>
  <c r="O215" i="2"/>
  <c r="BN214" i="2"/>
  <c r="BL214" i="2"/>
  <c r="X214" i="2"/>
  <c r="BO214" i="2" s="1"/>
  <c r="O214" i="2"/>
  <c r="BO213" i="2"/>
  <c r="BN213" i="2"/>
  <c r="BM213" i="2"/>
  <c r="BL213" i="2"/>
  <c r="Y213" i="2"/>
  <c r="X213" i="2"/>
  <c r="O213" i="2"/>
  <c r="BN212" i="2"/>
  <c r="BM212" i="2"/>
  <c r="BL212" i="2"/>
  <c r="Y212" i="2"/>
  <c r="X212" i="2"/>
  <c r="BO212" i="2" s="1"/>
  <c r="O212" i="2"/>
  <c r="BN211" i="2"/>
  <c r="BL211" i="2"/>
  <c r="X211" i="2"/>
  <c r="Y211" i="2" s="1"/>
  <c r="O211" i="2"/>
  <c r="BN210" i="2"/>
  <c r="BL210" i="2"/>
  <c r="X210" i="2"/>
  <c r="BO210" i="2" s="1"/>
  <c r="O210" i="2"/>
  <c r="BN209" i="2"/>
  <c r="BL209" i="2"/>
  <c r="X209" i="2"/>
  <c r="BO209" i="2" s="1"/>
  <c r="O209" i="2"/>
  <c r="W206" i="2"/>
  <c r="W205" i="2"/>
  <c r="BN204" i="2"/>
  <c r="BL204" i="2"/>
  <c r="X204" i="2"/>
  <c r="BM204" i="2" s="1"/>
  <c r="BN203" i="2"/>
  <c r="BL203" i="2"/>
  <c r="X203" i="2"/>
  <c r="BO203" i="2" s="1"/>
  <c r="BN202" i="2"/>
  <c r="BL202" i="2"/>
  <c r="X202" i="2"/>
  <c r="BM202" i="2" s="1"/>
  <c r="O202" i="2"/>
  <c r="BN201" i="2"/>
  <c r="BL201" i="2"/>
  <c r="X201" i="2"/>
  <c r="Y201" i="2" s="1"/>
  <c r="O201" i="2"/>
  <c r="W199" i="2"/>
  <c r="W198" i="2"/>
  <c r="BO197" i="2"/>
  <c r="BN197" i="2"/>
  <c r="BL197" i="2"/>
  <c r="X197" i="2"/>
  <c r="Y197" i="2" s="1"/>
  <c r="O197" i="2"/>
  <c r="BN196" i="2"/>
  <c r="BL196" i="2"/>
  <c r="X196" i="2"/>
  <c r="BO195" i="2"/>
  <c r="BN195" i="2"/>
  <c r="BM195" i="2"/>
  <c r="BL195" i="2"/>
  <c r="Y195" i="2"/>
  <c r="X195" i="2"/>
  <c r="BN194" i="2"/>
  <c r="BL194" i="2"/>
  <c r="X194" i="2"/>
  <c r="BM194" i="2" s="1"/>
  <c r="BO193" i="2"/>
  <c r="BN193" i="2"/>
  <c r="BM193" i="2"/>
  <c r="BL193" i="2"/>
  <c r="Y193" i="2"/>
  <c r="X193" i="2"/>
  <c r="O193" i="2"/>
  <c r="BN192" i="2"/>
  <c r="BL192" i="2"/>
  <c r="X192" i="2"/>
  <c r="BO192" i="2" s="1"/>
  <c r="O192" i="2"/>
  <c r="BN191" i="2"/>
  <c r="BL191" i="2"/>
  <c r="X191" i="2"/>
  <c r="Y191" i="2" s="1"/>
  <c r="O191" i="2"/>
  <c r="BN190" i="2"/>
  <c r="BL190" i="2"/>
  <c r="X190" i="2"/>
  <c r="BO190" i="2" s="1"/>
  <c r="O190" i="2"/>
  <c r="BN189" i="2"/>
  <c r="BL189" i="2"/>
  <c r="X189" i="2"/>
  <c r="BM189" i="2" s="1"/>
  <c r="O189" i="2"/>
  <c r="BN188" i="2"/>
  <c r="BL188" i="2"/>
  <c r="X188" i="2"/>
  <c r="Y188" i="2" s="1"/>
  <c r="BN187" i="2"/>
  <c r="BM187" i="2"/>
  <c r="BL187" i="2"/>
  <c r="Y187" i="2"/>
  <c r="X187" i="2"/>
  <c r="BO187" i="2" s="1"/>
  <c r="O187" i="2"/>
  <c r="BN186" i="2"/>
  <c r="BL186" i="2"/>
  <c r="X186" i="2"/>
  <c r="BO186" i="2" s="1"/>
  <c r="BN185" i="2"/>
  <c r="BL185" i="2"/>
  <c r="X185" i="2"/>
  <c r="BM185" i="2" s="1"/>
  <c r="O185" i="2"/>
  <c r="BO184" i="2"/>
  <c r="BN184" i="2"/>
  <c r="BL184" i="2"/>
  <c r="X184" i="2"/>
  <c r="BM184" i="2" s="1"/>
  <c r="O184" i="2"/>
  <c r="BN183" i="2"/>
  <c r="BL183" i="2"/>
  <c r="X183" i="2"/>
  <c r="BO183" i="2" s="1"/>
  <c r="O183" i="2"/>
  <c r="W181" i="2"/>
  <c r="W180" i="2"/>
  <c r="BN179" i="2"/>
  <c r="BL179" i="2"/>
  <c r="X179" i="2"/>
  <c r="BM179" i="2" s="1"/>
  <c r="O179" i="2"/>
  <c r="BN178" i="2"/>
  <c r="BL178" i="2"/>
  <c r="Y178" i="2"/>
  <c r="X178" i="2"/>
  <c r="BN177" i="2"/>
  <c r="BL177" i="2"/>
  <c r="X177" i="2"/>
  <c r="BO177" i="2" s="1"/>
  <c r="O177" i="2"/>
  <c r="BN176" i="2"/>
  <c r="BL176" i="2"/>
  <c r="X176" i="2"/>
  <c r="BM176" i="2" s="1"/>
  <c r="O176" i="2"/>
  <c r="BN175" i="2"/>
  <c r="BL175" i="2"/>
  <c r="X175" i="2"/>
  <c r="Y175" i="2" s="1"/>
  <c r="O175" i="2"/>
  <c r="BN174" i="2"/>
  <c r="BM174" i="2"/>
  <c r="BL174" i="2"/>
  <c r="Y174" i="2"/>
  <c r="X174" i="2"/>
  <c r="BO174" i="2" s="1"/>
  <c r="O174" i="2"/>
  <c r="BN173" i="2"/>
  <c r="BL173" i="2"/>
  <c r="X173" i="2"/>
  <c r="BM173" i="2" s="1"/>
  <c r="BN172" i="2"/>
  <c r="BL172" i="2"/>
  <c r="X172" i="2"/>
  <c r="W170" i="2"/>
  <c r="W169" i="2"/>
  <c r="BN168" i="2"/>
  <c r="BL168" i="2"/>
  <c r="Y168" i="2"/>
  <c r="X168" i="2"/>
  <c r="BO168" i="2" s="1"/>
  <c r="O168" i="2"/>
  <c r="BN167" i="2"/>
  <c r="BL167" i="2"/>
  <c r="X167" i="2"/>
  <c r="BM167" i="2" s="1"/>
  <c r="O167" i="2"/>
  <c r="W165" i="2"/>
  <c r="W164" i="2"/>
  <c r="BN163" i="2"/>
  <c r="BL163" i="2"/>
  <c r="X163" i="2"/>
  <c r="BM163" i="2" s="1"/>
  <c r="O163" i="2"/>
  <c r="BO162" i="2"/>
  <c r="BN162" i="2"/>
  <c r="BM162" i="2"/>
  <c r="BL162" i="2"/>
  <c r="Y162" i="2"/>
  <c r="X162" i="2"/>
  <c r="O162" i="2"/>
  <c r="W159" i="2"/>
  <c r="W158" i="2"/>
  <c r="BN157" i="2"/>
  <c r="BL157" i="2"/>
  <c r="X157" i="2"/>
  <c r="BM157" i="2" s="1"/>
  <c r="O157" i="2"/>
  <c r="BN156" i="2"/>
  <c r="BL156" i="2"/>
  <c r="Y156" i="2"/>
  <c r="X156" i="2"/>
  <c r="O156" i="2"/>
  <c r="BN155" i="2"/>
  <c r="BL155" i="2"/>
  <c r="X155" i="2"/>
  <c r="BO155" i="2" s="1"/>
  <c r="O155" i="2"/>
  <c r="BN154" i="2"/>
  <c r="BL154" i="2"/>
  <c r="X154" i="2"/>
  <c r="BO154" i="2" s="1"/>
  <c r="O154" i="2"/>
  <c r="BO153" i="2"/>
  <c r="BN153" i="2"/>
  <c r="BM153" i="2"/>
  <c r="BL153" i="2"/>
  <c r="Y153" i="2"/>
  <c r="X153" i="2"/>
  <c r="O153" i="2"/>
  <c r="BN152" i="2"/>
  <c r="BL152" i="2"/>
  <c r="X152" i="2"/>
  <c r="BO152" i="2" s="1"/>
  <c r="O152" i="2"/>
  <c r="BN151" i="2"/>
  <c r="BL151" i="2"/>
  <c r="X151" i="2"/>
  <c r="Y151" i="2" s="1"/>
  <c r="O151" i="2"/>
  <c r="BO150" i="2"/>
  <c r="BN150" i="2"/>
  <c r="BM150" i="2"/>
  <c r="BL150" i="2"/>
  <c r="Y150" i="2"/>
  <c r="X150" i="2"/>
  <c r="O150" i="2"/>
  <c r="BN149" i="2"/>
  <c r="BL149" i="2"/>
  <c r="X149" i="2"/>
  <c r="Y149" i="2" s="1"/>
  <c r="O149" i="2"/>
  <c r="W146" i="2"/>
  <c r="W145" i="2"/>
  <c r="BN144" i="2"/>
  <c r="BL144" i="2"/>
  <c r="Y144" i="2"/>
  <c r="X144" i="2"/>
  <c r="BM144" i="2" s="1"/>
  <c r="O144" i="2"/>
  <c r="BN143" i="2"/>
  <c r="BL143" i="2"/>
  <c r="X143" i="2"/>
  <c r="Y143" i="2" s="1"/>
  <c r="O143" i="2"/>
  <c r="BN142" i="2"/>
  <c r="BL142" i="2"/>
  <c r="X142" i="2"/>
  <c r="BO142" i="2" s="1"/>
  <c r="BN141" i="2"/>
  <c r="BL141" i="2"/>
  <c r="X141" i="2"/>
  <c r="G564" i="2" s="1"/>
  <c r="O141" i="2"/>
  <c r="W137" i="2"/>
  <c r="W136" i="2"/>
  <c r="BO135" i="2"/>
  <c r="BN135" i="2"/>
  <c r="BM135" i="2"/>
  <c r="BL135" i="2"/>
  <c r="Y135" i="2"/>
  <c r="X135" i="2"/>
  <c r="O135" i="2"/>
  <c r="BN134" i="2"/>
  <c r="BL134" i="2"/>
  <c r="X134" i="2"/>
  <c r="BO134" i="2" s="1"/>
  <c r="O134" i="2"/>
  <c r="BN133" i="2"/>
  <c r="BL133" i="2"/>
  <c r="X133" i="2"/>
  <c r="Y133" i="2" s="1"/>
  <c r="O133" i="2"/>
  <c r="BN132" i="2"/>
  <c r="BL132" i="2"/>
  <c r="Y132" i="2"/>
  <c r="X132" i="2"/>
  <c r="BO132" i="2" s="1"/>
  <c r="O132" i="2"/>
  <c r="BN131" i="2"/>
  <c r="BL131" i="2"/>
  <c r="X131" i="2"/>
  <c r="BO131" i="2" s="1"/>
  <c r="O131" i="2"/>
  <c r="W128" i="2"/>
  <c r="W127" i="2"/>
  <c r="BO126" i="2"/>
  <c r="BN126" i="2"/>
  <c r="BL126" i="2"/>
  <c r="X126" i="2"/>
  <c r="BM126" i="2" s="1"/>
  <c r="O126" i="2"/>
  <c r="BN125" i="2"/>
  <c r="BL125" i="2"/>
  <c r="X125" i="2"/>
  <c r="Y125" i="2" s="1"/>
  <c r="O125" i="2"/>
  <c r="BO124" i="2"/>
  <c r="BN124" i="2"/>
  <c r="BL124" i="2"/>
  <c r="X124" i="2"/>
  <c r="BM124" i="2" s="1"/>
  <c r="O124" i="2"/>
  <c r="BN123" i="2"/>
  <c r="BL123" i="2"/>
  <c r="X123" i="2"/>
  <c r="BM123" i="2" s="1"/>
  <c r="O123" i="2"/>
  <c r="BN122" i="2"/>
  <c r="BL122" i="2"/>
  <c r="Y122" i="2"/>
  <c r="X122" i="2"/>
  <c r="BO122" i="2" s="1"/>
  <c r="O122" i="2"/>
  <c r="BN121" i="2"/>
  <c r="BL121" i="2"/>
  <c r="X121" i="2"/>
  <c r="BO121" i="2" s="1"/>
  <c r="O121" i="2"/>
  <c r="BN120" i="2"/>
  <c r="BL120" i="2"/>
  <c r="X120" i="2"/>
  <c r="BO120" i="2" s="1"/>
  <c r="O120" i="2"/>
  <c r="W118" i="2"/>
  <c r="W117" i="2"/>
  <c r="BO116" i="2"/>
  <c r="BN116" i="2"/>
  <c r="BM116" i="2"/>
  <c r="BL116" i="2"/>
  <c r="Y116" i="2"/>
  <c r="X116" i="2"/>
  <c r="O116" i="2"/>
  <c r="BN115" i="2"/>
  <c r="BL115" i="2"/>
  <c r="X115" i="2"/>
  <c r="Y115" i="2" s="1"/>
  <c r="O115" i="2"/>
  <c r="BN114" i="2"/>
  <c r="BL114" i="2"/>
  <c r="X114" i="2"/>
  <c r="BO114" i="2" s="1"/>
  <c r="O114" i="2"/>
  <c r="BO113" i="2"/>
  <c r="BN113" i="2"/>
  <c r="BL113" i="2"/>
  <c r="X113" i="2"/>
  <c r="BM113" i="2" s="1"/>
  <c r="O113" i="2"/>
  <c r="BN112" i="2"/>
  <c r="BM112" i="2"/>
  <c r="BL112" i="2"/>
  <c r="Y112" i="2"/>
  <c r="X112" i="2"/>
  <c r="BO112" i="2" s="1"/>
  <c r="O112" i="2"/>
  <c r="BN111" i="2"/>
  <c r="BL111" i="2"/>
  <c r="X111" i="2"/>
  <c r="BO111" i="2" s="1"/>
  <c r="O111" i="2"/>
  <c r="BO110" i="2"/>
  <c r="BN110" i="2"/>
  <c r="BM110" i="2"/>
  <c r="BL110" i="2"/>
  <c r="Y110" i="2"/>
  <c r="X110" i="2"/>
  <c r="O110" i="2"/>
  <c r="BN109" i="2"/>
  <c r="BL109" i="2"/>
  <c r="X109" i="2"/>
  <c r="Y109" i="2" s="1"/>
  <c r="O109" i="2"/>
  <c r="BN108" i="2"/>
  <c r="BL108" i="2"/>
  <c r="X108" i="2"/>
  <c r="Y108" i="2" s="1"/>
  <c r="O108" i="2"/>
  <c r="BN107" i="2"/>
  <c r="BL107" i="2"/>
  <c r="X107" i="2"/>
  <c r="BM107" i="2" s="1"/>
  <c r="O107" i="2"/>
  <c r="BO106" i="2"/>
  <c r="BN106" i="2"/>
  <c r="BM106" i="2"/>
  <c r="BL106" i="2"/>
  <c r="Y106" i="2"/>
  <c r="X106" i="2"/>
  <c r="O106" i="2"/>
  <c r="BN105" i="2"/>
  <c r="BL105" i="2"/>
  <c r="X105" i="2"/>
  <c r="BO105" i="2" s="1"/>
  <c r="O105" i="2"/>
  <c r="BN104" i="2"/>
  <c r="BL104" i="2"/>
  <c r="X104" i="2"/>
  <c r="BO104" i="2" s="1"/>
  <c r="O104" i="2"/>
  <c r="BN103" i="2"/>
  <c r="BL103" i="2"/>
  <c r="Y103" i="2"/>
  <c r="X103" i="2"/>
  <c r="BO103" i="2" s="1"/>
  <c r="O103" i="2"/>
  <c r="BN102" i="2"/>
  <c r="BL102" i="2"/>
  <c r="X102" i="2"/>
  <c r="BO102" i="2" s="1"/>
  <c r="W100" i="2"/>
  <c r="W99" i="2"/>
  <c r="BO98" i="2"/>
  <c r="BN98" i="2"/>
  <c r="BL98" i="2"/>
  <c r="X98" i="2"/>
  <c r="Y98" i="2" s="1"/>
  <c r="O98" i="2"/>
  <c r="BN97" i="2"/>
  <c r="BL97" i="2"/>
  <c r="X97" i="2"/>
  <c r="BO97" i="2" s="1"/>
  <c r="O97" i="2"/>
  <c r="BN96" i="2"/>
  <c r="BL96" i="2"/>
  <c r="X96" i="2"/>
  <c r="BM96" i="2" s="1"/>
  <c r="O96" i="2"/>
  <c r="BN95" i="2"/>
  <c r="BL95" i="2"/>
  <c r="X95" i="2"/>
  <c r="BO95" i="2" s="1"/>
  <c r="O95" i="2"/>
  <c r="BN94" i="2"/>
  <c r="BL94" i="2"/>
  <c r="Y94" i="2"/>
  <c r="X94" i="2"/>
  <c r="BO94" i="2" s="1"/>
  <c r="O94" i="2"/>
  <c r="BN93" i="2"/>
  <c r="BL93" i="2"/>
  <c r="X93" i="2"/>
  <c r="BO93" i="2" s="1"/>
  <c r="O93" i="2"/>
  <c r="BN92" i="2"/>
  <c r="BL92" i="2"/>
  <c r="X92" i="2"/>
  <c r="BO92" i="2" s="1"/>
  <c r="O92" i="2"/>
  <c r="W90" i="2"/>
  <c r="W89" i="2"/>
  <c r="BO88" i="2"/>
  <c r="BN88" i="2"/>
  <c r="BM88" i="2"/>
  <c r="BL88" i="2"/>
  <c r="Y88" i="2"/>
  <c r="X88" i="2"/>
  <c r="O88" i="2"/>
  <c r="BN87" i="2"/>
  <c r="BL87" i="2"/>
  <c r="X87" i="2"/>
  <c r="Y87" i="2" s="1"/>
  <c r="O87" i="2"/>
  <c r="BN86" i="2"/>
  <c r="BL86" i="2"/>
  <c r="X86" i="2"/>
  <c r="BO86" i="2" s="1"/>
  <c r="O86" i="2"/>
  <c r="BN85" i="2"/>
  <c r="BL85" i="2"/>
  <c r="X85" i="2"/>
  <c r="X90" i="2" s="1"/>
  <c r="O85" i="2"/>
  <c r="W83" i="2"/>
  <c r="W82" i="2"/>
  <c r="BO81" i="2"/>
  <c r="BN81" i="2"/>
  <c r="BL81" i="2"/>
  <c r="X81" i="2"/>
  <c r="BM81" i="2" s="1"/>
  <c r="O81" i="2"/>
  <c r="BN80" i="2"/>
  <c r="BL80" i="2"/>
  <c r="X80" i="2"/>
  <c r="BO80" i="2" s="1"/>
  <c r="O80" i="2"/>
  <c r="BN79" i="2"/>
  <c r="BL79" i="2"/>
  <c r="Y79" i="2"/>
  <c r="X79" i="2"/>
  <c r="BO79" i="2" s="1"/>
  <c r="O79" i="2"/>
  <c r="BN78" i="2"/>
  <c r="BL78" i="2"/>
  <c r="X78" i="2"/>
  <c r="Y78" i="2" s="1"/>
  <c r="O78" i="2"/>
  <c r="BO77" i="2"/>
  <c r="BN77" i="2"/>
  <c r="BM77" i="2"/>
  <c r="BL77" i="2"/>
  <c r="Y77" i="2"/>
  <c r="X77" i="2"/>
  <c r="O77" i="2"/>
  <c r="BN76" i="2"/>
  <c r="BL76" i="2"/>
  <c r="Y76" i="2"/>
  <c r="X76" i="2"/>
  <c r="BM76" i="2" s="1"/>
  <c r="O76" i="2"/>
  <c r="BN75" i="2"/>
  <c r="BL75" i="2"/>
  <c r="X75" i="2"/>
  <c r="BO75" i="2" s="1"/>
  <c r="O75" i="2"/>
  <c r="BN74" i="2"/>
  <c r="BL74" i="2"/>
  <c r="X74" i="2"/>
  <c r="BO74" i="2" s="1"/>
  <c r="O74" i="2"/>
  <c r="BN73" i="2"/>
  <c r="BL73" i="2"/>
  <c r="X73" i="2"/>
  <c r="BO73" i="2" s="1"/>
  <c r="O73" i="2"/>
  <c r="BN72" i="2"/>
  <c r="BL72" i="2"/>
  <c r="X72" i="2"/>
  <c r="BM72" i="2" s="1"/>
  <c r="O72" i="2"/>
  <c r="BN71" i="2"/>
  <c r="BL71" i="2"/>
  <c r="Y71" i="2"/>
  <c r="X71" i="2"/>
  <c r="BO71" i="2" s="1"/>
  <c r="O71" i="2"/>
  <c r="BN70" i="2"/>
  <c r="BL70" i="2"/>
  <c r="X70" i="2"/>
  <c r="BO70" i="2" s="1"/>
  <c r="O70" i="2"/>
  <c r="BO69" i="2"/>
  <c r="BN69" i="2"/>
  <c r="BM69" i="2"/>
  <c r="BL69" i="2"/>
  <c r="Y69" i="2"/>
  <c r="X69" i="2"/>
  <c r="O69" i="2"/>
  <c r="BN68" i="2"/>
  <c r="BL68" i="2"/>
  <c r="X68" i="2"/>
  <c r="BO68" i="2" s="1"/>
  <c r="O68" i="2"/>
  <c r="BO67" i="2"/>
  <c r="BN67" i="2"/>
  <c r="BM67" i="2"/>
  <c r="BL67" i="2"/>
  <c r="Y67" i="2"/>
  <c r="X67" i="2"/>
  <c r="O67" i="2"/>
  <c r="BN66" i="2"/>
  <c r="BL66" i="2"/>
  <c r="X66" i="2"/>
  <c r="BO66" i="2" s="1"/>
  <c r="O66" i="2"/>
  <c r="BN65" i="2"/>
  <c r="BL65" i="2"/>
  <c r="X65" i="2"/>
  <c r="BM65" i="2" s="1"/>
  <c r="O65" i="2"/>
  <c r="BN64" i="2"/>
  <c r="BL64" i="2"/>
  <c r="Y64" i="2"/>
  <c r="X64" i="2"/>
  <c r="BO64" i="2" s="1"/>
  <c r="O64" i="2"/>
  <c r="BN63" i="2"/>
  <c r="BL63" i="2"/>
  <c r="X63" i="2"/>
  <c r="BO63" i="2" s="1"/>
  <c r="O63" i="2"/>
  <c r="BN62" i="2"/>
  <c r="BL62" i="2"/>
  <c r="X62" i="2"/>
  <c r="Y62" i="2" s="1"/>
  <c r="O62" i="2"/>
  <c r="BN61" i="2"/>
  <c r="BL61" i="2"/>
  <c r="X61" i="2"/>
  <c r="BO61" i="2" s="1"/>
  <c r="O61" i="2"/>
  <c r="W58" i="2"/>
  <c r="W57" i="2"/>
  <c r="BN56" i="2"/>
  <c r="BL56" i="2"/>
  <c r="X56" i="2"/>
  <c r="BO56" i="2" s="1"/>
  <c r="BN55" i="2"/>
  <c r="BL55" i="2"/>
  <c r="X55" i="2"/>
  <c r="BO55" i="2" s="1"/>
  <c r="O55" i="2"/>
  <c r="BN54" i="2"/>
  <c r="BL54" i="2"/>
  <c r="X54" i="2"/>
  <c r="BO54" i="2" s="1"/>
  <c r="O54" i="2"/>
  <c r="BO53" i="2"/>
  <c r="BN53" i="2"/>
  <c r="BL53" i="2"/>
  <c r="X53" i="2"/>
  <c r="O53" i="2"/>
  <c r="W50" i="2"/>
  <c r="W49" i="2"/>
  <c r="BO48" i="2"/>
  <c r="BN48" i="2"/>
  <c r="BL48" i="2"/>
  <c r="X48" i="2"/>
  <c r="BM48" i="2" s="1"/>
  <c r="O48" i="2"/>
  <c r="BN47" i="2"/>
  <c r="BL47" i="2"/>
  <c r="X47" i="2"/>
  <c r="C564" i="2" s="1"/>
  <c r="O47" i="2"/>
  <c r="W43" i="2"/>
  <c r="W42" i="2"/>
  <c r="BN41" i="2"/>
  <c r="BL41" i="2"/>
  <c r="Y41" i="2"/>
  <c r="Y42" i="2" s="1"/>
  <c r="X41" i="2"/>
  <c r="X43" i="2" s="1"/>
  <c r="O41" i="2"/>
  <c r="W39" i="2"/>
  <c r="W38" i="2"/>
  <c r="BN37" i="2"/>
  <c r="BL37" i="2"/>
  <c r="X37" i="2"/>
  <c r="X38" i="2" s="1"/>
  <c r="O37" i="2"/>
  <c r="W35" i="2"/>
  <c r="W34" i="2"/>
  <c r="BN33" i="2"/>
  <c r="BL33" i="2"/>
  <c r="Y33" i="2"/>
  <c r="X33" i="2"/>
  <c r="BM33" i="2" s="1"/>
  <c r="O33" i="2"/>
  <c r="BN32" i="2"/>
  <c r="BL32" i="2"/>
  <c r="X32" i="2"/>
  <c r="BO32" i="2" s="1"/>
  <c r="O32" i="2"/>
  <c r="BN31" i="2"/>
  <c r="BL31" i="2"/>
  <c r="X31" i="2"/>
  <c r="Y31" i="2" s="1"/>
  <c r="O31" i="2"/>
  <c r="BN30" i="2"/>
  <c r="BL30" i="2"/>
  <c r="X30" i="2"/>
  <c r="BO30" i="2" s="1"/>
  <c r="O30" i="2"/>
  <c r="BO29" i="2"/>
  <c r="BN29" i="2"/>
  <c r="BL29" i="2"/>
  <c r="X29" i="2"/>
  <c r="BM29" i="2" s="1"/>
  <c r="O29" i="2"/>
  <c r="BN28" i="2"/>
  <c r="BL28" i="2"/>
  <c r="X28" i="2"/>
  <c r="O28" i="2"/>
  <c r="BN27" i="2"/>
  <c r="BL27" i="2"/>
  <c r="X27" i="2"/>
  <c r="BO27" i="2" s="1"/>
  <c r="O27" i="2"/>
  <c r="W25" i="2"/>
  <c r="W24" i="2"/>
  <c r="BN23" i="2"/>
  <c r="BL23" i="2"/>
  <c r="Y23" i="2"/>
  <c r="X23" i="2"/>
  <c r="BO23" i="2" s="1"/>
  <c r="O23" i="2"/>
  <c r="BN22" i="2"/>
  <c r="BL22" i="2"/>
  <c r="W555" i="2" s="1"/>
  <c r="X22" i="2"/>
  <c r="BO22" i="2" s="1"/>
  <c r="O22" i="2"/>
  <c r="H10" i="2"/>
  <c r="A9" i="2"/>
  <c r="F10" i="2" s="1"/>
  <c r="D7" i="2"/>
  <c r="P6" i="2"/>
  <c r="O2" i="2"/>
  <c r="X24" i="2" l="1"/>
  <c r="X25" i="2"/>
  <c r="BM31" i="2"/>
  <c r="BO31" i="2"/>
  <c r="X49" i="2"/>
  <c r="BM62" i="2"/>
  <c r="BO62" i="2"/>
  <c r="BM68" i="2"/>
  <c r="BM75" i="2"/>
  <c r="BM78" i="2"/>
  <c r="X99" i="2"/>
  <c r="BM108" i="2"/>
  <c r="BO108" i="2"/>
  <c r="BM109" i="2"/>
  <c r="BM125" i="2"/>
  <c r="BM133" i="2"/>
  <c r="BO133" i="2"/>
  <c r="BM151" i="2"/>
  <c r="X165" i="2"/>
  <c r="BO176" i="2"/>
  <c r="BO189" i="2"/>
  <c r="BO204" i="2"/>
  <c r="BM240" i="2"/>
  <c r="BM260" i="2"/>
  <c r="BM272" i="2"/>
  <c r="BO272" i="2"/>
  <c r="BM278" i="2"/>
  <c r="BO278" i="2"/>
  <c r="X281" i="2"/>
  <c r="BM312" i="2"/>
  <c r="BO312" i="2"/>
  <c r="BM316" i="2"/>
  <c r="BO316" i="2"/>
  <c r="X317" i="2"/>
  <c r="BO334" i="2"/>
  <c r="BM334" i="2"/>
  <c r="Y334" i="2"/>
  <c r="BM343" i="2"/>
  <c r="BO343" i="2"/>
  <c r="BM345" i="2"/>
  <c r="BO345" i="2"/>
  <c r="BM349" i="2"/>
  <c r="BO349" i="2"/>
  <c r="X352" i="2"/>
  <c r="BM363" i="2"/>
  <c r="BO363" i="2"/>
  <c r="BM368" i="2"/>
  <c r="BO375" i="2"/>
  <c r="Y375" i="2"/>
  <c r="BO393" i="2"/>
  <c r="BM393" i="2"/>
  <c r="Y393" i="2"/>
  <c r="BO394" i="2"/>
  <c r="BM394" i="2"/>
  <c r="Y394" i="2"/>
  <c r="BM403" i="2"/>
  <c r="BO403" i="2"/>
  <c r="Y420" i="2"/>
  <c r="BM430" i="2"/>
  <c r="BO430" i="2"/>
  <c r="BM431" i="2"/>
  <c r="BO433" i="2"/>
  <c r="Y433" i="2"/>
  <c r="BM448" i="2"/>
  <c r="BO448" i="2"/>
  <c r="BM464" i="2"/>
  <c r="X466" i="2"/>
  <c r="BM470" i="2"/>
  <c r="BO472" i="2"/>
  <c r="Y472" i="2"/>
  <c r="BO477" i="2"/>
  <c r="BM477" i="2"/>
  <c r="Y477" i="2"/>
  <c r="BO478" i="2"/>
  <c r="BM478" i="2"/>
  <c r="Y478" i="2"/>
  <c r="BO479" i="2"/>
  <c r="Y479" i="2"/>
  <c r="BM495" i="2"/>
  <c r="Y495" i="2"/>
  <c r="BM500" i="2"/>
  <c r="BO500" i="2"/>
  <c r="BM505" i="2"/>
  <c r="X564" i="2"/>
  <c r="BO511" i="2"/>
  <c r="BM513" i="2"/>
  <c r="BO513" i="2"/>
  <c r="BM515" i="2"/>
  <c r="BO515" i="2"/>
  <c r="BM517" i="2"/>
  <c r="BO517" i="2"/>
  <c r="BM519" i="2"/>
  <c r="BO519" i="2"/>
  <c r="BO540" i="2"/>
  <c r="BM540" i="2"/>
  <c r="Y540" i="2"/>
  <c r="BM548" i="2"/>
  <c r="BM549" i="2"/>
  <c r="BO549" i="2"/>
  <c r="Y22" i="2"/>
  <c r="Y24" i="2" s="1"/>
  <c r="BM22" i="2"/>
  <c r="W558" i="2"/>
  <c r="W554" i="2"/>
  <c r="Y27" i="2"/>
  <c r="X34" i="2"/>
  <c r="Y32" i="2"/>
  <c r="BM32" i="2"/>
  <c r="Y37" i="2"/>
  <c r="Y38" i="2" s="1"/>
  <c r="Y47" i="2"/>
  <c r="Y55" i="2"/>
  <c r="BM55" i="2"/>
  <c r="Y63" i="2"/>
  <c r="BM63" i="2"/>
  <c r="BO65" i="2"/>
  <c r="Y70" i="2"/>
  <c r="BO72" i="2"/>
  <c r="BM74" i="2"/>
  <c r="BO76" i="2"/>
  <c r="Y80" i="2"/>
  <c r="BO85" i="2"/>
  <c r="BM87" i="2"/>
  <c r="BO87" i="2"/>
  <c r="BM92" i="2"/>
  <c r="Y93" i="2"/>
  <c r="BM93" i="2"/>
  <c r="Y97" i="2"/>
  <c r="Y102" i="2"/>
  <c r="Y104" i="2"/>
  <c r="BM104" i="2"/>
  <c r="Y111" i="2"/>
  <c r="Y114" i="2"/>
  <c r="BM115" i="2"/>
  <c r="BO115" i="2"/>
  <c r="Y120" i="2"/>
  <c r="BM120" i="2"/>
  <c r="Y123" i="2"/>
  <c r="Y134" i="2"/>
  <c r="BM134" i="2"/>
  <c r="Y141" i="2"/>
  <c r="BM141" i="2"/>
  <c r="BO141" i="2"/>
  <c r="Y142" i="2"/>
  <c r="BM143" i="2"/>
  <c r="BO143" i="2"/>
  <c r="Y155" i="2"/>
  <c r="BM155" i="2"/>
  <c r="BO157" i="2"/>
  <c r="BO163" i="2"/>
  <c r="BO167" i="2"/>
  <c r="BO173" i="2"/>
  <c r="BM175" i="2"/>
  <c r="Y176" i="2"/>
  <c r="Y177" i="2"/>
  <c r="BM177" i="2"/>
  <c r="Y186" i="2"/>
  <c r="BM186" i="2"/>
  <c r="Y189" i="2"/>
  <c r="Y190" i="2"/>
  <c r="BM191" i="2"/>
  <c r="BO191" i="2"/>
  <c r="BO202" i="2"/>
  <c r="Y203" i="2"/>
  <c r="BM203" i="2"/>
  <c r="Y204" i="2"/>
  <c r="BM211" i="2"/>
  <c r="BO211" i="2"/>
  <c r="Y214" i="2"/>
  <c r="BM214" i="2"/>
  <c r="Y215" i="2"/>
  <c r="BM215" i="2"/>
  <c r="Y221" i="2"/>
  <c r="BM221" i="2"/>
  <c r="BM226" i="2"/>
  <c r="X232" i="2"/>
  <c r="BM228" i="2"/>
  <c r="BO228" i="2"/>
  <c r="Y230" i="2"/>
  <c r="BM230" i="2"/>
  <c r="Y231" i="2"/>
  <c r="BM231" i="2"/>
  <c r="X248" i="2"/>
  <c r="BM241" i="2"/>
  <c r="BO241" i="2"/>
  <c r="Y246" i="2"/>
  <c r="BM246" i="2"/>
  <c r="BO254" i="2"/>
  <c r="BM261" i="2"/>
  <c r="BO261" i="2"/>
  <c r="Y263" i="2"/>
  <c r="Y266" i="2"/>
  <c r="BM266" i="2"/>
  <c r="BM271" i="2"/>
  <c r="Y273" i="2"/>
  <c r="Y274" i="2" s="1"/>
  <c r="Y279" i="2"/>
  <c r="Y280" i="2" s="1"/>
  <c r="X280" i="2"/>
  <c r="BO291" i="2"/>
  <c r="Y293" i="2"/>
  <c r="BM293" i="2"/>
  <c r="Y294" i="2"/>
  <c r="BM294" i="2"/>
  <c r="BO301" i="2"/>
  <c r="BO310" i="2"/>
  <c r="X313" i="2"/>
  <c r="BM311" i="2"/>
  <c r="BM320" i="2"/>
  <c r="BO320" i="2"/>
  <c r="X321" i="2"/>
  <c r="Q564" i="2"/>
  <c r="BM327" i="2"/>
  <c r="BO328" i="2"/>
  <c r="BM328" i="2"/>
  <c r="BM330" i="2"/>
  <c r="BO330" i="2"/>
  <c r="BM332" i="2"/>
  <c r="BO332" i="2"/>
  <c r="BO333" i="2"/>
  <c r="Y333" i="2"/>
  <c r="BO335" i="2"/>
  <c r="Y335" i="2"/>
  <c r="R564" i="2"/>
  <c r="BO360" i="2"/>
  <c r="BM360" i="2"/>
  <c r="Y360" i="2"/>
  <c r="BM391" i="2"/>
  <c r="BO391" i="2"/>
  <c r="BM397" i="2"/>
  <c r="BO397" i="2"/>
  <c r="BM399" i="2"/>
  <c r="BO399" i="2"/>
  <c r="BO400" i="2"/>
  <c r="Y400" i="2"/>
  <c r="BO408" i="2"/>
  <c r="BM408" i="2"/>
  <c r="Y408" i="2"/>
  <c r="BM440" i="2"/>
  <c r="BO440" i="2"/>
  <c r="BO454" i="2"/>
  <c r="BM454" i="2"/>
  <c r="Y454" i="2"/>
  <c r="BM475" i="2"/>
  <c r="BO475" i="2"/>
  <c r="BM485" i="2"/>
  <c r="X488" i="2"/>
  <c r="BO485" i="2"/>
  <c r="BO491" i="2"/>
  <c r="BM491" i="2"/>
  <c r="Y491" i="2"/>
  <c r="BO495" i="2"/>
  <c r="BM499" i="2"/>
  <c r="Y499" i="2"/>
  <c r="BM512" i="2"/>
  <c r="BO512" i="2"/>
  <c r="BM514" i="2"/>
  <c r="BO514" i="2"/>
  <c r="BM516" i="2"/>
  <c r="BO516" i="2"/>
  <c r="BM518" i="2"/>
  <c r="BO518" i="2"/>
  <c r="X521" i="2"/>
  <c r="BM525" i="2"/>
  <c r="BO525" i="2"/>
  <c r="BO544" i="2"/>
  <c r="BM544" i="2"/>
  <c r="Y544" i="2"/>
  <c r="BM550" i="2"/>
  <c r="BM551" i="2"/>
  <c r="BO551" i="2"/>
  <c r="BM344" i="2"/>
  <c r="BM364" i="2"/>
  <c r="BM369" i="2"/>
  <c r="BO369" i="2"/>
  <c r="BM373" i="2"/>
  <c r="BO373" i="2"/>
  <c r="X378" i="2"/>
  <c r="X377" i="2"/>
  <c r="S564" i="2"/>
  <c r="BM398" i="2"/>
  <c r="X415" i="2"/>
  <c r="T564" i="2"/>
  <c r="V564" i="2"/>
  <c r="X462" i="2"/>
  <c r="BM486" i="2"/>
  <c r="BM490" i="2"/>
  <c r="BM501" i="2"/>
  <c r="X538" i="2"/>
  <c r="X117" i="2"/>
  <c r="X145" i="2"/>
  <c r="X181" i="2"/>
  <c r="X180" i="2"/>
  <c r="BM183" i="2"/>
  <c r="X199" i="2"/>
  <c r="X58" i="2"/>
  <c r="Y95" i="2"/>
  <c r="Y121" i="2"/>
  <c r="Y152" i="2"/>
  <c r="Y172" i="2"/>
  <c r="Y183" i="2"/>
  <c r="Y202" i="2"/>
  <c r="Y205" i="2" s="1"/>
  <c r="Y222" i="2"/>
  <c r="BM244" i="2"/>
  <c r="Y244" i="2"/>
  <c r="X198" i="2"/>
  <c r="BO242" i="2"/>
  <c r="BM242" i="2"/>
  <c r="BM64" i="2"/>
  <c r="Y66" i="2"/>
  <c r="X82" i="2"/>
  <c r="BM95" i="2"/>
  <c r="X118" i="2"/>
  <c r="BM121" i="2"/>
  <c r="X127" i="2"/>
  <c r="X146" i="2"/>
  <c r="BM152" i="2"/>
  <c r="Y154" i="2"/>
  <c r="BO156" i="2"/>
  <c r="BM156" i="2"/>
  <c r="BM172" i="2"/>
  <c r="Y196" i="2"/>
  <c r="BO196" i="2"/>
  <c r="Y242" i="2"/>
  <c r="X249" i="2"/>
  <c r="BO264" i="2"/>
  <c r="BM264" i="2"/>
  <c r="Y264" i="2"/>
  <c r="X303" i="2"/>
  <c r="BO300" i="2"/>
  <c r="BM300" i="2"/>
  <c r="X302" i="2"/>
  <c r="Y300" i="2"/>
  <c r="F9" i="2"/>
  <c r="Y56" i="2"/>
  <c r="BO78" i="2"/>
  <c r="BM97" i="2"/>
  <c r="BM103" i="2"/>
  <c r="Y105" i="2"/>
  <c r="BM227" i="2"/>
  <c r="Y227" i="2"/>
  <c r="BM41" i="2"/>
  <c r="BM28" i="2"/>
  <c r="Y30" i="2"/>
  <c r="Y61" i="2"/>
  <c r="BM71" i="2"/>
  <c r="Y73" i="2"/>
  <c r="BM80" i="2"/>
  <c r="Y86" i="2"/>
  <c r="H9" i="2"/>
  <c r="BO33" i="2"/>
  <c r="BO37" i="2"/>
  <c r="BO41" i="2"/>
  <c r="BO47" i="2"/>
  <c r="X50" i="2"/>
  <c r="BM54" i="2"/>
  <c r="BM66" i="2"/>
  <c r="Y68" i="2"/>
  <c r="Y75" i="2"/>
  <c r="Y92" i="2"/>
  <c r="X100" i="2"/>
  <c r="Y107" i="2"/>
  <c r="BO123" i="2"/>
  <c r="H564" i="2"/>
  <c r="X159" i="2"/>
  <c r="X158" i="2"/>
  <c r="BM149" i="2"/>
  <c r="BM154" i="2"/>
  <c r="I564" i="2"/>
  <c r="X164" i="2"/>
  <c r="BO172" i="2"/>
  <c r="Y179" i="2"/>
  <c r="BM188" i="2"/>
  <c r="Y192" i="2"/>
  <c r="Y194" i="2"/>
  <c r="BO194" i="2"/>
  <c r="BM196" i="2"/>
  <c r="X205" i="2"/>
  <c r="Y210" i="2"/>
  <c r="Y238" i="2"/>
  <c r="X256" i="2"/>
  <c r="X286" i="2"/>
  <c r="BO285" i="2"/>
  <c r="BM285" i="2"/>
  <c r="Y285" i="2"/>
  <c r="Y286" i="2" s="1"/>
  <c r="Y54" i="2"/>
  <c r="J9" i="2"/>
  <c r="BO28" i="2"/>
  <c r="BM30" i="2"/>
  <c r="BM56" i="2"/>
  <c r="BM61" i="2"/>
  <c r="BM73" i="2"/>
  <c r="X83" i="2"/>
  <c r="BM86" i="2"/>
  <c r="BM105" i="2"/>
  <c r="BM114" i="2"/>
  <c r="BO125" i="2"/>
  <c r="X128" i="2"/>
  <c r="BM132" i="2"/>
  <c r="BM168" i="2"/>
  <c r="BM190" i="2"/>
  <c r="X223" i="2"/>
  <c r="BO220" i="2"/>
  <c r="BM220" i="2"/>
  <c r="X222" i="2"/>
  <c r="Y255" i="2"/>
  <c r="BO253" i="2"/>
  <c r="BM253" i="2"/>
  <c r="BM37" i="2"/>
  <c r="X136" i="2"/>
  <c r="BO188" i="2"/>
  <c r="BM192" i="2"/>
  <c r="BM210" i="2"/>
  <c r="BO227" i="2"/>
  <c r="X267" i="2"/>
  <c r="BM258" i="2"/>
  <c r="X287" i="2"/>
  <c r="Y28" i="2"/>
  <c r="X42" i="2"/>
  <c r="Y65" i="2"/>
  <c r="X89" i="2"/>
  <c r="Y96" i="2"/>
  <c r="BO107" i="2"/>
  <c r="Y124" i="2"/>
  <c r="F564" i="2"/>
  <c r="BO179" i="2"/>
  <c r="BM201" i="2"/>
  <c r="X206" i="2"/>
  <c r="X216" i="2"/>
  <c r="BO238" i="2"/>
  <c r="Y243" i="2"/>
  <c r="BM245" i="2"/>
  <c r="Y258" i="2"/>
  <c r="X268" i="2"/>
  <c r="W556" i="2"/>
  <c r="W557" i="2" s="1"/>
  <c r="BM47" i="2"/>
  <c r="D564" i="2"/>
  <c r="Y48" i="2"/>
  <c r="Y49" i="2" s="1"/>
  <c r="BM23" i="2"/>
  <c r="BM27" i="2"/>
  <c r="Y29" i="2"/>
  <c r="BM70" i="2"/>
  <c r="Y72" i="2"/>
  <c r="BM79" i="2"/>
  <c r="Y81" i="2"/>
  <c r="Y85" i="2"/>
  <c r="BM94" i="2"/>
  <c r="BM102" i="2"/>
  <c r="BO109" i="2"/>
  <c r="BM111" i="2"/>
  <c r="Y113" i="2"/>
  <c r="BM122" i="2"/>
  <c r="Y126" i="2"/>
  <c r="Y131" i="2"/>
  <c r="Y136" i="2" s="1"/>
  <c r="BM142" i="2"/>
  <c r="BO149" i="2"/>
  <c r="Y157" i="2"/>
  <c r="Y158" i="2" s="1"/>
  <c r="X169" i="2"/>
  <c r="BO175" i="2"/>
  <c r="X233" i="2"/>
  <c r="BO296" i="2"/>
  <c r="BM296" i="2"/>
  <c r="Y296" i="2"/>
  <c r="X35" i="2"/>
  <c r="X39" i="2"/>
  <c r="BM53" i="2"/>
  <c r="BM98" i="2"/>
  <c r="X137" i="2"/>
  <c r="BO144" i="2"/>
  <c r="BO151" i="2"/>
  <c r="BM197" i="2"/>
  <c r="BO201" i="2"/>
  <c r="J564" i="2"/>
  <c r="X217" i="2"/>
  <c r="BM209" i="2"/>
  <c r="Y226" i="2"/>
  <c r="BO245" i="2"/>
  <c r="E564" i="2"/>
  <c r="A10" i="2"/>
  <c r="Y53" i="2"/>
  <c r="Y57" i="2" s="1"/>
  <c r="X57" i="2"/>
  <c r="B564" i="2"/>
  <c r="Y74" i="2"/>
  <c r="BM85" i="2"/>
  <c r="BO96" i="2"/>
  <c r="BM131" i="2"/>
  <c r="X170" i="2"/>
  <c r="BO178" i="2"/>
  <c r="BM178" i="2"/>
  <c r="Y185" i="2"/>
  <c r="BO185" i="2"/>
  <c r="Y209" i="2"/>
  <c r="Y216" i="2" s="1"/>
  <c r="BO237" i="2"/>
  <c r="BM237" i="2"/>
  <c r="BO243" i="2"/>
  <c r="BO258" i="2"/>
  <c r="BO290" i="2"/>
  <c r="X298" i="2"/>
  <c r="BM290" i="2"/>
  <c r="O564" i="2"/>
  <c r="X297" i="2"/>
  <c r="Y290" i="2"/>
  <c r="BO533" i="2"/>
  <c r="BO535" i="2"/>
  <c r="Y548" i="2"/>
  <c r="Y550" i="2"/>
  <c r="X552" i="2"/>
  <c r="L564" i="2"/>
  <c r="BO240" i="2"/>
  <c r="X255" i="2"/>
  <c r="BO260" i="2"/>
  <c r="BM262" i="2"/>
  <c r="BO271" i="2"/>
  <c r="BM273" i="2"/>
  <c r="BM279" i="2"/>
  <c r="BM283" i="2"/>
  <c r="BO311" i="2"/>
  <c r="X314" i="2"/>
  <c r="X318" i="2"/>
  <c r="X322" i="2"/>
  <c r="BO327" i="2"/>
  <c r="BM333" i="2"/>
  <c r="BM335" i="2"/>
  <c r="X339" i="2"/>
  <c r="BO344" i="2"/>
  <c r="X347" i="2"/>
  <c r="BO364" i="2"/>
  <c r="BO368" i="2"/>
  <c r="X371" i="2"/>
  <c r="BM374" i="2"/>
  <c r="Y376" i="2"/>
  <c r="Y377" i="2" s="1"/>
  <c r="Y380" i="2"/>
  <c r="Y381" i="2" s="1"/>
  <c r="Y386" i="2"/>
  <c r="BO398" i="2"/>
  <c r="BM400" i="2"/>
  <c r="Y402" i="2"/>
  <c r="X426" i="2"/>
  <c r="BO431" i="2"/>
  <c r="BM433" i="2"/>
  <c r="Y435" i="2"/>
  <c r="Y439" i="2"/>
  <c r="BO464" i="2"/>
  <c r="BO470" i="2"/>
  <c r="BM472" i="2"/>
  <c r="Y474" i="2"/>
  <c r="BO486" i="2"/>
  <c r="BO490" i="2"/>
  <c r="Y494" i="2"/>
  <c r="Y496" i="2" s="1"/>
  <c r="N564" i="2"/>
  <c r="Y163" i="2"/>
  <c r="Y164" i="2" s="1"/>
  <c r="Y167" i="2"/>
  <c r="Y169" i="2" s="1"/>
  <c r="Y173" i="2"/>
  <c r="Y184" i="2"/>
  <c r="Y239" i="2"/>
  <c r="BO251" i="2"/>
  <c r="Y259" i="2"/>
  <c r="BM295" i="2"/>
  <c r="Y301" i="2"/>
  <c r="Y306" i="2"/>
  <c r="Y307" i="2" s="1"/>
  <c r="Y310" i="2"/>
  <c r="BM337" i="2"/>
  <c r="Y343" i="2"/>
  <c r="X353" i="2"/>
  <c r="BM361" i="2"/>
  <c r="Y363" i="2"/>
  <c r="X388" i="2"/>
  <c r="BM395" i="2"/>
  <c r="Y397" i="2"/>
  <c r="X404" i="2"/>
  <c r="BO413" i="2"/>
  <c r="BO417" i="2"/>
  <c r="BM419" i="2"/>
  <c r="BM424" i="2"/>
  <c r="X441" i="2"/>
  <c r="X445" i="2"/>
  <c r="X449" i="2"/>
  <c r="BO460" i="2"/>
  <c r="BM479" i="2"/>
  <c r="Y481" i="2"/>
  <c r="Y485" i="2"/>
  <c r="Y487" i="2" s="1"/>
  <c r="X496" i="2"/>
  <c r="BO501" i="2"/>
  <c r="BO505" i="2"/>
  <c r="Y524" i="2"/>
  <c r="Y526" i="2"/>
  <c r="X528" i="2"/>
  <c r="Y532" i="2"/>
  <c r="Y534" i="2"/>
  <c r="Y536" i="2"/>
  <c r="BO279" i="2"/>
  <c r="BO283" i="2"/>
  <c r="X365" i="2"/>
  <c r="BO374" i="2"/>
  <c r="BM376" i="2"/>
  <c r="BM380" i="2"/>
  <c r="BM386" i="2"/>
  <c r="BM402" i="2"/>
  <c r="BM435" i="2"/>
  <c r="BM439" i="2"/>
  <c r="X465" i="2"/>
  <c r="BM474" i="2"/>
  <c r="X487" i="2"/>
  <c r="BM494" i="2"/>
  <c r="Y500" i="2"/>
  <c r="Y502" i="2" s="1"/>
  <c r="Y512" i="2"/>
  <c r="Y514" i="2"/>
  <c r="Y516" i="2"/>
  <c r="Y518" i="2"/>
  <c r="X520" i="2"/>
  <c r="X553" i="2"/>
  <c r="P564" i="2"/>
  <c r="X340" i="2"/>
  <c r="X410" i="2"/>
  <c r="BO424" i="2"/>
  <c r="X427" i="2"/>
  <c r="X456" i="2"/>
  <c r="X461" i="2"/>
  <c r="X502" i="2"/>
  <c r="X506" i="2"/>
  <c r="BM524" i="2"/>
  <c r="BM526" i="2"/>
  <c r="BM532" i="2"/>
  <c r="BM534" i="2"/>
  <c r="BM536" i="2"/>
  <c r="BO376" i="2"/>
  <c r="BO380" i="2"/>
  <c r="BO386" i="2"/>
  <c r="X389" i="2"/>
  <c r="X405" i="2"/>
  <c r="BO439" i="2"/>
  <c r="X446" i="2"/>
  <c r="X450" i="2"/>
  <c r="X497" i="2"/>
  <c r="X529" i="2"/>
  <c r="X366" i="2"/>
  <c r="Y549" i="2"/>
  <c r="Y551" i="2"/>
  <c r="Y338" i="2"/>
  <c r="Y339" i="2" s="1"/>
  <c r="Y342" i="2"/>
  <c r="Y346" i="2" s="1"/>
  <c r="Y362" i="2"/>
  <c r="X381" i="2"/>
  <c r="Y396" i="2"/>
  <c r="X411" i="2"/>
  <c r="Y425" i="2"/>
  <c r="Y426" i="2" s="1"/>
  <c r="Y429" i="2"/>
  <c r="Y436" i="2" s="1"/>
  <c r="X436" i="2"/>
  <c r="X457" i="2"/>
  <c r="Y480" i="2"/>
  <c r="X503" i="2"/>
  <c r="X507" i="2"/>
  <c r="Y531" i="2"/>
  <c r="Y541" i="2"/>
  <c r="Y543" i="2"/>
  <c r="X545" i="2"/>
  <c r="BM263" i="2"/>
  <c r="Y265" i="2"/>
  <c r="X275" i="2"/>
  <c r="BM284" i="2"/>
  <c r="Y291" i="2"/>
  <c r="BM336" i="2"/>
  <c r="BM375" i="2"/>
  <c r="Y387" i="2"/>
  <c r="Y391" i="2"/>
  <c r="Y404" i="2" s="1"/>
  <c r="BM401" i="2"/>
  <c r="Y403" i="2"/>
  <c r="Y407" i="2"/>
  <c r="Y410" i="2" s="1"/>
  <c r="BM434" i="2"/>
  <c r="Y440" i="2"/>
  <c r="Y444" i="2"/>
  <c r="Y445" i="2" s="1"/>
  <c r="Y448" i="2"/>
  <c r="Y449" i="2" s="1"/>
  <c r="Y453" i="2"/>
  <c r="Y456" i="2" s="1"/>
  <c r="BM473" i="2"/>
  <c r="Y475" i="2"/>
  <c r="X482" i="2"/>
  <c r="Y523" i="2"/>
  <c r="Y528" i="2" s="1"/>
  <c r="Y525" i="2"/>
  <c r="Y527" i="2"/>
  <c r="Y533" i="2"/>
  <c r="Y535" i="2"/>
  <c r="X537" i="2"/>
  <c r="U564" i="2"/>
  <c r="Y311" i="2"/>
  <c r="BM338" i="2"/>
  <c r="BM342" i="2"/>
  <c r="BM362" i="2"/>
  <c r="Y368" i="2"/>
  <c r="Y370" i="2" s="1"/>
  <c r="BM396" i="2"/>
  <c r="BM425" i="2"/>
  <c r="BM429" i="2"/>
  <c r="Y470" i="2"/>
  <c r="BM480" i="2"/>
  <c r="Y511" i="2"/>
  <c r="Y513" i="2"/>
  <c r="Y515" i="2"/>
  <c r="Y517" i="2"/>
  <c r="Y519" i="2"/>
  <c r="BM531" i="2"/>
  <c r="BM541" i="2"/>
  <c r="BM543" i="2"/>
  <c r="X346" i="2"/>
  <c r="X437" i="2"/>
  <c r="X546" i="2"/>
  <c r="W564" i="2"/>
  <c r="BM511" i="2"/>
  <c r="BO531" i="2"/>
  <c r="Y441" i="2" l="1"/>
  <c r="X555" i="2"/>
  <c r="X558" i="2"/>
  <c r="X556" i="2"/>
  <c r="Y248" i="2"/>
  <c r="Y99" i="2"/>
  <c r="Y145" i="2"/>
  <c r="Y537" i="2"/>
  <c r="Y545" i="2"/>
  <c r="Y365" i="2"/>
  <c r="X554" i="2"/>
  <c r="Y34" i="2"/>
  <c r="Y117" i="2"/>
  <c r="Y552" i="2"/>
  <c r="Y198" i="2"/>
  <c r="Y180" i="2"/>
  <c r="Y297" i="2"/>
  <c r="Y89" i="2"/>
  <c r="Y82" i="2"/>
  <c r="Y313" i="2"/>
  <c r="Y302" i="2"/>
  <c r="Y127" i="2"/>
  <c r="Y267" i="2"/>
  <c r="Y520" i="2"/>
  <c r="Y482" i="2"/>
  <c r="Y388" i="2"/>
  <c r="Y232" i="2"/>
  <c r="X557" i="2" l="1"/>
  <c r="Y559" i="2"/>
</calcChain>
</file>

<file path=xl/sharedStrings.xml><?xml version="1.0" encoding="utf-8"?>
<sst xmlns="http://schemas.openxmlformats.org/spreadsheetml/2006/main" count="3721" uniqueCount="806">
  <si>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</si>
  <si>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</si>
  <si>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</si>
  <si>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</si>
  <si>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</si>
  <si>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</si>
  <si>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</si>
  <si>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</si>
  <si>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</si>
  <si>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</si>
  <si>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</si>
  <si>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</si>
  <si>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</si>
  <si>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</si>
  <si>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</si>
  <si>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</si>
  <si>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</si>
  <si>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</si>
  <si>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</si>
  <si>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</si>
  <si>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</si>
  <si>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</si>
  <si>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</si>
  <si>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</si>
  <si>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</si>
  <si>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</si>
  <si>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</si>
  <si>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</si>
  <si>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</si>
  <si>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</si>
  <si>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</si>
  <si>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</si>
  <si>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</si>
  <si>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</si>
  <si>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</si>
  <si>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</si>
  <si>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</si>
  <si>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</si>
  <si>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</si>
  <si>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</si>
  <si>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</si>
  <si>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</si>
  <si>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</si>
  <si>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</si>
  <si>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</si>
  <si>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</si>
  <si>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</si>
  <si>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</si>
  <si>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</si>
  <si>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</si>
  <si>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</si>
  <si>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</si>
  <si>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</si>
  <si>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</si>
  <si>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</si>
  <si>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</si>
  <si>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</si>
  <si>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</si>
  <si>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</si>
  <si>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</si>
  <si>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</si>
  <si>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</si>
  <si>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</si>
  <si>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</si>
  <si>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</si>
  <si>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</si>
  <si>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</si>
  <si>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</si>
  <si>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17.06.2024</t>
  </si>
  <si>
    <t>12.06.2024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</si>
  <si>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</si>
  <si>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</si>
  <si>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</si>
  <si>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</si>
  <si>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</si>
  <si>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</si>
  <si>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</si>
  <si>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</si>
  <si>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</si>
  <si>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</si>
  <si>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</si>
  <si>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</si>
  <si>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</si>
  <si>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</si>
  <si>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</si>
  <si>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</si>
  <si>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</si>
  <si>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</si>
  <si>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</si>
  <si>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</si>
  <si>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</si>
  <si>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</si>
  <si>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</si>
  <si>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</si>
  <si>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</si>
  <si>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</si>
  <si>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</si>
  <si>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</si>
  <si>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</si>
  <si>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</si>
  <si>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</si>
  <si>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</si>
  <si>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</si>
  <si>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</si>
  <si>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</si>
  <si>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</si>
  <si>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</si>
  <si>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</si>
  <si>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</si>
  <si>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</si>
  <si>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</si>
  <si>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</si>
  <si>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</si>
  <si>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</si>
  <si>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</si>
  <si>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</si>
  <si>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</si>
  <si>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</si>
  <si>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</si>
  <si>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</si>
  <si>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</si>
  <si>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</si>
  <si>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</si>
  <si>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</si>
  <si>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</si>
  <si>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</si>
  <si>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</si>
  <si>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</si>
  <si>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</si>
  <si>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</si>
  <si>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</si>
  <si>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</si>
  <si>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</si>
  <si>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</si>
  <si>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</si>
  <si>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</si>
  <si>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</si>
  <si>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</si>
  <si>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</si>
  <si>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</si>
  <si>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</si>
  <si>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</si>
  <si>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</si>
  <si>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</si>
  <si>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</si>
  <si>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</si>
  <si>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</si>
  <si>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</si>
  <si>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</si>
  <si>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</si>
  <si>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</si>
  <si>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</si>
  <si>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</si>
  <si>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</si>
  <si>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</si>
  <si>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</si>
  <si>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</si>
  <si>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</si>
  <si>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</si>
  <si>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</si>
  <si>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</si>
  <si>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</si>
  <si>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</si>
  <si>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</si>
  <si>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</si>
  <si>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</si>
  <si>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</si>
  <si>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</si>
  <si>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</si>
  <si>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</si>
  <si>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</si>
  <si>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</si>
  <si>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</si>
  <si>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</si>
  <si>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</si>
  <si>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</si>
  <si>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</si>
  <si>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</si>
  <si>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</si>
  <si>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</si>
  <si>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</si>
  <si>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</si>
  <si>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</si>
  <si>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</si>
  <si>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</si>
  <si>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</si>
  <si>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</si>
  <si>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</si>
  <si>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</si>
  <si>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</si>
  <si>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</si>
  <si>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</si>
  <si>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</si>
  <si>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</si>
  <si>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</si>
  <si>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</si>
  <si>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</si>
  <si>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</si>
  <si>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</si>
  <si>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</si>
  <si>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</si>
  <si>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</si>
  <si>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</si>
  <si>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</si>
  <si>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</si>
  <si>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</si>
  <si>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</si>
  <si>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</si>
  <si>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</si>
  <si>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</si>
  <si>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</si>
  <si>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</si>
  <si>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</si>
  <si>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</si>
  <si>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</si>
  <si>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</si>
  <si>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</si>
  <si>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</si>
  <si>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</si>
  <si>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</si>
  <si>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</si>
  <si>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</si>
  <si>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</si>
  <si>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</si>
  <si>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</si>
  <si>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</si>
  <si>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</si>
  <si>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</si>
  <si>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</si>
  <si>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</si>
  <si>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</si>
  <si>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</si>
  <si>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</si>
  <si>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</si>
  <si>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</si>
  <si>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</si>
  <si>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</si>
  <si>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</si>
  <si>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</si>
  <si>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</si>
  <si>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</si>
  <si>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</si>
  <si>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</si>
  <si>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</si>
  <si>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</si>
  <si>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</si>
  <si>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</si>
  <si>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</si>
  <si>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</si>
  <si>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</si>
  <si>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</si>
  <si>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</si>
  <si>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</si>
  <si>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</si>
  <si>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</si>
  <si>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</si>
  <si>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</si>
  <si>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</si>
  <si>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</si>
  <si>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</si>
  <si>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</si>
  <si>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</si>
  <si>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</si>
  <si>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</si>
  <si>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</si>
  <si>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</si>
  <si>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</si>
  <si>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</si>
  <si>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</si>
  <si>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</si>
  <si>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</si>
  <si>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</si>
  <si>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</si>
  <si>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</si>
  <si>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</si>
  <si>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</si>
  <si>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</si>
  <si>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</si>
  <si>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</si>
  <si>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</si>
  <si>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</si>
  <si>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</si>
  <si>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</si>
  <si>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</si>
  <si>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</si>
  <si>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</si>
  <si>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</si>
  <si>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</si>
  <si>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</si>
  <si>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</si>
  <si>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</si>
  <si>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</si>
  <si>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</si>
  <si>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</si>
  <si>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</si>
  <si>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</si>
  <si>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</si>
  <si>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</si>
  <si>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</si>
  <si>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</si>
  <si>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</si>
  <si>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</si>
  <si>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</si>
  <si>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</si>
  <si>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</si>
  <si>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</si>
  <si>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</si>
  <si>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</si>
  <si>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</si>
  <si>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</si>
  <si>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</si>
  <si>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</si>
  <si>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</si>
  <si>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</si>
  <si>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</si>
  <si>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</si>
  <si>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</si>
  <si>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</si>
  <si>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</si>
  <si>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</si>
  <si>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</si>
  <si>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</si>
  <si>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</si>
  <si>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</si>
  <si>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</si>
  <si>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</si>
  <si>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</si>
  <si>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</si>
  <si>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</si>
  <si>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</si>
  <si>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</si>
  <si>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</si>
  <si>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</si>
  <si>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</si>
  <si>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</si>
  <si>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</si>
  <si>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</si>
  <si>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</si>
  <si>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</si>
  <si>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</si>
  <si>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</si>
  <si>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</si>
  <si>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</si>
  <si>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</si>
  <si>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</si>
  <si>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</si>
  <si>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</si>
  <si>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</si>
  <si>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</si>
  <si>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</si>
  <si>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</si>
  <si>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</si>
  <si>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</si>
  <si>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</si>
  <si>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</si>
  <si>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</si>
  <si>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</si>
  <si>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</si>
  <si>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</si>
  <si>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</si>
  <si>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</si>
  <si>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</si>
  <si>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</si>
  <si>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</si>
  <si>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</si>
  <si>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</si>
  <si>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</si>
  <si>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</si>
  <si>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</si>
  <si>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</si>
  <si>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</si>
  <si>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</si>
  <si>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</si>
  <si>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</si>
  <si>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</si>
  <si>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</si>
  <si>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</si>
  <si>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</si>
  <si>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</si>
  <si>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</si>
  <si>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</si>
  <si>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</si>
  <si>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</si>
  <si>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</si>
  <si>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</si>
  <si>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</si>
  <si>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</si>
  <si>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</si>
  <si>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</si>
  <si>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</si>
  <si>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</si>
  <si>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</si>
  <si>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</si>
  <si>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</si>
  <si>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</si>
  <si>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</si>
  <si>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</si>
  <si>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</si>
  <si>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</si>
  <si>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</si>
  <si>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</si>
  <si>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</si>
  <si>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</si>
  <si>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</si>
  <si>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</si>
  <si>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</si>
  <si>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</si>
  <si>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</si>
  <si>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</si>
  <si>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</si>
  <si>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</si>
  <si>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</si>
  <si>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</si>
  <si>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</si>
  <si>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</si>
  <si>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</si>
  <si>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</si>
  <si>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</si>
  <si>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</si>
  <si>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</si>
  <si>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</si>
  <si>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</si>
  <si>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</si>
  <si>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</si>
  <si>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</si>
  <si>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</si>
  <si>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</si>
  <si>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</si>
  <si>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</si>
  <si>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</si>
  <si>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</si>
  <si>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</si>
  <si>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</si>
  <si>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</si>
  <si>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</si>
  <si>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</si>
  <si>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</si>
  <si>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</si>
  <si>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</si>
  <si>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</si>
  <si>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</si>
  <si>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</si>
  <si>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</si>
  <si>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</si>
  <si>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</si>
  <si>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</si>
  <si>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</si>
  <si>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</si>
  <si>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</si>
  <si>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</si>
  <si>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</si>
  <si>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</si>
  <si>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</si>
  <si>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</si>
  <si>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</si>
  <si>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</si>
  <si>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</si>
  <si>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</si>
  <si>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</si>
  <si>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</si>
  <si>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</si>
  <si>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</si>
  <si>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</si>
  <si>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</si>
  <si>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</si>
  <si>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</si>
  <si>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</si>
  <si>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</si>
  <si>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</si>
  <si>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</si>
  <si>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</si>
  <si>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</si>
  <si>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</si>
  <si>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</si>
  <si>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</si>
  <si>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</si>
  <si>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</si>
  <si>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</si>
  <si>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</si>
  <si>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</si>
  <si>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</si>
  <si>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</si>
  <si>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</si>
  <si>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</si>
  <si>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</si>
  <si>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</si>
  <si>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</si>
  <si>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20.06.2024</t>
  </si>
  <si>
    <t>SU003425</t>
  </si>
  <si>
    <t>P004273</t>
  </si>
  <si>
    <t>Вареные колбасы «Филейная Оригинальная» Весовой п/а ТМ «Особый рецепт»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</si>
  <si>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</si>
  <si>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</si>
  <si>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</si>
  <si>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</si>
  <si>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</si>
  <si>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</si>
  <si>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P004248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</si>
  <si>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</si>
  <si>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</si>
  <si>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</si>
  <si>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</si>
  <si>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</si>
  <si>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</si>
  <si>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</si>
  <si>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</si>
  <si>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</si>
  <si>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</si>
  <si>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</si>
  <si>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</si>
  <si>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</si>
  <si>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</si>
  <si>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</si>
  <si>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</si>
  <si>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</si>
  <si>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</si>
  <si>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</si>
  <si>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</si>
  <si>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</si>
  <si>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</si>
  <si>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</si>
  <si>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</si>
  <si>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</si>
  <si>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</si>
  <si>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</si>
  <si>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</si>
  <si>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</si>
  <si>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</si>
  <si>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</si>
  <si>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</si>
  <si>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</si>
  <si>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</si>
  <si>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</si>
  <si>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</si>
  <si>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19.06.2024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</si>
  <si>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</si>
  <si>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</si>
  <si>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</si>
  <si>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</si>
  <si>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</si>
  <si>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</si>
  <si>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</si>
  <si>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</si>
  <si>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22.06.2024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</si>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</sst>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7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79" fillId="0" borderId="21" xfId="0" applyFont="1" applyFill="1" applyBorder="1" applyAlignment="1">
      <alignment horizontal="left" vertical="center" wrapText="1"/>
    </xf>
    <xf numFmtId="0" fontId="681" fillId="0" borderId="21" xfId="0" applyFont="1" applyFill="1" applyBorder="1" applyAlignment="1">
      <alignment horizontal="left" vertical="center" wrapText="1"/>
    </xf>
    <xf numFmtId="0" fontId="68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663" fillId="0" borderId="21" xfId="0" applyFont="1" applyFill="1" applyBorder="1" applyAlignment="1">
      <alignment horizontal="left" vertical="center" wrapText="1"/>
    </xf>
    <xf numFmtId="0" fontId="665" fillId="0" borderId="21" xfId="0" applyFont="1" applyFill="1" applyBorder="1" applyAlignment="1">
      <alignment horizontal="left" vertical="center" wrapText="1"/>
    </xf>
    <xf numFmtId="0" fontId="667" fillId="0" borderId="21" xfId="0" applyFont="1" applyFill="1" applyBorder="1" applyAlignment="1">
      <alignment horizontal="left" vertical="center" wrapText="1"/>
    </xf>
    <xf numFmtId="0" fontId="669" fillId="0" borderId="21" xfId="0" applyFont="1" applyFill="1" applyBorder="1" applyAlignment="1">
      <alignment horizontal="left" vertical="center" wrapText="1"/>
    </xf>
    <xf numFmtId="0" fontId="671" fillId="0" borderId="21" xfId="0" applyFont="1" applyFill="1" applyBorder="1" applyAlignment="1">
      <alignment horizontal="left" vertical="center" wrapText="1"/>
    </xf>
    <xf numFmtId="0" fontId="673" fillId="0" borderId="21" xfId="0" applyFont="1" applyFill="1" applyBorder="1" applyAlignment="1">
      <alignment horizontal="left" vertical="center" wrapText="1"/>
    </xf>
    <xf numFmtId="0" fontId="675" fillId="0" borderId="21" xfId="0" applyFont="1" applyFill="1" applyBorder="1" applyAlignment="1">
      <alignment horizontal="left" vertical="center" wrapText="1"/>
    </xf>
    <xf numFmtId="0" fontId="649" fillId="0" borderId="21" xfId="0" applyFont="1" applyFill="1" applyBorder="1" applyAlignment="1">
      <alignment horizontal="left" vertical="center" wrapText="1"/>
    </xf>
    <xf numFmtId="0" fontId="651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655" fillId="0" borderId="21" xfId="0" applyFont="1" applyFill="1" applyBorder="1" applyAlignment="1">
      <alignment horizontal="left" vertical="center" wrapText="1"/>
    </xf>
    <xf numFmtId="0" fontId="657" fillId="0" borderId="21" xfId="0" applyFont="1" applyFill="1" applyBorder="1" applyAlignment="1">
      <alignment horizontal="left" vertical="center" wrapText="1"/>
    </xf>
    <xf numFmtId="0" fontId="659" fillId="0" borderId="21" xfId="0" applyFont="1" applyFill="1" applyBorder="1" applyAlignment="1">
      <alignment horizontal="left" vertical="center" wrapText="1"/>
    </xf>
    <xf numFmtId="0" fontId="661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4"/>
  <sheetViews>
    <sheetView showGridLines="0" tabSelected="1" topLeftCell="A2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755" t="s">
        <v>29</v>
      </c>
      <c r="E1" s="755"/>
      <c r="F1" s="755"/>
      <c r="G1" s="14" t="s">
        <v>67</v>
      </c>
      <c r="H1" s="755" t="s">
        <v>49</v>
      </c>
      <c r="I1" s="755"/>
      <c r="J1" s="755"/>
      <c r="K1" s="755"/>
      <c r="L1" s="755"/>
      <c r="M1" s="755"/>
      <c r="N1" s="755"/>
      <c r="O1" s="755"/>
      <c r="P1" s="755"/>
      <c r="Q1" s="756" t="s">
        <v>68</v>
      </c>
      <c r="R1" s="757"/>
      <c r="S1" s="757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58"/>
      <c r="Q2" s="758"/>
      <c r="R2" s="758"/>
      <c r="S2" s="758"/>
      <c r="T2" s="758"/>
      <c r="U2" s="758"/>
      <c r="V2" s="758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58"/>
      <c r="P3" s="758"/>
      <c r="Q3" s="758"/>
      <c r="R3" s="758"/>
      <c r="S3" s="758"/>
      <c r="T3" s="758"/>
      <c r="U3" s="758"/>
      <c r="V3" s="758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759" t="s">
        <v>8</v>
      </c>
      <c r="B5" s="759"/>
      <c r="C5" s="759"/>
      <c r="D5" s="760"/>
      <c r="E5" s="760"/>
      <c r="F5" s="761" t="s">
        <v>14</v>
      </c>
      <c r="G5" s="761"/>
      <c r="H5" s="760"/>
      <c r="I5" s="760"/>
      <c r="J5" s="760"/>
      <c r="K5" s="760"/>
      <c r="L5" s="760"/>
      <c r="M5" s="73"/>
      <c r="O5" s="27" t="s">
        <v>4</v>
      </c>
      <c r="P5" s="762">
        <v>45463</v>
      </c>
      <c r="Q5" s="762"/>
      <c r="S5" s="763" t="s">
        <v>3</v>
      </c>
      <c r="T5" s="764"/>
      <c r="U5" s="765" t="s">
        <v>787</v>
      </c>
      <c r="V5" s="766"/>
      <c r="AA5" s="60"/>
      <c r="AB5" s="60"/>
      <c r="AC5" s="60"/>
    </row>
    <row r="6" spans="1:30" s="17" customFormat="1" ht="24" customHeight="1" x14ac:dyDescent="0.2">
      <c r="A6" s="759" t="s">
        <v>1</v>
      </c>
      <c r="B6" s="759"/>
      <c r="C6" s="759"/>
      <c r="D6" s="767" t="s">
        <v>788</v>
      </c>
      <c r="E6" s="767"/>
      <c r="F6" s="767"/>
      <c r="G6" s="767"/>
      <c r="H6" s="767"/>
      <c r="I6" s="767"/>
      <c r="J6" s="767"/>
      <c r="K6" s="767"/>
      <c r="L6" s="767"/>
      <c r="M6" s="74"/>
      <c r="O6" s="27" t="s">
        <v>30</v>
      </c>
      <c r="P6" s="768" t="str">
        <f>IF(P5=0," ",CHOOSE(WEEKDAY(P5,2),"Понедельник","Вторник","Среда","Четверг","Пятница","Суббота","Воскресенье"))</f>
        <v>Четверг</v>
      </c>
      <c r="Q6" s="768"/>
      <c r="S6" s="769" t="s">
        <v>5</v>
      </c>
      <c r="T6" s="770"/>
      <c r="U6" s="771" t="s">
        <v>70</v>
      </c>
      <c r="V6" s="772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777" t="str">
        <f>IFERROR(VLOOKUP(DeliveryAddress,Table,3,0),1)</f>
        <v>1</v>
      </c>
      <c r="E7" s="778"/>
      <c r="F7" s="778"/>
      <c r="G7" s="778"/>
      <c r="H7" s="778"/>
      <c r="I7" s="778"/>
      <c r="J7" s="778"/>
      <c r="K7" s="778"/>
      <c r="L7" s="779"/>
      <c r="M7" s="75"/>
      <c r="O7" s="29"/>
      <c r="P7" s="49"/>
      <c r="Q7" s="49"/>
      <c r="S7" s="769"/>
      <c r="T7" s="770"/>
      <c r="U7" s="773"/>
      <c r="V7" s="774"/>
      <c r="AA7" s="60"/>
      <c r="AB7" s="60"/>
      <c r="AC7" s="60"/>
    </row>
    <row r="8" spans="1:30" s="17" customFormat="1" ht="25.5" customHeight="1" x14ac:dyDescent="0.2">
      <c r="A8" s="780" t="s">
        <v>60</v>
      </c>
      <c r="B8" s="780"/>
      <c r="C8" s="780"/>
      <c r="D8" s="781"/>
      <c r="E8" s="781"/>
      <c r="F8" s="781"/>
      <c r="G8" s="781"/>
      <c r="H8" s="781"/>
      <c r="I8" s="781"/>
      <c r="J8" s="781"/>
      <c r="K8" s="781"/>
      <c r="L8" s="781"/>
      <c r="M8" s="76"/>
      <c r="O8" s="27" t="s">
        <v>11</v>
      </c>
      <c r="P8" s="746">
        <v>0.375</v>
      </c>
      <c r="Q8" s="746"/>
      <c r="S8" s="769"/>
      <c r="T8" s="770"/>
      <c r="U8" s="773"/>
      <c r="V8" s="774"/>
      <c r="AA8" s="60"/>
      <c r="AB8" s="60"/>
      <c r="AC8" s="60"/>
    </row>
    <row r="9" spans="1:30" s="17" customFormat="1" ht="39.950000000000003" customHeight="1" x14ac:dyDescent="0.2">
      <c r="A9" s="73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6"/>
      <c r="C9" s="736"/>
      <c r="D9" s="737" t="s">
        <v>48</v>
      </c>
      <c r="E9" s="738"/>
      <c r="F9" s="73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6"/>
      <c r="H9" s="782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78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1"/>
      <c r="O9" s="31" t="s">
        <v>15</v>
      </c>
      <c r="P9" s="783"/>
      <c r="Q9" s="783"/>
      <c r="S9" s="769"/>
      <c r="T9" s="770"/>
      <c r="U9" s="775"/>
      <c r="V9" s="776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73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6"/>
      <c r="C10" s="736"/>
      <c r="D10" s="737"/>
      <c r="E10" s="738"/>
      <c r="F10" s="73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6"/>
      <c r="H10" s="739" t="str">
        <f>IFERROR(VLOOKUP($D$10,Proxy,2,FALSE),"")</f>
        <v/>
      </c>
      <c r="I10" s="739"/>
      <c r="J10" s="739"/>
      <c r="K10" s="739"/>
      <c r="L10" s="739"/>
      <c r="M10" s="72"/>
      <c r="O10" s="31" t="s">
        <v>35</v>
      </c>
      <c r="P10" s="740"/>
      <c r="Q10" s="740"/>
      <c r="T10" s="29" t="s">
        <v>12</v>
      </c>
      <c r="U10" s="741" t="s">
        <v>71</v>
      </c>
      <c r="V10" s="742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743"/>
      <c r="Q11" s="743"/>
      <c r="T11" s="29" t="s">
        <v>31</v>
      </c>
      <c r="U11" s="744" t="s">
        <v>57</v>
      </c>
      <c r="V11" s="744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745" t="s">
        <v>72</v>
      </c>
      <c r="B12" s="745"/>
      <c r="C12" s="745"/>
      <c r="D12" s="745"/>
      <c r="E12" s="745"/>
      <c r="F12" s="745"/>
      <c r="G12" s="745"/>
      <c r="H12" s="745"/>
      <c r="I12" s="745"/>
      <c r="J12" s="745"/>
      <c r="K12" s="745"/>
      <c r="L12" s="745"/>
      <c r="M12" s="77"/>
      <c r="O12" s="27" t="s">
        <v>33</v>
      </c>
      <c r="P12" s="746"/>
      <c r="Q12" s="746"/>
      <c r="R12" s="28"/>
      <c r="S12"/>
      <c r="T12" s="29" t="s">
        <v>48</v>
      </c>
      <c r="U12" s="747"/>
      <c r="V12" s="747"/>
      <c r="W12"/>
      <c r="AA12" s="60"/>
      <c r="AB12" s="60"/>
      <c r="AC12" s="60"/>
    </row>
    <row r="13" spans="1:30" s="17" customFormat="1" ht="23.25" customHeight="1" x14ac:dyDescent="0.2">
      <c r="A13" s="745" t="s">
        <v>73</v>
      </c>
      <c r="B13" s="745"/>
      <c r="C13" s="745"/>
      <c r="D13" s="745"/>
      <c r="E13" s="745"/>
      <c r="F13" s="745"/>
      <c r="G13" s="745"/>
      <c r="H13" s="745"/>
      <c r="I13" s="745"/>
      <c r="J13" s="745"/>
      <c r="K13" s="745"/>
      <c r="L13" s="745"/>
      <c r="M13" s="77"/>
      <c r="N13" s="31"/>
      <c r="O13" s="31" t="s">
        <v>34</v>
      </c>
      <c r="P13" s="744"/>
      <c r="Q13" s="744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745" t="s">
        <v>74</v>
      </c>
      <c r="B14" s="745"/>
      <c r="C14" s="745"/>
      <c r="D14" s="745"/>
      <c r="E14" s="745"/>
      <c r="F14" s="745"/>
      <c r="G14" s="745"/>
      <c r="H14" s="745"/>
      <c r="I14" s="745"/>
      <c r="J14" s="745"/>
      <c r="K14" s="745"/>
      <c r="L14" s="745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748" t="s">
        <v>75</v>
      </c>
      <c r="B15" s="748"/>
      <c r="C15" s="748"/>
      <c r="D15" s="748"/>
      <c r="E15" s="748"/>
      <c r="F15" s="748"/>
      <c r="G15" s="748"/>
      <c r="H15" s="748"/>
      <c r="I15" s="748"/>
      <c r="J15" s="748"/>
      <c r="K15" s="748"/>
      <c r="L15" s="748"/>
      <c r="M15" s="78"/>
      <c r="N15"/>
      <c r="O15" s="749" t="s">
        <v>63</v>
      </c>
      <c r="P15" s="749"/>
      <c r="Q15" s="749"/>
      <c r="R15" s="749"/>
      <c r="S15" s="749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50"/>
      <c r="P16" s="750"/>
      <c r="Q16" s="750"/>
      <c r="R16" s="750"/>
      <c r="S16" s="750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722" t="s">
        <v>61</v>
      </c>
      <c r="B17" s="722" t="s">
        <v>51</v>
      </c>
      <c r="C17" s="752" t="s">
        <v>50</v>
      </c>
      <c r="D17" s="722" t="s">
        <v>52</v>
      </c>
      <c r="E17" s="722"/>
      <c r="F17" s="722" t="s">
        <v>24</v>
      </c>
      <c r="G17" s="722" t="s">
        <v>27</v>
      </c>
      <c r="H17" s="722" t="s">
        <v>25</v>
      </c>
      <c r="I17" s="722" t="s">
        <v>26</v>
      </c>
      <c r="J17" s="753" t="s">
        <v>16</v>
      </c>
      <c r="K17" s="753" t="s">
        <v>65</v>
      </c>
      <c r="L17" s="753" t="s">
        <v>2</v>
      </c>
      <c r="M17" s="753" t="s">
        <v>66</v>
      </c>
      <c r="N17" s="722" t="s">
        <v>28</v>
      </c>
      <c r="O17" s="722" t="s">
        <v>17</v>
      </c>
      <c r="P17" s="722"/>
      <c r="Q17" s="722"/>
      <c r="R17" s="722"/>
      <c r="S17" s="722"/>
      <c r="T17" s="751" t="s">
        <v>58</v>
      </c>
      <c r="U17" s="722"/>
      <c r="V17" s="722" t="s">
        <v>6</v>
      </c>
      <c r="W17" s="722" t="s">
        <v>44</v>
      </c>
      <c r="X17" s="723" t="s">
        <v>56</v>
      </c>
      <c r="Y17" s="722" t="s">
        <v>18</v>
      </c>
      <c r="Z17" s="725" t="s">
        <v>62</v>
      </c>
      <c r="AA17" s="725" t="s">
        <v>19</v>
      </c>
      <c r="AB17" s="726" t="s">
        <v>59</v>
      </c>
      <c r="AC17" s="727"/>
      <c r="AD17" s="728"/>
      <c r="AE17" s="732"/>
      <c r="BB17" s="733" t="s">
        <v>64</v>
      </c>
    </row>
    <row r="18" spans="1:67" ht="14.25" customHeight="1" x14ac:dyDescent="0.2">
      <c r="A18" s="722"/>
      <c r="B18" s="722"/>
      <c r="C18" s="752"/>
      <c r="D18" s="722"/>
      <c r="E18" s="722"/>
      <c r="F18" s="722" t="s">
        <v>20</v>
      </c>
      <c r="G18" s="722" t="s">
        <v>21</v>
      </c>
      <c r="H18" s="722" t="s">
        <v>22</v>
      </c>
      <c r="I18" s="722" t="s">
        <v>22</v>
      </c>
      <c r="J18" s="754"/>
      <c r="K18" s="754"/>
      <c r="L18" s="754"/>
      <c r="M18" s="754"/>
      <c r="N18" s="722"/>
      <c r="O18" s="722"/>
      <c r="P18" s="722"/>
      <c r="Q18" s="722"/>
      <c r="R18" s="722"/>
      <c r="S18" s="722"/>
      <c r="T18" s="36" t="s">
        <v>47</v>
      </c>
      <c r="U18" s="36" t="s">
        <v>46</v>
      </c>
      <c r="V18" s="722"/>
      <c r="W18" s="722"/>
      <c r="X18" s="724"/>
      <c r="Y18" s="722"/>
      <c r="Z18" s="725"/>
      <c r="AA18" s="725"/>
      <c r="AB18" s="729"/>
      <c r="AC18" s="730"/>
      <c r="AD18" s="731"/>
      <c r="AE18" s="732"/>
      <c r="BB18" s="733"/>
    </row>
    <row r="19" spans="1:67" ht="27.75" customHeight="1" x14ac:dyDescent="0.2">
      <c r="A19" s="436" t="s">
        <v>76</v>
      </c>
      <c r="B19" s="436"/>
      <c r="C19" s="436"/>
      <c r="D19" s="436"/>
      <c r="E19" s="436"/>
      <c r="F19" s="436"/>
      <c r="G19" s="436"/>
      <c r="H19" s="436"/>
      <c r="I19" s="436"/>
      <c r="J19" s="436"/>
      <c r="K19" s="436"/>
      <c r="L19" s="436"/>
      <c r="M19" s="436"/>
      <c r="N19" s="436"/>
      <c r="O19" s="436"/>
      <c r="P19" s="436"/>
      <c r="Q19" s="436"/>
      <c r="R19" s="436"/>
      <c r="S19" s="436"/>
      <c r="T19" s="436"/>
      <c r="U19" s="436"/>
      <c r="V19" s="436"/>
      <c r="W19" s="436"/>
      <c r="X19" s="436"/>
      <c r="Y19" s="436"/>
      <c r="Z19" s="55"/>
      <c r="AA19" s="55"/>
    </row>
    <row r="20" spans="1:67" ht="16.5" customHeight="1" x14ac:dyDescent="0.25">
      <c r="A20" s="437" t="s">
        <v>76</v>
      </c>
      <c r="B20" s="437"/>
      <c r="C20" s="437"/>
      <c r="D20" s="437"/>
      <c r="E20" s="437"/>
      <c r="F20" s="437"/>
      <c r="G20" s="437"/>
      <c r="H20" s="437"/>
      <c r="I20" s="437"/>
      <c r="J20" s="437"/>
      <c r="K20" s="437"/>
      <c r="L20" s="437"/>
      <c r="M20" s="437"/>
      <c r="N20" s="437"/>
      <c r="O20" s="437"/>
      <c r="P20" s="437"/>
      <c r="Q20" s="437"/>
      <c r="R20" s="437"/>
      <c r="S20" s="437"/>
      <c r="T20" s="437"/>
      <c r="U20" s="437"/>
      <c r="V20" s="437"/>
      <c r="W20" s="437"/>
      <c r="X20" s="437"/>
      <c r="Y20" s="437"/>
      <c r="Z20" s="66"/>
      <c r="AA20" s="66"/>
    </row>
    <row r="21" spans="1:67" ht="14.25" customHeight="1" x14ac:dyDescent="0.25">
      <c r="A21" s="402" t="s">
        <v>77</v>
      </c>
      <c r="B21" s="402"/>
      <c r="C21" s="402"/>
      <c r="D21" s="402"/>
      <c r="E21" s="402"/>
      <c r="F21" s="402"/>
      <c r="G21" s="402"/>
      <c r="H21" s="402"/>
      <c r="I21" s="402"/>
      <c r="J21" s="402"/>
      <c r="K21" s="402"/>
      <c r="L21" s="402"/>
      <c r="M21" s="402"/>
      <c r="N21" s="402"/>
      <c r="O21" s="402"/>
      <c r="P21" s="402"/>
      <c r="Q21" s="402"/>
      <c r="R21" s="402"/>
      <c r="S21" s="402"/>
      <c r="T21" s="402"/>
      <c r="U21" s="402"/>
      <c r="V21" s="402"/>
      <c r="W21" s="402"/>
      <c r="X21" s="402"/>
      <c r="Y21" s="402"/>
      <c r="Z21" s="67"/>
      <c r="AA21" s="67"/>
    </row>
    <row r="22" spans="1:67" ht="27" customHeight="1" x14ac:dyDescent="0.25">
      <c r="A22" s="64" t="s">
        <v>78</v>
      </c>
      <c r="B22" s="64" t="s">
        <v>79</v>
      </c>
      <c r="C22" s="37">
        <v>4301031106</v>
      </c>
      <c r="D22" s="403">
        <v>4607091389258</v>
      </c>
      <c r="E22" s="40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81</v>
      </c>
      <c r="L22" s="39" t="s">
        <v>80</v>
      </c>
      <c r="M22" s="39"/>
      <c r="N22" s="38">
        <v>35</v>
      </c>
      <c r="O22" s="73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05"/>
      <c r="Q22" s="405"/>
      <c r="R22" s="405"/>
      <c r="S22" s="406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80"/>
      <c r="BB22" s="81" t="s">
        <v>67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customHeight="1" x14ac:dyDescent="0.25">
      <c r="A23" s="64" t="s">
        <v>82</v>
      </c>
      <c r="B23" s="64" t="s">
        <v>83</v>
      </c>
      <c r="C23" s="37">
        <v>4301051550</v>
      </c>
      <c r="D23" s="403">
        <v>4680115885004</v>
      </c>
      <c r="E23" s="403"/>
      <c r="F23" s="63">
        <v>0.16</v>
      </c>
      <c r="G23" s="38">
        <v>10</v>
      </c>
      <c r="H23" s="63">
        <v>1.6</v>
      </c>
      <c r="I23" s="63">
        <v>1.7</v>
      </c>
      <c r="J23" s="38">
        <v>234</v>
      </c>
      <c r="K23" s="38" t="s">
        <v>84</v>
      </c>
      <c r="L23" s="39" t="s">
        <v>80</v>
      </c>
      <c r="M23" s="39"/>
      <c r="N23" s="38">
        <v>40</v>
      </c>
      <c r="O23" s="73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05"/>
      <c r="Q23" s="405"/>
      <c r="R23" s="405"/>
      <c r="S23" s="406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IFERROR(IF(X23=0,"",ROUNDUP(X23/H23,0)*0.00502),"")</f>
        <v/>
      </c>
      <c r="Z23" s="69" t="s">
        <v>48</v>
      </c>
      <c r="AA23" s="70" t="s">
        <v>48</v>
      </c>
      <c r="AE23" s="80"/>
      <c r="BB23" s="82" t="s">
        <v>67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x14ac:dyDescent="0.2">
      <c r="A24" s="400"/>
      <c r="B24" s="400"/>
      <c r="C24" s="400"/>
      <c r="D24" s="400"/>
      <c r="E24" s="400"/>
      <c r="F24" s="400"/>
      <c r="G24" s="400"/>
      <c r="H24" s="400"/>
      <c r="I24" s="400"/>
      <c r="J24" s="400"/>
      <c r="K24" s="400"/>
      <c r="L24" s="400"/>
      <c r="M24" s="400"/>
      <c r="N24" s="401"/>
      <c r="O24" s="397" t="s">
        <v>43</v>
      </c>
      <c r="P24" s="398"/>
      <c r="Q24" s="398"/>
      <c r="R24" s="398"/>
      <c r="S24" s="398"/>
      <c r="T24" s="398"/>
      <c r="U24" s="399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x14ac:dyDescent="0.2">
      <c r="A25" s="400"/>
      <c r="B25" s="400"/>
      <c r="C25" s="400"/>
      <c r="D25" s="400"/>
      <c r="E25" s="400"/>
      <c r="F25" s="400"/>
      <c r="G25" s="400"/>
      <c r="H25" s="400"/>
      <c r="I25" s="400"/>
      <c r="J25" s="400"/>
      <c r="K25" s="400"/>
      <c r="L25" s="400"/>
      <c r="M25" s="400"/>
      <c r="N25" s="401"/>
      <c r="O25" s="397" t="s">
        <v>43</v>
      </c>
      <c r="P25" s="398"/>
      <c r="Q25" s="398"/>
      <c r="R25" s="398"/>
      <c r="S25" s="398"/>
      <c r="T25" s="398"/>
      <c r="U25" s="399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customHeight="1" x14ac:dyDescent="0.25">
      <c r="A26" s="402" t="s">
        <v>85</v>
      </c>
      <c r="B26" s="402"/>
      <c r="C26" s="402"/>
      <c r="D26" s="402"/>
      <c r="E26" s="402"/>
      <c r="F26" s="402"/>
      <c r="G26" s="402"/>
      <c r="H26" s="402"/>
      <c r="I26" s="402"/>
      <c r="J26" s="402"/>
      <c r="K26" s="402"/>
      <c r="L26" s="402"/>
      <c r="M26" s="402"/>
      <c r="N26" s="402"/>
      <c r="O26" s="402"/>
      <c r="P26" s="402"/>
      <c r="Q26" s="402"/>
      <c r="R26" s="402"/>
      <c r="S26" s="402"/>
      <c r="T26" s="402"/>
      <c r="U26" s="402"/>
      <c r="V26" s="402"/>
      <c r="W26" s="402"/>
      <c r="X26" s="402"/>
      <c r="Y26" s="402"/>
      <c r="Z26" s="67"/>
      <c r="AA26" s="67"/>
    </row>
    <row r="27" spans="1:67" ht="27" customHeight="1" x14ac:dyDescent="0.25">
      <c r="A27" s="64" t="s">
        <v>86</v>
      </c>
      <c r="B27" s="64" t="s">
        <v>87</v>
      </c>
      <c r="C27" s="37">
        <v>4301051551</v>
      </c>
      <c r="D27" s="403">
        <v>4607091383881</v>
      </c>
      <c r="E27" s="403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81</v>
      </c>
      <c r="L27" s="39" t="s">
        <v>80</v>
      </c>
      <c r="M27" s="39"/>
      <c r="N27" s="38">
        <v>40</v>
      </c>
      <c r="O27" s="71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05"/>
      <c r="Q27" s="405"/>
      <c r="R27" s="405"/>
      <c r="S27" s="406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3" si="0">IFERROR(IF(W27="",0,CEILING((W27/$H27),1)*$H27),"")</f>
        <v>0</v>
      </c>
      <c r="Y27" s="42" t="str">
        <f t="shared" ref="Y27:Y33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67</v>
      </c>
      <c r="BL27" s="80">
        <f t="shared" ref="BL27:BL33" si="2">IFERROR(W27*I27/H27,"0")</f>
        <v>0</v>
      </c>
      <c r="BM27" s="80">
        <f t="shared" ref="BM27:BM33" si="3">IFERROR(X27*I27/H27,"0")</f>
        <v>0</v>
      </c>
      <c r="BN27" s="80">
        <f t="shared" ref="BN27:BN33" si="4">IFERROR(1/J27*(W27/H27),"0")</f>
        <v>0</v>
      </c>
      <c r="BO27" s="80">
        <f t="shared" ref="BO27:BO33" si="5">IFERROR(1/J27*(X27/H27),"0")</f>
        <v>0</v>
      </c>
    </row>
    <row r="28" spans="1:67" ht="27" customHeight="1" x14ac:dyDescent="0.25">
      <c r="A28" s="64" t="s">
        <v>88</v>
      </c>
      <c r="B28" s="64" t="s">
        <v>89</v>
      </c>
      <c r="C28" s="37">
        <v>4301051552</v>
      </c>
      <c r="D28" s="403">
        <v>4607091388237</v>
      </c>
      <c r="E28" s="403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81</v>
      </c>
      <c r="L28" s="39" t="s">
        <v>80</v>
      </c>
      <c r="M28" s="39"/>
      <c r="N28" s="38">
        <v>40</v>
      </c>
      <c r="O28" s="71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05"/>
      <c r="Q28" s="405"/>
      <c r="R28" s="405"/>
      <c r="S28" s="406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67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customHeight="1" x14ac:dyDescent="0.25">
      <c r="A29" s="64" t="s">
        <v>90</v>
      </c>
      <c r="B29" s="64" t="s">
        <v>91</v>
      </c>
      <c r="C29" s="37">
        <v>4301051180</v>
      </c>
      <c r="D29" s="403">
        <v>4607091383935</v>
      </c>
      <c r="E29" s="40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81</v>
      </c>
      <c r="L29" s="39" t="s">
        <v>80</v>
      </c>
      <c r="M29" s="39"/>
      <c r="N29" s="38">
        <v>30</v>
      </c>
      <c r="O29" s="71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05"/>
      <c r="Q29" s="405"/>
      <c r="R29" s="405"/>
      <c r="S29" s="406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67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customHeight="1" x14ac:dyDescent="0.25">
      <c r="A30" s="64" t="s">
        <v>90</v>
      </c>
      <c r="B30" s="64" t="s">
        <v>92</v>
      </c>
      <c r="C30" s="37">
        <v>4301051692</v>
      </c>
      <c r="D30" s="403">
        <v>4607091383935</v>
      </c>
      <c r="E30" s="40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81</v>
      </c>
      <c r="L30" s="39" t="s">
        <v>80</v>
      </c>
      <c r="M30" s="39"/>
      <c r="N30" s="38">
        <v>35</v>
      </c>
      <c r="O30" s="71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05"/>
      <c r="Q30" s="405"/>
      <c r="R30" s="405"/>
      <c r="S30" s="406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67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customHeight="1" x14ac:dyDescent="0.25">
      <c r="A31" s="64" t="s">
        <v>93</v>
      </c>
      <c r="B31" s="64" t="s">
        <v>94</v>
      </c>
      <c r="C31" s="37">
        <v>4301051426</v>
      </c>
      <c r="D31" s="403">
        <v>4680115881853</v>
      </c>
      <c r="E31" s="403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81</v>
      </c>
      <c r="L31" s="39" t="s">
        <v>80</v>
      </c>
      <c r="M31" s="39"/>
      <c r="N31" s="38">
        <v>30</v>
      </c>
      <c r="O31" s="71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05"/>
      <c r="Q31" s="405"/>
      <c r="R31" s="405"/>
      <c r="S31" s="406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67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customHeight="1" x14ac:dyDescent="0.25">
      <c r="A32" s="64" t="s">
        <v>95</v>
      </c>
      <c r="B32" s="64" t="s">
        <v>96</v>
      </c>
      <c r="C32" s="37">
        <v>4301051593</v>
      </c>
      <c r="D32" s="403">
        <v>4607091383911</v>
      </c>
      <c r="E32" s="403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81</v>
      </c>
      <c r="L32" s="39" t="s">
        <v>80</v>
      </c>
      <c r="M32" s="39"/>
      <c r="N32" s="38">
        <v>40</v>
      </c>
      <c r="O32" s="72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05"/>
      <c r="Q32" s="405"/>
      <c r="R32" s="405"/>
      <c r="S32" s="406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67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customHeight="1" x14ac:dyDescent="0.25">
      <c r="A33" s="64" t="s">
        <v>97</v>
      </c>
      <c r="B33" s="64" t="s">
        <v>98</v>
      </c>
      <c r="C33" s="37">
        <v>4301051592</v>
      </c>
      <c r="D33" s="403">
        <v>4607091388244</v>
      </c>
      <c r="E33" s="403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81</v>
      </c>
      <c r="L33" s="39" t="s">
        <v>80</v>
      </c>
      <c r="M33" s="39"/>
      <c r="N33" s="38">
        <v>40</v>
      </c>
      <c r="O33" s="72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05"/>
      <c r="Q33" s="405"/>
      <c r="R33" s="405"/>
      <c r="S33" s="406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67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x14ac:dyDescent="0.2">
      <c r="A34" s="400"/>
      <c r="B34" s="400"/>
      <c r="C34" s="400"/>
      <c r="D34" s="400"/>
      <c r="E34" s="400"/>
      <c r="F34" s="400"/>
      <c r="G34" s="400"/>
      <c r="H34" s="400"/>
      <c r="I34" s="400"/>
      <c r="J34" s="400"/>
      <c r="K34" s="400"/>
      <c r="L34" s="400"/>
      <c r="M34" s="400"/>
      <c r="N34" s="401"/>
      <c r="O34" s="397" t="s">
        <v>43</v>
      </c>
      <c r="P34" s="398"/>
      <c r="Q34" s="398"/>
      <c r="R34" s="398"/>
      <c r="S34" s="398"/>
      <c r="T34" s="398"/>
      <c r="U34" s="399"/>
      <c r="V34" s="43" t="s">
        <v>42</v>
      </c>
      <c r="W34" s="44">
        <f>IFERROR(W27/H27,"0")+IFERROR(W28/H28,"0")+IFERROR(W29/H29,"0")+IFERROR(W30/H30,"0")+IFERROR(W31/H31,"0")+IFERROR(W32/H32,"0")+IFERROR(W33/H33,"0")</f>
        <v>0</v>
      </c>
      <c r="X34" s="44">
        <f>IFERROR(X27/H27,"0")+IFERROR(X28/H28,"0")+IFERROR(X29/H29,"0")+IFERROR(X30/H30,"0")+IFERROR(X31/H31,"0")+IFERROR(X32/H32,"0")+IFERROR(X33/H33,"0")</f>
        <v>0</v>
      </c>
      <c r="Y34" s="44">
        <f>IFERROR(IF(Y27="",0,Y27),"0")+IFERROR(IF(Y28="",0,Y28),"0")+IFERROR(IF(Y29="",0,Y29),"0")+IFERROR(IF(Y30="",0,Y30),"0")+IFERROR(IF(Y31="",0,Y31),"0")+IFERROR(IF(Y32="",0,Y32),"0")+IFERROR(IF(Y33="",0,Y33),"0")</f>
        <v>0</v>
      </c>
      <c r="Z34" s="68"/>
      <c r="AA34" s="68"/>
    </row>
    <row r="35" spans="1:67" x14ac:dyDescent="0.2">
      <c r="A35" s="400"/>
      <c r="B35" s="400"/>
      <c r="C35" s="400"/>
      <c r="D35" s="400"/>
      <c r="E35" s="400"/>
      <c r="F35" s="400"/>
      <c r="G35" s="400"/>
      <c r="H35" s="400"/>
      <c r="I35" s="400"/>
      <c r="J35" s="400"/>
      <c r="K35" s="400"/>
      <c r="L35" s="400"/>
      <c r="M35" s="400"/>
      <c r="N35" s="401"/>
      <c r="O35" s="397" t="s">
        <v>43</v>
      </c>
      <c r="P35" s="398"/>
      <c r="Q35" s="398"/>
      <c r="R35" s="398"/>
      <c r="S35" s="398"/>
      <c r="T35" s="398"/>
      <c r="U35" s="399"/>
      <c r="V35" s="43" t="s">
        <v>0</v>
      </c>
      <c r="W35" s="44">
        <f>IFERROR(SUM(W27:W33),"0")</f>
        <v>0</v>
      </c>
      <c r="X35" s="44">
        <f>IFERROR(SUM(X27:X33),"0")</f>
        <v>0</v>
      </c>
      <c r="Y35" s="43"/>
      <c r="Z35" s="68"/>
      <c r="AA35" s="68"/>
    </row>
    <row r="36" spans="1:67" ht="14.25" customHeight="1" x14ac:dyDescent="0.25">
      <c r="A36" s="402" t="s">
        <v>99</v>
      </c>
      <c r="B36" s="402"/>
      <c r="C36" s="402"/>
      <c r="D36" s="402"/>
      <c r="E36" s="402"/>
      <c r="F36" s="402"/>
      <c r="G36" s="402"/>
      <c r="H36" s="402"/>
      <c r="I36" s="402"/>
      <c r="J36" s="402"/>
      <c r="K36" s="402"/>
      <c r="L36" s="402"/>
      <c r="M36" s="402"/>
      <c r="N36" s="402"/>
      <c r="O36" s="402"/>
      <c r="P36" s="402"/>
      <c r="Q36" s="402"/>
      <c r="R36" s="402"/>
      <c r="S36" s="402"/>
      <c r="T36" s="402"/>
      <c r="U36" s="402"/>
      <c r="V36" s="402"/>
      <c r="W36" s="402"/>
      <c r="X36" s="402"/>
      <c r="Y36" s="402"/>
      <c r="Z36" s="67"/>
      <c r="AA36" s="67"/>
    </row>
    <row r="37" spans="1:67" ht="27" customHeight="1" x14ac:dyDescent="0.25">
      <c r="A37" s="64" t="s">
        <v>100</v>
      </c>
      <c r="B37" s="64" t="s">
        <v>101</v>
      </c>
      <c r="C37" s="37">
        <v>4301032013</v>
      </c>
      <c r="D37" s="403">
        <v>4607091388503</v>
      </c>
      <c r="E37" s="403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81</v>
      </c>
      <c r="L37" s="39" t="s">
        <v>103</v>
      </c>
      <c r="M37" s="39"/>
      <c r="N37" s="38">
        <v>120</v>
      </c>
      <c r="O37" s="7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05"/>
      <c r="Q37" s="405"/>
      <c r="R37" s="405"/>
      <c r="S37" s="406"/>
      <c r="T37" s="40" t="s">
        <v>48</v>
      </c>
      <c r="U37" s="40" t="s">
        <v>48</v>
      </c>
      <c r="V37" s="41" t="s">
        <v>0</v>
      </c>
      <c r="W37" s="59">
        <v>0</v>
      </c>
      <c r="X37" s="56">
        <f>IFERROR(IF(W37="",0,CEILING((W37/$H37),1)*$H37),"")</f>
        <v>0</v>
      </c>
      <c r="Y37" s="42" t="str">
        <f>IFERROR(IF(X37=0,"",ROUNDUP(X37/H37,0)*0.00753),"")</f>
        <v/>
      </c>
      <c r="Z37" s="69" t="s">
        <v>48</v>
      </c>
      <c r="AA37" s="70" t="s">
        <v>48</v>
      </c>
      <c r="AE37" s="80"/>
      <c r="BB37" s="90" t="s">
        <v>102</v>
      </c>
      <c r="BL37" s="80">
        <f>IFERROR(W37*I37/H37,"0")</f>
        <v>0</v>
      </c>
      <c r="BM37" s="80">
        <f>IFERROR(X37*I37/H37,"0")</f>
        <v>0</v>
      </c>
      <c r="BN37" s="80">
        <f>IFERROR(1/J37*(W37/H37),"0")</f>
        <v>0</v>
      </c>
      <c r="BO37" s="80">
        <f>IFERROR(1/J37*(X37/H37),"0")</f>
        <v>0</v>
      </c>
    </row>
    <row r="38" spans="1:67" x14ac:dyDescent="0.2">
      <c r="A38" s="400"/>
      <c r="B38" s="400"/>
      <c r="C38" s="400"/>
      <c r="D38" s="400"/>
      <c r="E38" s="400"/>
      <c r="F38" s="400"/>
      <c r="G38" s="400"/>
      <c r="H38" s="400"/>
      <c r="I38" s="400"/>
      <c r="J38" s="400"/>
      <c r="K38" s="400"/>
      <c r="L38" s="400"/>
      <c r="M38" s="400"/>
      <c r="N38" s="401"/>
      <c r="O38" s="397" t="s">
        <v>43</v>
      </c>
      <c r="P38" s="398"/>
      <c r="Q38" s="398"/>
      <c r="R38" s="398"/>
      <c r="S38" s="398"/>
      <c r="T38" s="398"/>
      <c r="U38" s="399"/>
      <c r="V38" s="43" t="s">
        <v>42</v>
      </c>
      <c r="W38" s="44">
        <f>IFERROR(W37/H37,"0")</f>
        <v>0</v>
      </c>
      <c r="X38" s="44">
        <f>IFERROR(X37/H37,"0")</f>
        <v>0</v>
      </c>
      <c r="Y38" s="44">
        <f>IFERROR(IF(Y37="",0,Y37),"0")</f>
        <v>0</v>
      </c>
      <c r="Z38" s="68"/>
      <c r="AA38" s="68"/>
    </row>
    <row r="39" spans="1:67" x14ac:dyDescent="0.2">
      <c r="A39" s="400"/>
      <c r="B39" s="400"/>
      <c r="C39" s="400"/>
      <c r="D39" s="400"/>
      <c r="E39" s="400"/>
      <c r="F39" s="400"/>
      <c r="G39" s="400"/>
      <c r="H39" s="400"/>
      <c r="I39" s="400"/>
      <c r="J39" s="400"/>
      <c r="K39" s="400"/>
      <c r="L39" s="400"/>
      <c r="M39" s="400"/>
      <c r="N39" s="401"/>
      <c r="O39" s="397" t="s">
        <v>43</v>
      </c>
      <c r="P39" s="398"/>
      <c r="Q39" s="398"/>
      <c r="R39" s="398"/>
      <c r="S39" s="398"/>
      <c r="T39" s="398"/>
      <c r="U39" s="399"/>
      <c r="V39" s="43" t="s">
        <v>0</v>
      </c>
      <c r="W39" s="44">
        <f>IFERROR(SUM(W37:W37),"0")</f>
        <v>0</v>
      </c>
      <c r="X39" s="44">
        <f>IFERROR(SUM(X37:X37),"0")</f>
        <v>0</v>
      </c>
      <c r="Y39" s="43"/>
      <c r="Z39" s="68"/>
      <c r="AA39" s="68"/>
    </row>
    <row r="40" spans="1:67" ht="14.25" customHeight="1" x14ac:dyDescent="0.25">
      <c r="A40" s="402" t="s">
        <v>104</v>
      </c>
      <c r="B40" s="402"/>
      <c r="C40" s="402"/>
      <c r="D40" s="402"/>
      <c r="E40" s="402"/>
      <c r="F40" s="402"/>
      <c r="G40" s="402"/>
      <c r="H40" s="402"/>
      <c r="I40" s="402"/>
      <c r="J40" s="402"/>
      <c r="K40" s="402"/>
      <c r="L40" s="402"/>
      <c r="M40" s="402"/>
      <c r="N40" s="402"/>
      <c r="O40" s="402"/>
      <c r="P40" s="402"/>
      <c r="Q40" s="402"/>
      <c r="R40" s="402"/>
      <c r="S40" s="402"/>
      <c r="T40" s="402"/>
      <c r="U40" s="402"/>
      <c r="V40" s="402"/>
      <c r="W40" s="402"/>
      <c r="X40" s="402"/>
      <c r="Y40" s="402"/>
      <c r="Z40" s="67"/>
      <c r="AA40" s="67"/>
    </row>
    <row r="41" spans="1:67" ht="80.25" customHeight="1" x14ac:dyDescent="0.25">
      <c r="A41" s="64" t="s">
        <v>105</v>
      </c>
      <c r="B41" s="64" t="s">
        <v>106</v>
      </c>
      <c r="C41" s="37">
        <v>4301160001</v>
      </c>
      <c r="D41" s="403">
        <v>4607091388282</v>
      </c>
      <c r="E41" s="403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81</v>
      </c>
      <c r="L41" s="39" t="s">
        <v>103</v>
      </c>
      <c r="M41" s="39"/>
      <c r="N41" s="38">
        <v>30</v>
      </c>
      <c r="O41" s="71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05"/>
      <c r="Q41" s="405"/>
      <c r="R41" s="405"/>
      <c r="S41" s="406"/>
      <c r="T41" s="40" t="s">
        <v>48</v>
      </c>
      <c r="U41" s="40" t="s">
        <v>48</v>
      </c>
      <c r="V41" s="41" t="s">
        <v>0</v>
      </c>
      <c r="W41" s="59">
        <v>0</v>
      </c>
      <c r="X41" s="56">
        <f>IFERROR(IF(W41="",0,CEILING((W41/$H41),1)*$H41),"")</f>
        <v>0</v>
      </c>
      <c r="Y41" s="42" t="str">
        <f>IFERROR(IF(X41=0,"",ROUNDUP(X41/H41,0)*0.00753),"")</f>
        <v/>
      </c>
      <c r="Z41" s="69" t="s">
        <v>107</v>
      </c>
      <c r="AA41" s="70" t="s">
        <v>48</v>
      </c>
      <c r="AE41" s="80"/>
      <c r="BB41" s="91" t="s">
        <v>67</v>
      </c>
      <c r="BL41" s="80">
        <f>IFERROR(W41*I41/H41,"0")</f>
        <v>0</v>
      </c>
      <c r="BM41" s="80">
        <f>IFERROR(X41*I41/H41,"0")</f>
        <v>0</v>
      </c>
      <c r="BN41" s="80">
        <f>IFERROR(1/J41*(W41/H41),"0")</f>
        <v>0</v>
      </c>
      <c r="BO41" s="80">
        <f>IFERROR(1/J41*(X41/H41),"0")</f>
        <v>0</v>
      </c>
    </row>
    <row r="42" spans="1:67" x14ac:dyDescent="0.2">
      <c r="A42" s="400"/>
      <c r="B42" s="400"/>
      <c r="C42" s="400"/>
      <c r="D42" s="400"/>
      <c r="E42" s="400"/>
      <c r="F42" s="400"/>
      <c r="G42" s="400"/>
      <c r="H42" s="400"/>
      <c r="I42" s="400"/>
      <c r="J42" s="400"/>
      <c r="K42" s="400"/>
      <c r="L42" s="400"/>
      <c r="M42" s="400"/>
      <c r="N42" s="401"/>
      <c r="O42" s="397" t="s">
        <v>43</v>
      </c>
      <c r="P42" s="398"/>
      <c r="Q42" s="398"/>
      <c r="R42" s="398"/>
      <c r="S42" s="398"/>
      <c r="T42" s="398"/>
      <c r="U42" s="399"/>
      <c r="V42" s="43" t="s">
        <v>42</v>
      </c>
      <c r="W42" s="44">
        <f>IFERROR(W41/H41,"0")</f>
        <v>0</v>
      </c>
      <c r="X42" s="44">
        <f>IFERROR(X41/H41,"0")</f>
        <v>0</v>
      </c>
      <c r="Y42" s="44">
        <f>IFERROR(IF(Y41="",0,Y41),"0")</f>
        <v>0</v>
      </c>
      <c r="Z42" s="68"/>
      <c r="AA42" s="68"/>
    </row>
    <row r="43" spans="1:67" x14ac:dyDescent="0.2">
      <c r="A43" s="400"/>
      <c r="B43" s="400"/>
      <c r="C43" s="400"/>
      <c r="D43" s="400"/>
      <c r="E43" s="400"/>
      <c r="F43" s="400"/>
      <c r="G43" s="400"/>
      <c r="H43" s="400"/>
      <c r="I43" s="400"/>
      <c r="J43" s="400"/>
      <c r="K43" s="400"/>
      <c r="L43" s="400"/>
      <c r="M43" s="400"/>
      <c r="N43" s="401"/>
      <c r="O43" s="397" t="s">
        <v>43</v>
      </c>
      <c r="P43" s="398"/>
      <c r="Q43" s="398"/>
      <c r="R43" s="398"/>
      <c r="S43" s="398"/>
      <c r="T43" s="398"/>
      <c r="U43" s="399"/>
      <c r="V43" s="43" t="s">
        <v>0</v>
      </c>
      <c r="W43" s="44">
        <f>IFERROR(SUM(W41:W41),"0")</f>
        <v>0</v>
      </c>
      <c r="X43" s="44">
        <f>IFERROR(SUM(X41:X41),"0")</f>
        <v>0</v>
      </c>
      <c r="Y43" s="43"/>
      <c r="Z43" s="68"/>
      <c r="AA43" s="68"/>
    </row>
    <row r="44" spans="1:67" ht="27.75" customHeight="1" x14ac:dyDescent="0.2">
      <c r="A44" s="436" t="s">
        <v>108</v>
      </c>
      <c r="B44" s="436"/>
      <c r="C44" s="436"/>
      <c r="D44" s="436"/>
      <c r="E44" s="436"/>
      <c r="F44" s="436"/>
      <c r="G44" s="436"/>
      <c r="H44" s="436"/>
      <c r="I44" s="436"/>
      <c r="J44" s="436"/>
      <c r="K44" s="436"/>
      <c r="L44" s="436"/>
      <c r="M44" s="436"/>
      <c r="N44" s="436"/>
      <c r="O44" s="436"/>
      <c r="P44" s="436"/>
      <c r="Q44" s="436"/>
      <c r="R44" s="436"/>
      <c r="S44" s="436"/>
      <c r="T44" s="436"/>
      <c r="U44" s="436"/>
      <c r="V44" s="436"/>
      <c r="W44" s="436"/>
      <c r="X44" s="436"/>
      <c r="Y44" s="436"/>
      <c r="Z44" s="55"/>
      <c r="AA44" s="55"/>
    </row>
    <row r="45" spans="1:67" ht="16.5" customHeight="1" x14ac:dyDescent="0.25">
      <c r="A45" s="437" t="s">
        <v>109</v>
      </c>
      <c r="B45" s="437"/>
      <c r="C45" s="437"/>
      <c r="D45" s="437"/>
      <c r="E45" s="437"/>
      <c r="F45" s="437"/>
      <c r="G45" s="437"/>
      <c r="H45" s="437"/>
      <c r="I45" s="437"/>
      <c r="J45" s="437"/>
      <c r="K45" s="437"/>
      <c r="L45" s="437"/>
      <c r="M45" s="437"/>
      <c r="N45" s="437"/>
      <c r="O45" s="437"/>
      <c r="P45" s="437"/>
      <c r="Q45" s="437"/>
      <c r="R45" s="437"/>
      <c r="S45" s="437"/>
      <c r="T45" s="437"/>
      <c r="U45" s="437"/>
      <c r="V45" s="437"/>
      <c r="W45" s="437"/>
      <c r="X45" s="437"/>
      <c r="Y45" s="437"/>
      <c r="Z45" s="66"/>
      <c r="AA45" s="66"/>
    </row>
    <row r="46" spans="1:67" ht="14.25" customHeight="1" x14ac:dyDescent="0.25">
      <c r="A46" s="402" t="s">
        <v>110</v>
      </c>
      <c r="B46" s="402"/>
      <c r="C46" s="402"/>
      <c r="D46" s="402"/>
      <c r="E46" s="402"/>
      <c r="F46" s="402"/>
      <c r="G46" s="402"/>
      <c r="H46" s="402"/>
      <c r="I46" s="402"/>
      <c r="J46" s="402"/>
      <c r="K46" s="402"/>
      <c r="L46" s="402"/>
      <c r="M46" s="402"/>
      <c r="N46" s="402"/>
      <c r="O46" s="402"/>
      <c r="P46" s="402"/>
      <c r="Q46" s="402"/>
      <c r="R46" s="402"/>
      <c r="S46" s="402"/>
      <c r="T46" s="402"/>
      <c r="U46" s="402"/>
      <c r="V46" s="402"/>
      <c r="W46" s="402"/>
      <c r="X46" s="402"/>
      <c r="Y46" s="402"/>
      <c r="Z46" s="67"/>
      <c r="AA46" s="67"/>
    </row>
    <row r="47" spans="1:67" ht="27" customHeight="1" x14ac:dyDescent="0.25">
      <c r="A47" s="64" t="s">
        <v>111</v>
      </c>
      <c r="B47" s="64" t="s">
        <v>112</v>
      </c>
      <c r="C47" s="37">
        <v>4301020234</v>
      </c>
      <c r="D47" s="403">
        <v>4680115881440</v>
      </c>
      <c r="E47" s="403"/>
      <c r="F47" s="63">
        <v>1.35</v>
      </c>
      <c r="G47" s="38">
        <v>8</v>
      </c>
      <c r="H47" s="63">
        <v>10.8</v>
      </c>
      <c r="I47" s="63">
        <v>11.28</v>
      </c>
      <c r="J47" s="38">
        <v>56</v>
      </c>
      <c r="K47" s="38" t="s">
        <v>114</v>
      </c>
      <c r="L47" s="39" t="s">
        <v>113</v>
      </c>
      <c r="M47" s="39"/>
      <c r="N47" s="38">
        <v>50</v>
      </c>
      <c r="O47" s="71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405"/>
      <c r="Q47" s="405"/>
      <c r="R47" s="405"/>
      <c r="S47" s="406"/>
      <c r="T47" s="40" t="s">
        <v>48</v>
      </c>
      <c r="U47" s="40" t="s">
        <v>48</v>
      </c>
      <c r="V47" s="41" t="s">
        <v>0</v>
      </c>
      <c r="W47" s="59">
        <v>0</v>
      </c>
      <c r="X47" s="56">
        <f>IFERROR(IF(W47="",0,CEILING((W47/$H47),1)*$H47),"")</f>
        <v>0</v>
      </c>
      <c r="Y47" s="42" t="str">
        <f>IFERROR(IF(X47=0,"",ROUNDUP(X47/H47,0)*0.02175),"")</f>
        <v/>
      </c>
      <c r="Z47" s="69" t="s">
        <v>48</v>
      </c>
      <c r="AA47" s="70" t="s">
        <v>48</v>
      </c>
      <c r="AE47" s="80"/>
      <c r="BB47" s="92" t="s">
        <v>67</v>
      </c>
      <c r="BL47" s="80">
        <f>IFERROR(W47*I47/H47,"0")</f>
        <v>0</v>
      </c>
      <c r="BM47" s="80">
        <f>IFERROR(X47*I47/H47,"0")</f>
        <v>0</v>
      </c>
      <c r="BN47" s="80">
        <f>IFERROR(1/J47*(W47/H47),"0")</f>
        <v>0</v>
      </c>
      <c r="BO47" s="80">
        <f>IFERROR(1/J47*(X47/H47),"0")</f>
        <v>0</v>
      </c>
    </row>
    <row r="48" spans="1:67" ht="27" customHeight="1" x14ac:dyDescent="0.25">
      <c r="A48" s="64" t="s">
        <v>115</v>
      </c>
      <c r="B48" s="64" t="s">
        <v>116</v>
      </c>
      <c r="C48" s="37">
        <v>4301020232</v>
      </c>
      <c r="D48" s="403">
        <v>4680115881433</v>
      </c>
      <c r="E48" s="403"/>
      <c r="F48" s="63">
        <v>0.45</v>
      </c>
      <c r="G48" s="38">
        <v>6</v>
      </c>
      <c r="H48" s="63">
        <v>2.7</v>
      </c>
      <c r="I48" s="63">
        <v>2.9</v>
      </c>
      <c r="J48" s="38">
        <v>156</v>
      </c>
      <c r="K48" s="38" t="s">
        <v>81</v>
      </c>
      <c r="L48" s="39" t="s">
        <v>113</v>
      </c>
      <c r="M48" s="39"/>
      <c r="N48" s="38">
        <v>50</v>
      </c>
      <c r="O48" s="70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405"/>
      <c r="Q48" s="405"/>
      <c r="R48" s="405"/>
      <c r="S48" s="406"/>
      <c r="T48" s="40" t="s">
        <v>48</v>
      </c>
      <c r="U48" s="40" t="s">
        <v>48</v>
      </c>
      <c r="V48" s="41" t="s">
        <v>0</v>
      </c>
      <c r="W48" s="59">
        <v>0</v>
      </c>
      <c r="X48" s="56">
        <f>IFERROR(IF(W48="",0,CEILING((W48/$H48),1)*$H48),"")</f>
        <v>0</v>
      </c>
      <c r="Y48" s="42" t="str">
        <f>IFERROR(IF(X48=0,"",ROUNDUP(X48/H48,0)*0.00753),"")</f>
        <v/>
      </c>
      <c r="Z48" s="69" t="s">
        <v>48</v>
      </c>
      <c r="AA48" s="70" t="s">
        <v>48</v>
      </c>
      <c r="AE48" s="80"/>
      <c r="BB48" s="93" t="s">
        <v>67</v>
      </c>
      <c r="BL48" s="80">
        <f>IFERROR(W48*I48/H48,"0")</f>
        <v>0</v>
      </c>
      <c r="BM48" s="80">
        <f>IFERROR(X48*I48/H48,"0")</f>
        <v>0</v>
      </c>
      <c r="BN48" s="80">
        <f>IFERROR(1/J48*(W48/H48),"0")</f>
        <v>0</v>
      </c>
      <c r="BO48" s="80">
        <f>IFERROR(1/J48*(X48/H48),"0")</f>
        <v>0</v>
      </c>
    </row>
    <row r="49" spans="1:67" x14ac:dyDescent="0.2">
      <c r="A49" s="400"/>
      <c r="B49" s="400"/>
      <c r="C49" s="400"/>
      <c r="D49" s="400"/>
      <c r="E49" s="400"/>
      <c r="F49" s="400"/>
      <c r="G49" s="400"/>
      <c r="H49" s="400"/>
      <c r="I49" s="400"/>
      <c r="J49" s="400"/>
      <c r="K49" s="400"/>
      <c r="L49" s="400"/>
      <c r="M49" s="400"/>
      <c r="N49" s="401"/>
      <c r="O49" s="397" t="s">
        <v>43</v>
      </c>
      <c r="P49" s="398"/>
      <c r="Q49" s="398"/>
      <c r="R49" s="398"/>
      <c r="S49" s="398"/>
      <c r="T49" s="398"/>
      <c r="U49" s="399"/>
      <c r="V49" s="43" t="s">
        <v>42</v>
      </c>
      <c r="W49" s="44">
        <f>IFERROR(W47/H47,"0")+IFERROR(W48/H48,"0")</f>
        <v>0</v>
      </c>
      <c r="X49" s="44">
        <f>IFERROR(X47/H47,"0")+IFERROR(X48/H48,"0")</f>
        <v>0</v>
      </c>
      <c r="Y49" s="44">
        <f>IFERROR(IF(Y47="",0,Y47),"0")+IFERROR(IF(Y48="",0,Y48),"0")</f>
        <v>0</v>
      </c>
      <c r="Z49" s="68"/>
      <c r="AA49" s="68"/>
    </row>
    <row r="50" spans="1:67" x14ac:dyDescent="0.2">
      <c r="A50" s="400"/>
      <c r="B50" s="400"/>
      <c r="C50" s="400"/>
      <c r="D50" s="400"/>
      <c r="E50" s="400"/>
      <c r="F50" s="400"/>
      <c r="G50" s="400"/>
      <c r="H50" s="400"/>
      <c r="I50" s="400"/>
      <c r="J50" s="400"/>
      <c r="K50" s="400"/>
      <c r="L50" s="400"/>
      <c r="M50" s="400"/>
      <c r="N50" s="401"/>
      <c r="O50" s="397" t="s">
        <v>43</v>
      </c>
      <c r="P50" s="398"/>
      <c r="Q50" s="398"/>
      <c r="R50" s="398"/>
      <c r="S50" s="398"/>
      <c r="T50" s="398"/>
      <c r="U50" s="399"/>
      <c r="V50" s="43" t="s">
        <v>0</v>
      </c>
      <c r="W50" s="44">
        <f>IFERROR(SUM(W47:W48),"0")</f>
        <v>0</v>
      </c>
      <c r="X50" s="44">
        <f>IFERROR(SUM(X47:X48),"0")</f>
        <v>0</v>
      </c>
      <c r="Y50" s="43"/>
      <c r="Z50" s="68"/>
      <c r="AA50" s="68"/>
    </row>
    <row r="51" spans="1:67" ht="16.5" customHeight="1" x14ac:dyDescent="0.25">
      <c r="A51" s="437" t="s">
        <v>117</v>
      </c>
      <c r="B51" s="437"/>
      <c r="C51" s="437"/>
      <c r="D51" s="437"/>
      <c r="E51" s="437"/>
      <c r="F51" s="437"/>
      <c r="G51" s="437"/>
      <c r="H51" s="437"/>
      <c r="I51" s="437"/>
      <c r="J51" s="437"/>
      <c r="K51" s="437"/>
      <c r="L51" s="437"/>
      <c r="M51" s="437"/>
      <c r="N51" s="437"/>
      <c r="O51" s="437"/>
      <c r="P51" s="437"/>
      <c r="Q51" s="437"/>
      <c r="R51" s="437"/>
      <c r="S51" s="437"/>
      <c r="T51" s="437"/>
      <c r="U51" s="437"/>
      <c r="V51" s="437"/>
      <c r="W51" s="437"/>
      <c r="X51" s="437"/>
      <c r="Y51" s="437"/>
      <c r="Z51" s="66"/>
      <c r="AA51" s="66"/>
    </row>
    <row r="52" spans="1:67" ht="14.25" customHeight="1" x14ac:dyDescent="0.25">
      <c r="A52" s="402" t="s">
        <v>118</v>
      </c>
      <c r="B52" s="402"/>
      <c r="C52" s="402"/>
      <c r="D52" s="402"/>
      <c r="E52" s="402"/>
      <c r="F52" s="402"/>
      <c r="G52" s="402"/>
      <c r="H52" s="402"/>
      <c r="I52" s="402"/>
      <c r="J52" s="402"/>
      <c r="K52" s="402"/>
      <c r="L52" s="402"/>
      <c r="M52" s="402"/>
      <c r="N52" s="402"/>
      <c r="O52" s="402"/>
      <c r="P52" s="402"/>
      <c r="Q52" s="402"/>
      <c r="R52" s="402"/>
      <c r="S52" s="402"/>
      <c r="T52" s="402"/>
      <c r="U52" s="402"/>
      <c r="V52" s="402"/>
      <c r="W52" s="402"/>
      <c r="X52" s="402"/>
      <c r="Y52" s="402"/>
      <c r="Z52" s="67"/>
      <c r="AA52" s="67"/>
    </row>
    <row r="53" spans="1:67" ht="27" customHeight="1" x14ac:dyDescent="0.25">
      <c r="A53" s="64" t="s">
        <v>119</v>
      </c>
      <c r="B53" s="64" t="s">
        <v>120</v>
      </c>
      <c r="C53" s="37">
        <v>4301011452</v>
      </c>
      <c r="D53" s="403">
        <v>4680115881426</v>
      </c>
      <c r="E53" s="403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114</v>
      </c>
      <c r="L53" s="39" t="s">
        <v>113</v>
      </c>
      <c r="M53" s="39"/>
      <c r="N53" s="38">
        <v>50</v>
      </c>
      <c r="O53" s="70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405"/>
      <c r="Q53" s="405"/>
      <c r="R53" s="405"/>
      <c r="S53" s="406"/>
      <c r="T53" s="40" t="s">
        <v>48</v>
      </c>
      <c r="U53" s="40" t="s">
        <v>48</v>
      </c>
      <c r="V53" s="41" t="s">
        <v>0</v>
      </c>
      <c r="W53" s="59">
        <v>0</v>
      </c>
      <c r="X53" s="56">
        <f>IFERROR(IF(W53="",0,CEILING((W53/$H53),1)*$H53),"")</f>
        <v>0</v>
      </c>
      <c r="Y53" s="42" t="str">
        <f>IFERROR(IF(X53=0,"",ROUNDUP(X53/H53,0)*0.02175),"")</f>
        <v/>
      </c>
      <c r="Z53" s="69" t="s">
        <v>48</v>
      </c>
      <c r="AA53" s="70" t="s">
        <v>48</v>
      </c>
      <c r="AE53" s="80"/>
      <c r="BB53" s="94" t="s">
        <v>67</v>
      </c>
      <c r="BL53" s="80">
        <f>IFERROR(W53*I53/H53,"0")</f>
        <v>0</v>
      </c>
      <c r="BM53" s="80">
        <f>IFERROR(X53*I53/H53,"0")</f>
        <v>0</v>
      </c>
      <c r="BN53" s="80">
        <f>IFERROR(1/J53*(W53/H53),"0")</f>
        <v>0</v>
      </c>
      <c r="BO53" s="80">
        <f>IFERROR(1/J53*(X53/H53),"0")</f>
        <v>0</v>
      </c>
    </row>
    <row r="54" spans="1:67" ht="27" customHeight="1" x14ac:dyDescent="0.25">
      <c r="A54" s="64" t="s">
        <v>119</v>
      </c>
      <c r="B54" s="64" t="s">
        <v>121</v>
      </c>
      <c r="C54" s="37">
        <v>4301011481</v>
      </c>
      <c r="D54" s="403">
        <v>4680115881426</v>
      </c>
      <c r="E54" s="403"/>
      <c r="F54" s="63">
        <v>1.35</v>
      </c>
      <c r="G54" s="38">
        <v>8</v>
      </c>
      <c r="H54" s="63">
        <v>10.8</v>
      </c>
      <c r="I54" s="63">
        <v>11.28</v>
      </c>
      <c r="J54" s="38">
        <v>48</v>
      </c>
      <c r="K54" s="38" t="s">
        <v>114</v>
      </c>
      <c r="L54" s="39" t="s">
        <v>122</v>
      </c>
      <c r="M54" s="39"/>
      <c r="N54" s="38">
        <v>55</v>
      </c>
      <c r="O54" s="70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405"/>
      <c r="Q54" s="405"/>
      <c r="R54" s="405"/>
      <c r="S54" s="406"/>
      <c r="T54" s="40" t="s">
        <v>48</v>
      </c>
      <c r="U54" s="40" t="s">
        <v>48</v>
      </c>
      <c r="V54" s="41" t="s">
        <v>0</v>
      </c>
      <c r="W54" s="59">
        <v>0</v>
      </c>
      <c r="X54" s="56">
        <f>IFERROR(IF(W54="",0,CEILING((W54/$H54),1)*$H54),"")</f>
        <v>0</v>
      </c>
      <c r="Y54" s="42" t="str">
        <f>IFERROR(IF(X54=0,"",ROUNDUP(X54/H54,0)*0.02039),"")</f>
        <v/>
      </c>
      <c r="Z54" s="69" t="s">
        <v>48</v>
      </c>
      <c r="AA54" s="70" t="s">
        <v>48</v>
      </c>
      <c r="AE54" s="80"/>
      <c r="BB54" s="95" t="s">
        <v>67</v>
      </c>
      <c r="BL54" s="80">
        <f>IFERROR(W54*I54/H54,"0")</f>
        <v>0</v>
      </c>
      <c r="BM54" s="80">
        <f>IFERROR(X54*I54/H54,"0")</f>
        <v>0</v>
      </c>
      <c r="BN54" s="80">
        <f>IFERROR(1/J54*(W54/H54),"0")</f>
        <v>0</v>
      </c>
      <c r="BO54" s="80">
        <f>IFERROR(1/J54*(X54/H54),"0")</f>
        <v>0</v>
      </c>
    </row>
    <row r="55" spans="1:67" ht="27" customHeight="1" x14ac:dyDescent="0.25">
      <c r="A55" s="64" t="s">
        <v>123</v>
      </c>
      <c r="B55" s="64" t="s">
        <v>124</v>
      </c>
      <c r="C55" s="37">
        <v>4301011437</v>
      </c>
      <c r="D55" s="403">
        <v>4680115881419</v>
      </c>
      <c r="E55" s="403"/>
      <c r="F55" s="63">
        <v>0.45</v>
      </c>
      <c r="G55" s="38">
        <v>10</v>
      </c>
      <c r="H55" s="63">
        <v>4.5</v>
      </c>
      <c r="I55" s="63">
        <v>4.74</v>
      </c>
      <c r="J55" s="38">
        <v>120</v>
      </c>
      <c r="K55" s="38" t="s">
        <v>81</v>
      </c>
      <c r="L55" s="39" t="s">
        <v>113</v>
      </c>
      <c r="M55" s="39"/>
      <c r="N55" s="38">
        <v>50</v>
      </c>
      <c r="O55" s="7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405"/>
      <c r="Q55" s="405"/>
      <c r="R55" s="405"/>
      <c r="S55" s="406"/>
      <c r="T55" s="40" t="s">
        <v>48</v>
      </c>
      <c r="U55" s="40" t="s">
        <v>48</v>
      </c>
      <c r="V55" s="41" t="s">
        <v>0</v>
      </c>
      <c r="W55" s="59">
        <v>0</v>
      </c>
      <c r="X55" s="56">
        <f>IFERROR(IF(W55="",0,CEILING((W55/$H55),1)*$H55),"")</f>
        <v>0</v>
      </c>
      <c r="Y55" s="42" t="str">
        <f>IFERROR(IF(X55=0,"",ROUNDUP(X55/H55,0)*0.00937),"")</f>
        <v/>
      </c>
      <c r="Z55" s="69" t="s">
        <v>48</v>
      </c>
      <c r="AA55" s="70" t="s">
        <v>48</v>
      </c>
      <c r="AE55" s="80"/>
      <c r="BB55" s="96" t="s">
        <v>67</v>
      </c>
      <c r="BL55" s="80">
        <f>IFERROR(W55*I55/H55,"0")</f>
        <v>0</v>
      </c>
      <c r="BM55" s="80">
        <f>IFERROR(X55*I55/H55,"0")</f>
        <v>0</v>
      </c>
      <c r="BN55" s="80">
        <f>IFERROR(1/J55*(W55/H55),"0")</f>
        <v>0</v>
      </c>
      <c r="BO55" s="80">
        <f>IFERROR(1/J55*(X55/H55),"0")</f>
        <v>0</v>
      </c>
    </row>
    <row r="56" spans="1:67" ht="27" customHeight="1" x14ac:dyDescent="0.25">
      <c r="A56" s="64" t="s">
        <v>125</v>
      </c>
      <c r="B56" s="64" t="s">
        <v>126</v>
      </c>
      <c r="C56" s="37">
        <v>4301011458</v>
      </c>
      <c r="D56" s="403">
        <v>4680115881525</v>
      </c>
      <c r="E56" s="403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81</v>
      </c>
      <c r="L56" s="39" t="s">
        <v>113</v>
      </c>
      <c r="M56" s="39"/>
      <c r="N56" s="38">
        <v>50</v>
      </c>
      <c r="O56" s="711" t="s">
        <v>127</v>
      </c>
      <c r="P56" s="405"/>
      <c r="Q56" s="405"/>
      <c r="R56" s="405"/>
      <c r="S56" s="406"/>
      <c r="T56" s="40" t="s">
        <v>48</v>
      </c>
      <c r="U56" s="40" t="s">
        <v>48</v>
      </c>
      <c r="V56" s="41" t="s">
        <v>0</v>
      </c>
      <c r="W56" s="59">
        <v>0</v>
      </c>
      <c r="X56" s="56">
        <f>IFERROR(IF(W56="",0,CEILING((W56/$H56),1)*$H56),"")</f>
        <v>0</v>
      </c>
      <c r="Y56" s="42" t="str">
        <f>IFERROR(IF(X56=0,"",ROUNDUP(X56/H56,0)*0.00937),"")</f>
        <v/>
      </c>
      <c r="Z56" s="69" t="s">
        <v>48</v>
      </c>
      <c r="AA56" s="70" t="s">
        <v>48</v>
      </c>
      <c r="AE56" s="80"/>
      <c r="BB56" s="97" t="s">
        <v>67</v>
      </c>
      <c r="BL56" s="80">
        <f>IFERROR(W56*I56/H56,"0")</f>
        <v>0</v>
      </c>
      <c r="BM56" s="80">
        <f>IFERROR(X56*I56/H56,"0")</f>
        <v>0</v>
      </c>
      <c r="BN56" s="80">
        <f>IFERROR(1/J56*(W56/H56),"0")</f>
        <v>0</v>
      </c>
      <c r="BO56" s="80">
        <f>IFERROR(1/J56*(X56/H56),"0")</f>
        <v>0</v>
      </c>
    </row>
    <row r="57" spans="1:67" x14ac:dyDescent="0.2">
      <c r="A57" s="400"/>
      <c r="B57" s="400"/>
      <c r="C57" s="400"/>
      <c r="D57" s="400"/>
      <c r="E57" s="400"/>
      <c r="F57" s="400"/>
      <c r="G57" s="400"/>
      <c r="H57" s="400"/>
      <c r="I57" s="400"/>
      <c r="J57" s="400"/>
      <c r="K57" s="400"/>
      <c r="L57" s="400"/>
      <c r="M57" s="400"/>
      <c r="N57" s="401"/>
      <c r="O57" s="397" t="s">
        <v>43</v>
      </c>
      <c r="P57" s="398"/>
      <c r="Q57" s="398"/>
      <c r="R57" s="398"/>
      <c r="S57" s="398"/>
      <c r="T57" s="398"/>
      <c r="U57" s="399"/>
      <c r="V57" s="43" t="s">
        <v>42</v>
      </c>
      <c r="W57" s="44">
        <f>IFERROR(W53/H53,"0")+IFERROR(W54/H54,"0")+IFERROR(W55/H55,"0")+IFERROR(W56/H56,"0")</f>
        <v>0</v>
      </c>
      <c r="X57" s="44">
        <f>IFERROR(X53/H53,"0")+IFERROR(X54/H54,"0")+IFERROR(X55/H55,"0")+IFERROR(X56/H56,"0")</f>
        <v>0</v>
      </c>
      <c r="Y57" s="44">
        <f>IFERROR(IF(Y53="",0,Y53),"0")+IFERROR(IF(Y54="",0,Y54),"0")+IFERROR(IF(Y55="",0,Y55),"0")+IFERROR(IF(Y56="",0,Y56),"0")</f>
        <v>0</v>
      </c>
      <c r="Z57" s="68"/>
      <c r="AA57" s="68"/>
    </row>
    <row r="58" spans="1:67" x14ac:dyDescent="0.2">
      <c r="A58" s="400"/>
      <c r="B58" s="400"/>
      <c r="C58" s="400"/>
      <c r="D58" s="400"/>
      <c r="E58" s="400"/>
      <c r="F58" s="400"/>
      <c r="G58" s="400"/>
      <c r="H58" s="400"/>
      <c r="I58" s="400"/>
      <c r="J58" s="400"/>
      <c r="K58" s="400"/>
      <c r="L58" s="400"/>
      <c r="M58" s="400"/>
      <c r="N58" s="401"/>
      <c r="O58" s="397" t="s">
        <v>43</v>
      </c>
      <c r="P58" s="398"/>
      <c r="Q58" s="398"/>
      <c r="R58" s="398"/>
      <c r="S58" s="398"/>
      <c r="T58" s="398"/>
      <c r="U58" s="399"/>
      <c r="V58" s="43" t="s">
        <v>0</v>
      </c>
      <c r="W58" s="44">
        <f>IFERROR(SUM(W53:W56),"0")</f>
        <v>0</v>
      </c>
      <c r="X58" s="44">
        <f>IFERROR(SUM(X53:X56),"0")</f>
        <v>0</v>
      </c>
      <c r="Y58" s="43"/>
      <c r="Z58" s="68"/>
      <c r="AA58" s="68"/>
    </row>
    <row r="59" spans="1:67" ht="16.5" customHeight="1" x14ac:dyDescent="0.25">
      <c r="A59" s="437" t="s">
        <v>108</v>
      </c>
      <c r="B59" s="437"/>
      <c r="C59" s="437"/>
      <c r="D59" s="437"/>
      <c r="E59" s="437"/>
      <c r="F59" s="437"/>
      <c r="G59" s="437"/>
      <c r="H59" s="437"/>
      <c r="I59" s="437"/>
      <c r="J59" s="437"/>
      <c r="K59" s="437"/>
      <c r="L59" s="437"/>
      <c r="M59" s="437"/>
      <c r="N59" s="437"/>
      <c r="O59" s="437"/>
      <c r="P59" s="437"/>
      <c r="Q59" s="437"/>
      <c r="R59" s="437"/>
      <c r="S59" s="437"/>
      <c r="T59" s="437"/>
      <c r="U59" s="437"/>
      <c r="V59" s="437"/>
      <c r="W59" s="437"/>
      <c r="X59" s="437"/>
      <c r="Y59" s="437"/>
      <c r="Z59" s="66"/>
      <c r="AA59" s="66"/>
    </row>
    <row r="60" spans="1:67" ht="14.25" customHeight="1" x14ac:dyDescent="0.25">
      <c r="A60" s="402" t="s">
        <v>118</v>
      </c>
      <c r="B60" s="402"/>
      <c r="C60" s="402"/>
      <c r="D60" s="402"/>
      <c r="E60" s="402"/>
      <c r="F60" s="402"/>
      <c r="G60" s="402"/>
      <c r="H60" s="402"/>
      <c r="I60" s="402"/>
      <c r="J60" s="402"/>
      <c r="K60" s="402"/>
      <c r="L60" s="402"/>
      <c r="M60" s="402"/>
      <c r="N60" s="402"/>
      <c r="O60" s="402"/>
      <c r="P60" s="402"/>
      <c r="Q60" s="402"/>
      <c r="R60" s="402"/>
      <c r="S60" s="402"/>
      <c r="T60" s="402"/>
      <c r="U60" s="402"/>
      <c r="V60" s="402"/>
      <c r="W60" s="402"/>
      <c r="X60" s="402"/>
      <c r="Y60" s="402"/>
      <c r="Z60" s="67"/>
      <c r="AA60" s="67"/>
    </row>
    <row r="61" spans="1:67" ht="27" customHeight="1" x14ac:dyDescent="0.25">
      <c r="A61" s="64" t="s">
        <v>128</v>
      </c>
      <c r="B61" s="64" t="s">
        <v>129</v>
      </c>
      <c r="C61" s="37">
        <v>4301011623</v>
      </c>
      <c r="D61" s="403">
        <v>4607091382945</v>
      </c>
      <c r="E61" s="403"/>
      <c r="F61" s="63">
        <v>1.4</v>
      </c>
      <c r="G61" s="38">
        <v>8</v>
      </c>
      <c r="H61" s="63">
        <v>11.2</v>
      </c>
      <c r="I61" s="63">
        <v>11.68</v>
      </c>
      <c r="J61" s="38">
        <v>56</v>
      </c>
      <c r="K61" s="38" t="s">
        <v>114</v>
      </c>
      <c r="L61" s="39" t="s">
        <v>113</v>
      </c>
      <c r="M61" s="39"/>
      <c r="N61" s="38">
        <v>50</v>
      </c>
      <c r="O61" s="69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405"/>
      <c r="Q61" s="405"/>
      <c r="R61" s="405"/>
      <c r="S61" s="406"/>
      <c r="T61" s="40" t="s">
        <v>48</v>
      </c>
      <c r="U61" s="40" t="s">
        <v>48</v>
      </c>
      <c r="V61" s="41" t="s">
        <v>0</v>
      </c>
      <c r="W61" s="59">
        <v>0</v>
      </c>
      <c r="X61" s="56">
        <f t="shared" ref="X61:X81" si="6">IFERROR(IF(W61="",0,CEILING((W61/$H61),1)*$H61),"")</f>
        <v>0</v>
      </c>
      <c r="Y61" s="42" t="str">
        <f t="shared" ref="Y61:Y67" si="7">IFERROR(IF(X61=0,"",ROUNDUP(X61/H61,0)*0.02175),"")</f>
        <v/>
      </c>
      <c r="Z61" s="69" t="s">
        <v>48</v>
      </c>
      <c r="AA61" s="70" t="s">
        <v>48</v>
      </c>
      <c r="AE61" s="80"/>
      <c r="BB61" s="98" t="s">
        <v>67</v>
      </c>
      <c r="BL61" s="80">
        <f t="shared" ref="BL61:BL81" si="8">IFERROR(W61*I61/H61,"0")</f>
        <v>0</v>
      </c>
      <c r="BM61" s="80">
        <f t="shared" ref="BM61:BM81" si="9">IFERROR(X61*I61/H61,"0")</f>
        <v>0</v>
      </c>
      <c r="BN61" s="80">
        <f t="shared" ref="BN61:BN81" si="10">IFERROR(1/J61*(W61/H61),"0")</f>
        <v>0</v>
      </c>
      <c r="BO61" s="80">
        <f t="shared" ref="BO61:BO81" si="11">IFERROR(1/J61*(X61/H61),"0")</f>
        <v>0</v>
      </c>
    </row>
    <row r="62" spans="1:67" ht="27" customHeight="1" x14ac:dyDescent="0.25">
      <c r="A62" s="64" t="s">
        <v>130</v>
      </c>
      <c r="B62" s="64" t="s">
        <v>131</v>
      </c>
      <c r="C62" s="37">
        <v>4301011380</v>
      </c>
      <c r="D62" s="403">
        <v>4607091385670</v>
      </c>
      <c r="E62" s="403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8" t="s">
        <v>114</v>
      </c>
      <c r="L62" s="39" t="s">
        <v>113</v>
      </c>
      <c r="M62" s="39"/>
      <c r="N62" s="38">
        <v>50</v>
      </c>
      <c r="O62" s="70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405"/>
      <c r="Q62" s="405"/>
      <c r="R62" s="405"/>
      <c r="S62" s="406"/>
      <c r="T62" s="40" t="s">
        <v>48</v>
      </c>
      <c r="U62" s="40" t="s">
        <v>48</v>
      </c>
      <c r="V62" s="41" t="s">
        <v>0</v>
      </c>
      <c r="W62" s="59">
        <v>0</v>
      </c>
      <c r="X62" s="56">
        <f t="shared" si="6"/>
        <v>0</v>
      </c>
      <c r="Y62" s="42" t="str">
        <f t="shared" si="7"/>
        <v/>
      </c>
      <c r="Z62" s="69" t="s">
        <v>48</v>
      </c>
      <c r="AA62" s="70" t="s">
        <v>48</v>
      </c>
      <c r="AE62" s="80"/>
      <c r="BB62" s="99" t="s">
        <v>67</v>
      </c>
      <c r="BL62" s="80">
        <f t="shared" si="8"/>
        <v>0</v>
      </c>
      <c r="BM62" s="80">
        <f t="shared" si="9"/>
        <v>0</v>
      </c>
      <c r="BN62" s="80">
        <f t="shared" si="10"/>
        <v>0</v>
      </c>
      <c r="BO62" s="80">
        <f t="shared" si="11"/>
        <v>0</v>
      </c>
    </row>
    <row r="63" spans="1:67" ht="27" customHeight="1" x14ac:dyDescent="0.25">
      <c r="A63" s="64" t="s">
        <v>130</v>
      </c>
      <c r="B63" s="64" t="s">
        <v>132</v>
      </c>
      <c r="C63" s="37">
        <v>4301011540</v>
      </c>
      <c r="D63" s="403">
        <v>4607091385670</v>
      </c>
      <c r="E63" s="403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114</v>
      </c>
      <c r="L63" s="39" t="s">
        <v>133</v>
      </c>
      <c r="M63" s="39"/>
      <c r="N63" s="38">
        <v>50</v>
      </c>
      <c r="O63" s="70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405"/>
      <c r="Q63" s="405"/>
      <c r="R63" s="405"/>
      <c r="S63" s="406"/>
      <c r="T63" s="40" t="s">
        <v>48</v>
      </c>
      <c r="U63" s="40" t="s">
        <v>48</v>
      </c>
      <c r="V63" s="41" t="s">
        <v>0</v>
      </c>
      <c r="W63" s="59">
        <v>0</v>
      </c>
      <c r="X63" s="56">
        <f t="shared" si="6"/>
        <v>0</v>
      </c>
      <c r="Y63" s="42" t="str">
        <f t="shared" si="7"/>
        <v/>
      </c>
      <c r="Z63" s="69" t="s">
        <v>48</v>
      </c>
      <c r="AA63" s="70" t="s">
        <v>48</v>
      </c>
      <c r="AE63" s="80"/>
      <c r="BB63" s="100" t="s">
        <v>67</v>
      </c>
      <c r="BL63" s="80">
        <f t="shared" si="8"/>
        <v>0</v>
      </c>
      <c r="BM63" s="80">
        <f t="shared" si="9"/>
        <v>0</v>
      </c>
      <c r="BN63" s="80">
        <f t="shared" si="10"/>
        <v>0</v>
      </c>
      <c r="BO63" s="80">
        <f t="shared" si="11"/>
        <v>0</v>
      </c>
    </row>
    <row r="64" spans="1:67" ht="27" customHeight="1" x14ac:dyDescent="0.25">
      <c r="A64" s="64" t="s">
        <v>134</v>
      </c>
      <c r="B64" s="64" t="s">
        <v>135</v>
      </c>
      <c r="C64" s="37">
        <v>4301011625</v>
      </c>
      <c r="D64" s="403">
        <v>4680115883956</v>
      </c>
      <c r="E64" s="403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9"/>
      <c r="N64" s="38">
        <v>50</v>
      </c>
      <c r="O64" s="70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405"/>
      <c r="Q64" s="405"/>
      <c r="R64" s="405"/>
      <c r="S64" s="406"/>
      <c r="T64" s="40" t="s">
        <v>48</v>
      </c>
      <c r="U64" s="40" t="s">
        <v>48</v>
      </c>
      <c r="V64" s="41" t="s">
        <v>0</v>
      </c>
      <c r="W64" s="59">
        <v>0</v>
      </c>
      <c r="X64" s="56">
        <f t="shared" si="6"/>
        <v>0</v>
      </c>
      <c r="Y64" s="42" t="str">
        <f t="shared" si="7"/>
        <v/>
      </c>
      <c r="Z64" s="69" t="s">
        <v>48</v>
      </c>
      <c r="AA64" s="70" t="s">
        <v>48</v>
      </c>
      <c r="AE64" s="80"/>
      <c r="BB64" s="101" t="s">
        <v>67</v>
      </c>
      <c r="BL64" s="80">
        <f t="shared" si="8"/>
        <v>0</v>
      </c>
      <c r="BM64" s="80">
        <f t="shared" si="9"/>
        <v>0</v>
      </c>
      <c r="BN64" s="80">
        <f t="shared" si="10"/>
        <v>0</v>
      </c>
      <c r="BO64" s="80">
        <f t="shared" si="11"/>
        <v>0</v>
      </c>
    </row>
    <row r="65" spans="1:67" ht="27" customHeight="1" x14ac:dyDescent="0.25">
      <c r="A65" s="64" t="s">
        <v>136</v>
      </c>
      <c r="B65" s="64" t="s">
        <v>137</v>
      </c>
      <c r="C65" s="37">
        <v>4301011468</v>
      </c>
      <c r="D65" s="403">
        <v>4680115881327</v>
      </c>
      <c r="E65" s="403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114</v>
      </c>
      <c r="L65" s="39" t="s">
        <v>138</v>
      </c>
      <c r="M65" s="39"/>
      <c r="N65" s="38">
        <v>50</v>
      </c>
      <c r="O65" s="70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405"/>
      <c r="Q65" s="405"/>
      <c r="R65" s="405"/>
      <c r="S65" s="406"/>
      <c r="T65" s="40" t="s">
        <v>48</v>
      </c>
      <c r="U65" s="40" t="s">
        <v>48</v>
      </c>
      <c r="V65" s="41" t="s">
        <v>0</v>
      </c>
      <c r="W65" s="59">
        <v>0</v>
      </c>
      <c r="X65" s="56">
        <f t="shared" si="6"/>
        <v>0</v>
      </c>
      <c r="Y65" s="42" t="str">
        <f t="shared" si="7"/>
        <v/>
      </c>
      <c r="Z65" s="69" t="s">
        <v>48</v>
      </c>
      <c r="AA65" s="70" t="s">
        <v>48</v>
      </c>
      <c r="AE65" s="80"/>
      <c r="BB65" s="102" t="s">
        <v>67</v>
      </c>
      <c r="BL65" s="80">
        <f t="shared" si="8"/>
        <v>0</v>
      </c>
      <c r="BM65" s="80">
        <f t="shared" si="9"/>
        <v>0</v>
      </c>
      <c r="BN65" s="80">
        <f t="shared" si="10"/>
        <v>0</v>
      </c>
      <c r="BO65" s="80">
        <f t="shared" si="11"/>
        <v>0</v>
      </c>
    </row>
    <row r="66" spans="1:67" ht="16.5" customHeight="1" x14ac:dyDescent="0.25">
      <c r="A66" s="64" t="s">
        <v>139</v>
      </c>
      <c r="B66" s="64" t="s">
        <v>140</v>
      </c>
      <c r="C66" s="37">
        <v>4301011514</v>
      </c>
      <c r="D66" s="403">
        <v>4680115882133</v>
      </c>
      <c r="E66" s="403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114</v>
      </c>
      <c r="L66" s="39" t="s">
        <v>113</v>
      </c>
      <c r="M66" s="39"/>
      <c r="N66" s="38">
        <v>50</v>
      </c>
      <c r="O66" s="70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405"/>
      <c r="Q66" s="405"/>
      <c r="R66" s="405"/>
      <c r="S66" s="406"/>
      <c r="T66" s="40" t="s">
        <v>48</v>
      </c>
      <c r="U66" s="40" t="s">
        <v>48</v>
      </c>
      <c r="V66" s="41" t="s">
        <v>0</v>
      </c>
      <c r="W66" s="59">
        <v>0</v>
      </c>
      <c r="X66" s="56">
        <f t="shared" si="6"/>
        <v>0</v>
      </c>
      <c r="Y66" s="42" t="str">
        <f t="shared" si="7"/>
        <v/>
      </c>
      <c r="Z66" s="69" t="s">
        <v>48</v>
      </c>
      <c r="AA66" s="70" t="s">
        <v>48</v>
      </c>
      <c r="AE66" s="80"/>
      <c r="BB66" s="103" t="s">
        <v>67</v>
      </c>
      <c r="BL66" s="80">
        <f t="shared" si="8"/>
        <v>0</v>
      </c>
      <c r="BM66" s="80">
        <f t="shared" si="9"/>
        <v>0</v>
      </c>
      <c r="BN66" s="80">
        <f t="shared" si="10"/>
        <v>0</v>
      </c>
      <c r="BO66" s="80">
        <f t="shared" si="11"/>
        <v>0</v>
      </c>
    </row>
    <row r="67" spans="1:67" ht="16.5" customHeight="1" x14ac:dyDescent="0.25">
      <c r="A67" s="64" t="s">
        <v>139</v>
      </c>
      <c r="B67" s="64" t="s">
        <v>141</v>
      </c>
      <c r="C67" s="37">
        <v>4301011703</v>
      </c>
      <c r="D67" s="403">
        <v>4680115882133</v>
      </c>
      <c r="E67" s="403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114</v>
      </c>
      <c r="L67" s="39" t="s">
        <v>113</v>
      </c>
      <c r="M67" s="39"/>
      <c r="N67" s="38">
        <v>50</v>
      </c>
      <c r="O67" s="70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405"/>
      <c r="Q67" s="405"/>
      <c r="R67" s="405"/>
      <c r="S67" s="406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si="6"/>
        <v>0</v>
      </c>
      <c r="Y67" s="42" t="str">
        <f t="shared" si="7"/>
        <v/>
      </c>
      <c r="Z67" s="69" t="s">
        <v>48</v>
      </c>
      <c r="AA67" s="70" t="s">
        <v>48</v>
      </c>
      <c r="AE67" s="80"/>
      <c r="BB67" s="104" t="s">
        <v>67</v>
      </c>
      <c r="BL67" s="80">
        <f t="shared" si="8"/>
        <v>0</v>
      </c>
      <c r="BM67" s="80">
        <f t="shared" si="9"/>
        <v>0</v>
      </c>
      <c r="BN67" s="80">
        <f t="shared" si="10"/>
        <v>0</v>
      </c>
      <c r="BO67" s="80">
        <f t="shared" si="11"/>
        <v>0</v>
      </c>
    </row>
    <row r="68" spans="1:67" ht="27" customHeight="1" x14ac:dyDescent="0.25">
      <c r="A68" s="64" t="s">
        <v>142</v>
      </c>
      <c r="B68" s="64" t="s">
        <v>143</v>
      </c>
      <c r="C68" s="37">
        <v>4301011192</v>
      </c>
      <c r="D68" s="403">
        <v>4607091382952</v>
      </c>
      <c r="E68" s="403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8" t="s">
        <v>81</v>
      </c>
      <c r="L68" s="39" t="s">
        <v>113</v>
      </c>
      <c r="M68" s="39"/>
      <c r="N68" s="38">
        <v>50</v>
      </c>
      <c r="O68" s="70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405"/>
      <c r="Q68" s="405"/>
      <c r="R68" s="405"/>
      <c r="S68" s="406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>IFERROR(IF(X68=0,"",ROUNDUP(X68/H68,0)*0.00753),"")</f>
        <v/>
      </c>
      <c r="Z68" s="69" t="s">
        <v>48</v>
      </c>
      <c r="AA68" s="70" t="s">
        <v>48</v>
      </c>
      <c r="AE68" s="80"/>
      <c r="BB68" s="105" t="s">
        <v>67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customHeight="1" x14ac:dyDescent="0.25">
      <c r="A69" s="64" t="s">
        <v>144</v>
      </c>
      <c r="B69" s="64" t="s">
        <v>145</v>
      </c>
      <c r="C69" s="37">
        <v>4301011382</v>
      </c>
      <c r="D69" s="403">
        <v>4607091385687</v>
      </c>
      <c r="E69" s="403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8" t="s">
        <v>81</v>
      </c>
      <c r="L69" s="39" t="s">
        <v>133</v>
      </c>
      <c r="M69" s="39"/>
      <c r="N69" s="38">
        <v>50</v>
      </c>
      <c r="O69" s="69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405"/>
      <c r="Q69" s="405"/>
      <c r="R69" s="405"/>
      <c r="S69" s="406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ref="Y69:Y75" si="12">IFERROR(IF(X69=0,"",ROUNDUP(X69/H69,0)*0.00937),"")</f>
        <v/>
      </c>
      <c r="Z69" s="69" t="s">
        <v>48</v>
      </c>
      <c r="AA69" s="70" t="s">
        <v>48</v>
      </c>
      <c r="AE69" s="80"/>
      <c r="BB69" s="106" t="s">
        <v>67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27" customHeight="1" x14ac:dyDescent="0.25">
      <c r="A70" s="64" t="s">
        <v>146</v>
      </c>
      <c r="B70" s="64" t="s">
        <v>147</v>
      </c>
      <c r="C70" s="37">
        <v>4301011565</v>
      </c>
      <c r="D70" s="403">
        <v>4680115882539</v>
      </c>
      <c r="E70" s="403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8" t="s">
        <v>81</v>
      </c>
      <c r="L70" s="39" t="s">
        <v>133</v>
      </c>
      <c r="M70" s="39"/>
      <c r="N70" s="38">
        <v>50</v>
      </c>
      <c r="O70" s="69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405"/>
      <c r="Q70" s="405"/>
      <c r="R70" s="405"/>
      <c r="S70" s="406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12"/>
        <v/>
      </c>
      <c r="Z70" s="69" t="s">
        <v>48</v>
      </c>
      <c r="AA70" s="70" t="s">
        <v>48</v>
      </c>
      <c r="AE70" s="80"/>
      <c r="BB70" s="107" t="s">
        <v>67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27" customHeight="1" x14ac:dyDescent="0.25">
      <c r="A71" s="64" t="s">
        <v>148</v>
      </c>
      <c r="B71" s="64" t="s">
        <v>149</v>
      </c>
      <c r="C71" s="37">
        <v>4301011705</v>
      </c>
      <c r="D71" s="403">
        <v>4607091384604</v>
      </c>
      <c r="E71" s="403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81</v>
      </c>
      <c r="L71" s="39" t="s">
        <v>113</v>
      </c>
      <c r="M71" s="39"/>
      <c r="N71" s="38">
        <v>50</v>
      </c>
      <c r="O71" s="69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405"/>
      <c r="Q71" s="405"/>
      <c r="R71" s="405"/>
      <c r="S71" s="406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12"/>
        <v/>
      </c>
      <c r="Z71" s="69" t="s">
        <v>48</v>
      </c>
      <c r="AA71" s="70" t="s">
        <v>48</v>
      </c>
      <c r="AE71" s="80"/>
      <c r="BB71" s="108" t="s">
        <v>67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27" customHeight="1" x14ac:dyDescent="0.25">
      <c r="A72" s="64" t="s">
        <v>150</v>
      </c>
      <c r="B72" s="64" t="s">
        <v>151</v>
      </c>
      <c r="C72" s="37">
        <v>4301011386</v>
      </c>
      <c r="D72" s="403">
        <v>4680115880283</v>
      </c>
      <c r="E72" s="403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8" t="s">
        <v>81</v>
      </c>
      <c r="L72" s="39" t="s">
        <v>113</v>
      </c>
      <c r="M72" s="39"/>
      <c r="N72" s="38">
        <v>45</v>
      </c>
      <c r="O72" s="69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405"/>
      <c r="Q72" s="405"/>
      <c r="R72" s="405"/>
      <c r="S72" s="406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 t="shared" si="12"/>
        <v/>
      </c>
      <c r="Z72" s="69" t="s">
        <v>48</v>
      </c>
      <c r="AA72" s="70" t="s">
        <v>48</v>
      </c>
      <c r="AE72" s="80"/>
      <c r="BB72" s="109" t="s">
        <v>67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27" customHeight="1" x14ac:dyDescent="0.25">
      <c r="A73" s="64" t="s">
        <v>152</v>
      </c>
      <c r="B73" s="64" t="s">
        <v>153</v>
      </c>
      <c r="C73" s="37">
        <v>4301011624</v>
      </c>
      <c r="D73" s="403">
        <v>4680115883949</v>
      </c>
      <c r="E73" s="403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81</v>
      </c>
      <c r="L73" s="39" t="s">
        <v>113</v>
      </c>
      <c r="M73" s="39"/>
      <c r="N73" s="38">
        <v>50</v>
      </c>
      <c r="O73" s="69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405"/>
      <c r="Q73" s="405"/>
      <c r="R73" s="405"/>
      <c r="S73" s="406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si="12"/>
        <v/>
      </c>
      <c r="Z73" s="69" t="s">
        <v>48</v>
      </c>
      <c r="AA73" s="70" t="s">
        <v>48</v>
      </c>
      <c r="AE73" s="80"/>
      <c r="BB73" s="110" t="s">
        <v>67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16.5" customHeight="1" x14ac:dyDescent="0.25">
      <c r="A74" s="64" t="s">
        <v>154</v>
      </c>
      <c r="B74" s="64" t="s">
        <v>155</v>
      </c>
      <c r="C74" s="37">
        <v>4301011476</v>
      </c>
      <c r="D74" s="403">
        <v>4680115881518</v>
      </c>
      <c r="E74" s="403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81</v>
      </c>
      <c r="L74" s="39" t="s">
        <v>133</v>
      </c>
      <c r="M74" s="39"/>
      <c r="N74" s="38">
        <v>50</v>
      </c>
      <c r="O74" s="69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405"/>
      <c r="Q74" s="405"/>
      <c r="R74" s="405"/>
      <c r="S74" s="406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 t="shared" si="12"/>
        <v/>
      </c>
      <c r="Z74" s="69" t="s">
        <v>48</v>
      </c>
      <c r="AA74" s="70" t="s">
        <v>48</v>
      </c>
      <c r="AE74" s="80"/>
      <c r="BB74" s="111" t="s">
        <v>67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customHeight="1" x14ac:dyDescent="0.25">
      <c r="A75" s="64" t="s">
        <v>156</v>
      </c>
      <c r="B75" s="64" t="s">
        <v>157</v>
      </c>
      <c r="C75" s="37">
        <v>4301011443</v>
      </c>
      <c r="D75" s="403">
        <v>4680115881303</v>
      </c>
      <c r="E75" s="403"/>
      <c r="F75" s="63">
        <v>0.45</v>
      </c>
      <c r="G75" s="38">
        <v>10</v>
      </c>
      <c r="H75" s="63">
        <v>4.5</v>
      </c>
      <c r="I75" s="63">
        <v>4.71</v>
      </c>
      <c r="J75" s="38">
        <v>120</v>
      </c>
      <c r="K75" s="38" t="s">
        <v>81</v>
      </c>
      <c r="L75" s="39" t="s">
        <v>138</v>
      </c>
      <c r="M75" s="39"/>
      <c r="N75" s="38">
        <v>50</v>
      </c>
      <c r="O75" s="69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405"/>
      <c r="Q75" s="405"/>
      <c r="R75" s="405"/>
      <c r="S75" s="406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 t="shared" si="12"/>
        <v/>
      </c>
      <c r="Z75" s="69" t="s">
        <v>48</v>
      </c>
      <c r="AA75" s="70" t="s">
        <v>48</v>
      </c>
      <c r="AE75" s="80"/>
      <c r="BB75" s="112" t="s">
        <v>67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customHeight="1" x14ac:dyDescent="0.25">
      <c r="A76" s="64" t="s">
        <v>158</v>
      </c>
      <c r="B76" s="64" t="s">
        <v>159</v>
      </c>
      <c r="C76" s="37">
        <v>4301011562</v>
      </c>
      <c r="D76" s="403">
        <v>4680115882577</v>
      </c>
      <c r="E76" s="403"/>
      <c r="F76" s="63">
        <v>0.4</v>
      </c>
      <c r="G76" s="38">
        <v>8</v>
      </c>
      <c r="H76" s="63">
        <v>3.2</v>
      </c>
      <c r="I76" s="63">
        <v>3.4</v>
      </c>
      <c r="J76" s="38">
        <v>156</v>
      </c>
      <c r="K76" s="38" t="s">
        <v>81</v>
      </c>
      <c r="L76" s="39" t="s">
        <v>103</v>
      </c>
      <c r="M76" s="39"/>
      <c r="N76" s="38">
        <v>90</v>
      </c>
      <c r="O76" s="69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405"/>
      <c r="Q76" s="405"/>
      <c r="R76" s="405"/>
      <c r="S76" s="406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>IFERROR(IF(X76=0,"",ROUNDUP(X76/H76,0)*0.00753),"")</f>
        <v/>
      </c>
      <c r="Z76" s="69" t="s">
        <v>48</v>
      </c>
      <c r="AA76" s="70" t="s">
        <v>48</v>
      </c>
      <c r="AE76" s="80"/>
      <c r="BB76" s="113" t="s">
        <v>67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customHeight="1" x14ac:dyDescent="0.25">
      <c r="A77" s="64" t="s">
        <v>158</v>
      </c>
      <c r="B77" s="64" t="s">
        <v>160</v>
      </c>
      <c r="C77" s="37">
        <v>4301011564</v>
      </c>
      <c r="D77" s="403">
        <v>4680115882577</v>
      </c>
      <c r="E77" s="403"/>
      <c r="F77" s="63">
        <v>0.4</v>
      </c>
      <c r="G77" s="38">
        <v>8</v>
      </c>
      <c r="H77" s="63">
        <v>3.2</v>
      </c>
      <c r="I77" s="63">
        <v>3.4</v>
      </c>
      <c r="J77" s="38">
        <v>156</v>
      </c>
      <c r="K77" s="38" t="s">
        <v>81</v>
      </c>
      <c r="L77" s="39" t="s">
        <v>103</v>
      </c>
      <c r="M77" s="39"/>
      <c r="N77" s="38">
        <v>90</v>
      </c>
      <c r="O77" s="69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405"/>
      <c r="Q77" s="405"/>
      <c r="R77" s="405"/>
      <c r="S77" s="406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>IFERROR(IF(X77=0,"",ROUNDUP(X77/H77,0)*0.00753),"")</f>
        <v/>
      </c>
      <c r="Z77" s="69" t="s">
        <v>48</v>
      </c>
      <c r="AA77" s="70" t="s">
        <v>48</v>
      </c>
      <c r="AE77" s="80"/>
      <c r="BB77" s="114" t="s">
        <v>67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27" customHeight="1" x14ac:dyDescent="0.25">
      <c r="A78" s="64" t="s">
        <v>161</v>
      </c>
      <c r="B78" s="64" t="s">
        <v>162</v>
      </c>
      <c r="C78" s="37">
        <v>4301011432</v>
      </c>
      <c r="D78" s="403">
        <v>4680115882720</v>
      </c>
      <c r="E78" s="403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81</v>
      </c>
      <c r="L78" s="39" t="s">
        <v>113</v>
      </c>
      <c r="M78" s="39"/>
      <c r="N78" s="38">
        <v>90</v>
      </c>
      <c r="O78" s="68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405"/>
      <c r="Q78" s="405"/>
      <c r="R78" s="405"/>
      <c r="S78" s="406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>IFERROR(IF(X78=0,"",ROUNDUP(X78/H78,0)*0.00937),"")</f>
        <v/>
      </c>
      <c r="Z78" s="69" t="s">
        <v>48</v>
      </c>
      <c r="AA78" s="70" t="s">
        <v>48</v>
      </c>
      <c r="AE78" s="80"/>
      <c r="BB78" s="115" t="s">
        <v>67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27" customHeight="1" x14ac:dyDescent="0.25">
      <c r="A79" s="64" t="s">
        <v>163</v>
      </c>
      <c r="B79" s="64" t="s">
        <v>164</v>
      </c>
      <c r="C79" s="37">
        <v>4301011417</v>
      </c>
      <c r="D79" s="403">
        <v>4680115880269</v>
      </c>
      <c r="E79" s="403"/>
      <c r="F79" s="63">
        <v>0.375</v>
      </c>
      <c r="G79" s="38">
        <v>10</v>
      </c>
      <c r="H79" s="63">
        <v>3.75</v>
      </c>
      <c r="I79" s="63">
        <v>3.99</v>
      </c>
      <c r="J79" s="38">
        <v>120</v>
      </c>
      <c r="K79" s="38" t="s">
        <v>81</v>
      </c>
      <c r="L79" s="39" t="s">
        <v>133</v>
      </c>
      <c r="M79" s="39"/>
      <c r="N79" s="38">
        <v>50</v>
      </c>
      <c r="O79" s="68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405"/>
      <c r="Q79" s="405"/>
      <c r="R79" s="405"/>
      <c r="S79" s="406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>IFERROR(IF(X79=0,"",ROUNDUP(X79/H79,0)*0.00937),"")</f>
        <v/>
      </c>
      <c r="Z79" s="69" t="s">
        <v>48</v>
      </c>
      <c r="AA79" s="70" t="s">
        <v>48</v>
      </c>
      <c r="AE79" s="80"/>
      <c r="BB79" s="116" t="s">
        <v>67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16.5" customHeight="1" x14ac:dyDescent="0.25">
      <c r="A80" s="64" t="s">
        <v>165</v>
      </c>
      <c r="B80" s="64" t="s">
        <v>166</v>
      </c>
      <c r="C80" s="37">
        <v>4301011415</v>
      </c>
      <c r="D80" s="403">
        <v>4680115880429</v>
      </c>
      <c r="E80" s="403"/>
      <c r="F80" s="63">
        <v>0.45</v>
      </c>
      <c r="G80" s="38">
        <v>10</v>
      </c>
      <c r="H80" s="63">
        <v>4.5</v>
      </c>
      <c r="I80" s="63">
        <v>4.74</v>
      </c>
      <c r="J80" s="38">
        <v>120</v>
      </c>
      <c r="K80" s="38" t="s">
        <v>81</v>
      </c>
      <c r="L80" s="39" t="s">
        <v>133</v>
      </c>
      <c r="M80" s="39"/>
      <c r="N80" s="38">
        <v>50</v>
      </c>
      <c r="O80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405"/>
      <c r="Q80" s="405"/>
      <c r="R80" s="405"/>
      <c r="S80" s="406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>IFERROR(IF(X80=0,"",ROUNDUP(X80/H80,0)*0.00937),"")</f>
        <v/>
      </c>
      <c r="Z80" s="69" t="s">
        <v>48</v>
      </c>
      <c r="AA80" s="70" t="s">
        <v>48</v>
      </c>
      <c r="AE80" s="80"/>
      <c r="BB80" s="117" t="s">
        <v>67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ht="16.5" customHeight="1" x14ac:dyDescent="0.25">
      <c r="A81" s="64" t="s">
        <v>167</v>
      </c>
      <c r="B81" s="64" t="s">
        <v>168</v>
      </c>
      <c r="C81" s="37">
        <v>4301011462</v>
      </c>
      <c r="D81" s="403">
        <v>4680115881457</v>
      </c>
      <c r="E81" s="403"/>
      <c r="F81" s="63">
        <v>0.75</v>
      </c>
      <c r="G81" s="38">
        <v>6</v>
      </c>
      <c r="H81" s="63">
        <v>4.5</v>
      </c>
      <c r="I81" s="63">
        <v>4.74</v>
      </c>
      <c r="J81" s="38">
        <v>120</v>
      </c>
      <c r="K81" s="38" t="s">
        <v>81</v>
      </c>
      <c r="L81" s="39" t="s">
        <v>133</v>
      </c>
      <c r="M81" s="39"/>
      <c r="N81" s="38">
        <v>50</v>
      </c>
      <c r="O81" s="68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405"/>
      <c r="Q81" s="405"/>
      <c r="R81" s="405"/>
      <c r="S81" s="406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6"/>
        <v>0</v>
      </c>
      <c r="Y81" s="42" t="str">
        <f>IFERROR(IF(X81=0,"",ROUNDUP(X81/H81,0)*0.00937),"")</f>
        <v/>
      </c>
      <c r="Z81" s="69" t="s">
        <v>48</v>
      </c>
      <c r="AA81" s="70" t="s">
        <v>48</v>
      </c>
      <c r="AE81" s="80"/>
      <c r="BB81" s="118" t="s">
        <v>67</v>
      </c>
      <c r="BL81" s="80">
        <f t="shared" si="8"/>
        <v>0</v>
      </c>
      <c r="BM81" s="80">
        <f t="shared" si="9"/>
        <v>0</v>
      </c>
      <c r="BN81" s="80">
        <f t="shared" si="10"/>
        <v>0</v>
      </c>
      <c r="BO81" s="80">
        <f t="shared" si="11"/>
        <v>0</v>
      </c>
    </row>
    <row r="82" spans="1:67" x14ac:dyDescent="0.2">
      <c r="A82" s="400"/>
      <c r="B82" s="400"/>
      <c r="C82" s="400"/>
      <c r="D82" s="400"/>
      <c r="E82" s="400"/>
      <c r="F82" s="400"/>
      <c r="G82" s="400"/>
      <c r="H82" s="400"/>
      <c r="I82" s="400"/>
      <c r="J82" s="400"/>
      <c r="K82" s="400"/>
      <c r="L82" s="400"/>
      <c r="M82" s="400"/>
      <c r="N82" s="401"/>
      <c r="O82" s="397" t="s">
        <v>43</v>
      </c>
      <c r="P82" s="398"/>
      <c r="Q82" s="398"/>
      <c r="R82" s="398"/>
      <c r="S82" s="398"/>
      <c r="T82" s="398"/>
      <c r="U82" s="399"/>
      <c r="V82" s="43" t="s">
        <v>42</v>
      </c>
      <c r="W82" s="44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0</v>
      </c>
      <c r="X82" s="44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0</v>
      </c>
      <c r="Y82" s="44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</v>
      </c>
      <c r="Z82" s="68"/>
      <c r="AA82" s="68"/>
    </row>
    <row r="83" spans="1:67" x14ac:dyDescent="0.2">
      <c r="A83" s="400"/>
      <c r="B83" s="400"/>
      <c r="C83" s="400"/>
      <c r="D83" s="400"/>
      <c r="E83" s="400"/>
      <c r="F83" s="400"/>
      <c r="G83" s="400"/>
      <c r="H83" s="400"/>
      <c r="I83" s="400"/>
      <c r="J83" s="400"/>
      <c r="K83" s="400"/>
      <c r="L83" s="400"/>
      <c r="M83" s="400"/>
      <c r="N83" s="401"/>
      <c r="O83" s="397" t="s">
        <v>43</v>
      </c>
      <c r="P83" s="398"/>
      <c r="Q83" s="398"/>
      <c r="R83" s="398"/>
      <c r="S83" s="398"/>
      <c r="T83" s="398"/>
      <c r="U83" s="399"/>
      <c r="V83" s="43" t="s">
        <v>0</v>
      </c>
      <c r="W83" s="44">
        <f>IFERROR(SUM(W61:W81),"0")</f>
        <v>0</v>
      </c>
      <c r="X83" s="44">
        <f>IFERROR(SUM(X61:X81),"0")</f>
        <v>0</v>
      </c>
      <c r="Y83" s="43"/>
      <c r="Z83" s="68"/>
      <c r="AA83" s="68"/>
    </row>
    <row r="84" spans="1:67" ht="14.25" customHeight="1" x14ac:dyDescent="0.25">
      <c r="A84" s="402" t="s">
        <v>110</v>
      </c>
      <c r="B84" s="402"/>
      <c r="C84" s="402"/>
      <c r="D84" s="402"/>
      <c r="E84" s="402"/>
      <c r="F84" s="402"/>
      <c r="G84" s="402"/>
      <c r="H84" s="402"/>
      <c r="I84" s="402"/>
      <c r="J84" s="402"/>
      <c r="K84" s="402"/>
      <c r="L84" s="402"/>
      <c r="M84" s="402"/>
      <c r="N84" s="402"/>
      <c r="O84" s="402"/>
      <c r="P84" s="402"/>
      <c r="Q84" s="402"/>
      <c r="R84" s="402"/>
      <c r="S84" s="402"/>
      <c r="T84" s="402"/>
      <c r="U84" s="402"/>
      <c r="V84" s="402"/>
      <c r="W84" s="402"/>
      <c r="X84" s="402"/>
      <c r="Y84" s="402"/>
      <c r="Z84" s="67"/>
      <c r="AA84" s="67"/>
    </row>
    <row r="85" spans="1:67" ht="16.5" customHeight="1" x14ac:dyDescent="0.25">
      <c r="A85" s="64" t="s">
        <v>169</v>
      </c>
      <c r="B85" s="64" t="s">
        <v>170</v>
      </c>
      <c r="C85" s="37">
        <v>4301020235</v>
      </c>
      <c r="D85" s="403">
        <v>4680115881488</v>
      </c>
      <c r="E85" s="403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8" t="s">
        <v>114</v>
      </c>
      <c r="L85" s="39" t="s">
        <v>113</v>
      </c>
      <c r="M85" s="39"/>
      <c r="N85" s="38">
        <v>50</v>
      </c>
      <c r="O85" s="68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405"/>
      <c r="Q85" s="405"/>
      <c r="R85" s="405"/>
      <c r="S85" s="406"/>
      <c r="T85" s="40" t="s">
        <v>48</v>
      </c>
      <c r="U85" s="40" t="s">
        <v>48</v>
      </c>
      <c r="V85" s="41" t="s">
        <v>0</v>
      </c>
      <c r="W85" s="59">
        <v>0</v>
      </c>
      <c r="X85" s="56">
        <f>IFERROR(IF(W85="",0,CEILING((W85/$H85),1)*$H85),"")</f>
        <v>0</v>
      </c>
      <c r="Y85" s="42" t="str">
        <f>IFERROR(IF(X85=0,"",ROUNDUP(X85/H85,0)*0.02175),"")</f>
        <v/>
      </c>
      <c r="Z85" s="69" t="s">
        <v>48</v>
      </c>
      <c r="AA85" s="70" t="s">
        <v>48</v>
      </c>
      <c r="AE85" s="80"/>
      <c r="BB85" s="119" t="s">
        <v>67</v>
      </c>
      <c r="BL85" s="80">
        <f>IFERROR(W85*I85/H85,"0")</f>
        <v>0</v>
      </c>
      <c r="BM85" s="80">
        <f>IFERROR(X85*I85/H85,"0")</f>
        <v>0</v>
      </c>
      <c r="BN85" s="80">
        <f>IFERROR(1/J85*(W85/H85),"0")</f>
        <v>0</v>
      </c>
      <c r="BO85" s="80">
        <f>IFERROR(1/J85*(X85/H85),"0")</f>
        <v>0</v>
      </c>
    </row>
    <row r="86" spans="1:67" ht="27" customHeight="1" x14ac:dyDescent="0.25">
      <c r="A86" s="64" t="s">
        <v>171</v>
      </c>
      <c r="B86" s="64" t="s">
        <v>172</v>
      </c>
      <c r="C86" s="37">
        <v>4301020228</v>
      </c>
      <c r="D86" s="403">
        <v>4680115882751</v>
      </c>
      <c r="E86" s="403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81</v>
      </c>
      <c r="L86" s="39" t="s">
        <v>113</v>
      </c>
      <c r="M86" s="39"/>
      <c r="N86" s="38">
        <v>90</v>
      </c>
      <c r="O86" s="68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405"/>
      <c r="Q86" s="405"/>
      <c r="R86" s="405"/>
      <c r="S86" s="406"/>
      <c r="T86" s="40" t="s">
        <v>48</v>
      </c>
      <c r="U86" s="40" t="s">
        <v>48</v>
      </c>
      <c r="V86" s="41" t="s">
        <v>0</v>
      </c>
      <c r="W86" s="59">
        <v>0</v>
      </c>
      <c r="X86" s="56">
        <f>IFERROR(IF(W86="",0,CEILING((W86/$H86),1)*$H86),"")</f>
        <v>0</v>
      </c>
      <c r="Y86" s="42" t="str">
        <f>IFERROR(IF(X86=0,"",ROUNDUP(X86/H86,0)*0.00937),"")</f>
        <v/>
      </c>
      <c r="Z86" s="69" t="s">
        <v>48</v>
      </c>
      <c r="AA86" s="70" t="s">
        <v>48</v>
      </c>
      <c r="AE86" s="80"/>
      <c r="BB86" s="120" t="s">
        <v>67</v>
      </c>
      <c r="BL86" s="80">
        <f>IFERROR(W86*I86/H86,"0")</f>
        <v>0</v>
      </c>
      <c r="BM86" s="80">
        <f>IFERROR(X86*I86/H86,"0")</f>
        <v>0</v>
      </c>
      <c r="BN86" s="80">
        <f>IFERROR(1/J86*(W86/H86),"0")</f>
        <v>0</v>
      </c>
      <c r="BO86" s="80">
        <f>IFERROR(1/J86*(X86/H86),"0")</f>
        <v>0</v>
      </c>
    </row>
    <row r="87" spans="1:67" ht="27" customHeight="1" x14ac:dyDescent="0.25">
      <c r="A87" s="64" t="s">
        <v>173</v>
      </c>
      <c r="B87" s="64" t="s">
        <v>174</v>
      </c>
      <c r="C87" s="37">
        <v>4301020258</v>
      </c>
      <c r="D87" s="403">
        <v>4680115882775</v>
      </c>
      <c r="E87" s="403"/>
      <c r="F87" s="63">
        <v>0.3</v>
      </c>
      <c r="G87" s="38">
        <v>8</v>
      </c>
      <c r="H87" s="63">
        <v>2.4</v>
      </c>
      <c r="I87" s="63">
        <v>2.5</v>
      </c>
      <c r="J87" s="38">
        <v>234</v>
      </c>
      <c r="K87" s="38" t="s">
        <v>84</v>
      </c>
      <c r="L87" s="39" t="s">
        <v>133</v>
      </c>
      <c r="M87" s="39"/>
      <c r="N87" s="38">
        <v>50</v>
      </c>
      <c r="O87" s="68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405"/>
      <c r="Q87" s="405"/>
      <c r="R87" s="405"/>
      <c r="S87" s="406"/>
      <c r="T87" s="40" t="s">
        <v>48</v>
      </c>
      <c r="U87" s="40" t="s">
        <v>48</v>
      </c>
      <c r="V87" s="41" t="s">
        <v>0</v>
      </c>
      <c r="W87" s="59">
        <v>0</v>
      </c>
      <c r="X87" s="56">
        <f>IFERROR(IF(W87="",0,CEILING((W87/$H87),1)*$H87),"")</f>
        <v>0</v>
      </c>
      <c r="Y87" s="42" t="str">
        <f>IFERROR(IF(X87=0,"",ROUNDUP(X87/H87,0)*0.00502),"")</f>
        <v/>
      </c>
      <c r="Z87" s="69" t="s">
        <v>48</v>
      </c>
      <c r="AA87" s="70" t="s">
        <v>48</v>
      </c>
      <c r="AE87" s="80"/>
      <c r="BB87" s="121" t="s">
        <v>67</v>
      </c>
      <c r="BL87" s="80">
        <f>IFERROR(W87*I87/H87,"0")</f>
        <v>0</v>
      </c>
      <c r="BM87" s="80">
        <f>IFERROR(X87*I87/H87,"0")</f>
        <v>0</v>
      </c>
      <c r="BN87" s="80">
        <f>IFERROR(1/J87*(W87/H87),"0")</f>
        <v>0</v>
      </c>
      <c r="BO87" s="80">
        <f>IFERROR(1/J87*(X87/H87),"0")</f>
        <v>0</v>
      </c>
    </row>
    <row r="88" spans="1:67" ht="27" customHeight="1" x14ac:dyDescent="0.25">
      <c r="A88" s="64" t="s">
        <v>175</v>
      </c>
      <c r="B88" s="64" t="s">
        <v>176</v>
      </c>
      <c r="C88" s="37">
        <v>4301020217</v>
      </c>
      <c r="D88" s="403">
        <v>4680115880658</v>
      </c>
      <c r="E88" s="403"/>
      <c r="F88" s="63">
        <v>0.4</v>
      </c>
      <c r="G88" s="38">
        <v>6</v>
      </c>
      <c r="H88" s="63">
        <v>2.4</v>
      </c>
      <c r="I88" s="63">
        <v>2.6</v>
      </c>
      <c r="J88" s="38">
        <v>156</v>
      </c>
      <c r="K88" s="38" t="s">
        <v>81</v>
      </c>
      <c r="L88" s="39" t="s">
        <v>113</v>
      </c>
      <c r="M88" s="39"/>
      <c r="N88" s="38">
        <v>50</v>
      </c>
      <c r="O88" s="67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405"/>
      <c r="Q88" s="405"/>
      <c r="R88" s="405"/>
      <c r="S88" s="406"/>
      <c r="T88" s="40" t="s">
        <v>48</v>
      </c>
      <c r="U88" s="40" t="s">
        <v>48</v>
      </c>
      <c r="V88" s="41" t="s">
        <v>0</v>
      </c>
      <c r="W88" s="59">
        <v>0</v>
      </c>
      <c r="X88" s="56">
        <f>IFERROR(IF(W88="",0,CEILING((W88/$H88),1)*$H88),"")</f>
        <v>0</v>
      </c>
      <c r="Y88" s="42" t="str">
        <f>IFERROR(IF(X88=0,"",ROUNDUP(X88/H88,0)*0.00753),"")</f>
        <v/>
      </c>
      <c r="Z88" s="69" t="s">
        <v>48</v>
      </c>
      <c r="AA88" s="70" t="s">
        <v>48</v>
      </c>
      <c r="AE88" s="80"/>
      <c r="BB88" s="122" t="s">
        <v>67</v>
      </c>
      <c r="BL88" s="80">
        <f>IFERROR(W88*I88/H88,"0")</f>
        <v>0</v>
      </c>
      <c r="BM88" s="80">
        <f>IFERROR(X88*I88/H88,"0")</f>
        <v>0</v>
      </c>
      <c r="BN88" s="80">
        <f>IFERROR(1/J88*(W88/H88),"0")</f>
        <v>0</v>
      </c>
      <c r="BO88" s="80">
        <f>IFERROR(1/J88*(X88/H88),"0")</f>
        <v>0</v>
      </c>
    </row>
    <row r="89" spans="1:67" x14ac:dyDescent="0.2">
      <c r="A89" s="400"/>
      <c r="B89" s="400"/>
      <c r="C89" s="400"/>
      <c r="D89" s="400"/>
      <c r="E89" s="400"/>
      <c r="F89" s="400"/>
      <c r="G89" s="400"/>
      <c r="H89" s="400"/>
      <c r="I89" s="400"/>
      <c r="J89" s="400"/>
      <c r="K89" s="400"/>
      <c r="L89" s="400"/>
      <c r="M89" s="400"/>
      <c r="N89" s="401"/>
      <c r="O89" s="397" t="s">
        <v>43</v>
      </c>
      <c r="P89" s="398"/>
      <c r="Q89" s="398"/>
      <c r="R89" s="398"/>
      <c r="S89" s="398"/>
      <c r="T89" s="398"/>
      <c r="U89" s="399"/>
      <c r="V89" s="43" t="s">
        <v>42</v>
      </c>
      <c r="W89" s="44">
        <f>IFERROR(W85/H85,"0")+IFERROR(W86/H86,"0")+IFERROR(W87/H87,"0")+IFERROR(W88/H88,"0")</f>
        <v>0</v>
      </c>
      <c r="X89" s="44">
        <f>IFERROR(X85/H85,"0")+IFERROR(X86/H86,"0")+IFERROR(X87/H87,"0")+IFERROR(X88/H88,"0")</f>
        <v>0</v>
      </c>
      <c r="Y89" s="44">
        <f>IFERROR(IF(Y85="",0,Y85),"0")+IFERROR(IF(Y86="",0,Y86),"0")+IFERROR(IF(Y87="",0,Y87),"0")+IFERROR(IF(Y88="",0,Y88),"0")</f>
        <v>0</v>
      </c>
      <c r="Z89" s="68"/>
      <c r="AA89" s="68"/>
    </row>
    <row r="90" spans="1:67" x14ac:dyDescent="0.2">
      <c r="A90" s="400"/>
      <c r="B90" s="400"/>
      <c r="C90" s="400"/>
      <c r="D90" s="400"/>
      <c r="E90" s="400"/>
      <c r="F90" s="400"/>
      <c r="G90" s="400"/>
      <c r="H90" s="400"/>
      <c r="I90" s="400"/>
      <c r="J90" s="400"/>
      <c r="K90" s="400"/>
      <c r="L90" s="400"/>
      <c r="M90" s="400"/>
      <c r="N90" s="401"/>
      <c r="O90" s="397" t="s">
        <v>43</v>
      </c>
      <c r="P90" s="398"/>
      <c r="Q90" s="398"/>
      <c r="R90" s="398"/>
      <c r="S90" s="398"/>
      <c r="T90" s="398"/>
      <c r="U90" s="399"/>
      <c r="V90" s="43" t="s">
        <v>0</v>
      </c>
      <c r="W90" s="44">
        <f>IFERROR(SUM(W85:W88),"0")</f>
        <v>0</v>
      </c>
      <c r="X90" s="44">
        <f>IFERROR(SUM(X85:X88),"0")</f>
        <v>0</v>
      </c>
      <c r="Y90" s="43"/>
      <c r="Z90" s="68"/>
      <c r="AA90" s="68"/>
    </row>
    <row r="91" spans="1:67" ht="14.25" customHeight="1" x14ac:dyDescent="0.25">
      <c r="A91" s="402" t="s">
        <v>77</v>
      </c>
      <c r="B91" s="402"/>
      <c r="C91" s="402"/>
      <c r="D91" s="402"/>
      <c r="E91" s="402"/>
      <c r="F91" s="402"/>
      <c r="G91" s="402"/>
      <c r="H91" s="402"/>
      <c r="I91" s="402"/>
      <c r="J91" s="402"/>
      <c r="K91" s="402"/>
      <c r="L91" s="402"/>
      <c r="M91" s="402"/>
      <c r="N91" s="402"/>
      <c r="O91" s="402"/>
      <c r="P91" s="402"/>
      <c r="Q91" s="402"/>
      <c r="R91" s="402"/>
      <c r="S91" s="402"/>
      <c r="T91" s="402"/>
      <c r="U91" s="402"/>
      <c r="V91" s="402"/>
      <c r="W91" s="402"/>
      <c r="X91" s="402"/>
      <c r="Y91" s="402"/>
      <c r="Z91" s="67"/>
      <c r="AA91" s="67"/>
    </row>
    <row r="92" spans="1:67" ht="16.5" customHeight="1" x14ac:dyDescent="0.25">
      <c r="A92" s="64" t="s">
        <v>177</v>
      </c>
      <c r="B92" s="64" t="s">
        <v>178</v>
      </c>
      <c r="C92" s="37">
        <v>4301030895</v>
      </c>
      <c r="D92" s="403">
        <v>4607091387667</v>
      </c>
      <c r="E92" s="403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8" t="s">
        <v>114</v>
      </c>
      <c r="L92" s="39" t="s">
        <v>113</v>
      </c>
      <c r="M92" s="39"/>
      <c r="N92" s="38">
        <v>40</v>
      </c>
      <c r="O92" s="67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405"/>
      <c r="Q92" s="405"/>
      <c r="R92" s="405"/>
      <c r="S92" s="406"/>
      <c r="T92" s="40" t="s">
        <v>48</v>
      </c>
      <c r="U92" s="40" t="s">
        <v>48</v>
      </c>
      <c r="V92" s="41" t="s">
        <v>0</v>
      </c>
      <c r="W92" s="59">
        <v>0</v>
      </c>
      <c r="X92" s="56">
        <f t="shared" ref="X92:X98" si="13">IFERROR(IF(W92="",0,CEILING((W92/$H92),1)*$H92),"")</f>
        <v>0</v>
      </c>
      <c r="Y92" s="42" t="str">
        <f>IFERROR(IF(X92=0,"",ROUNDUP(X92/H92,0)*0.02175),"")</f>
        <v/>
      </c>
      <c r="Z92" s="69" t="s">
        <v>48</v>
      </c>
      <c r="AA92" s="70" t="s">
        <v>48</v>
      </c>
      <c r="AE92" s="80"/>
      <c r="BB92" s="123" t="s">
        <v>67</v>
      </c>
      <c r="BL92" s="80">
        <f t="shared" ref="BL92:BL98" si="14">IFERROR(W92*I92/H92,"0")</f>
        <v>0</v>
      </c>
      <c r="BM92" s="80">
        <f t="shared" ref="BM92:BM98" si="15">IFERROR(X92*I92/H92,"0")</f>
        <v>0</v>
      </c>
      <c r="BN92" s="80">
        <f t="shared" ref="BN92:BN98" si="16">IFERROR(1/J92*(W92/H92),"0")</f>
        <v>0</v>
      </c>
      <c r="BO92" s="80">
        <f t="shared" ref="BO92:BO98" si="17">IFERROR(1/J92*(X92/H92),"0")</f>
        <v>0</v>
      </c>
    </row>
    <row r="93" spans="1:67" ht="27" customHeight="1" x14ac:dyDescent="0.25">
      <c r="A93" s="64" t="s">
        <v>179</v>
      </c>
      <c r="B93" s="64" t="s">
        <v>180</v>
      </c>
      <c r="C93" s="37">
        <v>4301030961</v>
      </c>
      <c r="D93" s="403">
        <v>4607091387636</v>
      </c>
      <c r="E93" s="403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8" t="s">
        <v>81</v>
      </c>
      <c r="L93" s="39" t="s">
        <v>80</v>
      </c>
      <c r="M93" s="39"/>
      <c r="N93" s="38">
        <v>40</v>
      </c>
      <c r="O93" s="6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405"/>
      <c r="Q93" s="405"/>
      <c r="R93" s="405"/>
      <c r="S93" s="406"/>
      <c r="T93" s="40" t="s">
        <v>48</v>
      </c>
      <c r="U93" s="40" t="s">
        <v>48</v>
      </c>
      <c r="V93" s="41" t="s">
        <v>0</v>
      </c>
      <c r="W93" s="59">
        <v>0</v>
      </c>
      <c r="X93" s="56">
        <f t="shared" si="13"/>
        <v>0</v>
      </c>
      <c r="Y93" s="42" t="str">
        <f>IFERROR(IF(X93=0,"",ROUNDUP(X93/H93,0)*0.00937),"")</f>
        <v/>
      </c>
      <c r="Z93" s="69" t="s">
        <v>48</v>
      </c>
      <c r="AA93" s="70" t="s">
        <v>48</v>
      </c>
      <c r="AE93" s="80"/>
      <c r="BB93" s="124" t="s">
        <v>67</v>
      </c>
      <c r="BL93" s="80">
        <f t="shared" si="14"/>
        <v>0</v>
      </c>
      <c r="BM93" s="80">
        <f t="shared" si="15"/>
        <v>0</v>
      </c>
      <c r="BN93" s="80">
        <f t="shared" si="16"/>
        <v>0</v>
      </c>
      <c r="BO93" s="80">
        <f t="shared" si="17"/>
        <v>0</v>
      </c>
    </row>
    <row r="94" spans="1:67" ht="16.5" customHeight="1" x14ac:dyDescent="0.25">
      <c r="A94" s="64" t="s">
        <v>181</v>
      </c>
      <c r="B94" s="64" t="s">
        <v>182</v>
      </c>
      <c r="C94" s="37">
        <v>4301030963</v>
      </c>
      <c r="D94" s="403">
        <v>4607091382426</v>
      </c>
      <c r="E94" s="403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114</v>
      </c>
      <c r="L94" s="39" t="s">
        <v>80</v>
      </c>
      <c r="M94" s="39"/>
      <c r="N94" s="38">
        <v>40</v>
      </c>
      <c r="O94" s="6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405"/>
      <c r="Q94" s="405"/>
      <c r="R94" s="405"/>
      <c r="S94" s="406"/>
      <c r="T94" s="40" t="s">
        <v>48</v>
      </c>
      <c r="U94" s="40" t="s">
        <v>48</v>
      </c>
      <c r="V94" s="41" t="s">
        <v>0</v>
      </c>
      <c r="W94" s="59">
        <v>0</v>
      </c>
      <c r="X94" s="56">
        <f t="shared" si="13"/>
        <v>0</v>
      </c>
      <c r="Y94" s="42" t="str">
        <f>IFERROR(IF(X94=0,"",ROUNDUP(X94/H94,0)*0.02175),"")</f>
        <v/>
      </c>
      <c r="Z94" s="69" t="s">
        <v>48</v>
      </c>
      <c r="AA94" s="70" t="s">
        <v>48</v>
      </c>
      <c r="AE94" s="80"/>
      <c r="BB94" s="125" t="s">
        <v>67</v>
      </c>
      <c r="BL94" s="80">
        <f t="shared" si="14"/>
        <v>0</v>
      </c>
      <c r="BM94" s="80">
        <f t="shared" si="15"/>
        <v>0</v>
      </c>
      <c r="BN94" s="80">
        <f t="shared" si="16"/>
        <v>0</v>
      </c>
      <c r="BO94" s="80">
        <f t="shared" si="17"/>
        <v>0</v>
      </c>
    </row>
    <row r="95" spans="1:67" ht="27" customHeight="1" x14ac:dyDescent="0.25">
      <c r="A95" s="64" t="s">
        <v>183</v>
      </c>
      <c r="B95" s="64" t="s">
        <v>184</v>
      </c>
      <c r="C95" s="37">
        <v>4301030962</v>
      </c>
      <c r="D95" s="403">
        <v>4607091386547</v>
      </c>
      <c r="E95" s="403"/>
      <c r="F95" s="63">
        <v>0.35</v>
      </c>
      <c r="G95" s="38">
        <v>8</v>
      </c>
      <c r="H95" s="63">
        <v>2.8</v>
      </c>
      <c r="I95" s="63">
        <v>2.94</v>
      </c>
      <c r="J95" s="38">
        <v>234</v>
      </c>
      <c r="K95" s="38" t="s">
        <v>84</v>
      </c>
      <c r="L95" s="39" t="s">
        <v>80</v>
      </c>
      <c r="M95" s="39"/>
      <c r="N95" s="38">
        <v>40</v>
      </c>
      <c r="O95" s="68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405"/>
      <c r="Q95" s="405"/>
      <c r="R95" s="405"/>
      <c r="S95" s="406"/>
      <c r="T95" s="40" t="s">
        <v>48</v>
      </c>
      <c r="U95" s="40" t="s">
        <v>48</v>
      </c>
      <c r="V95" s="41" t="s">
        <v>0</v>
      </c>
      <c r="W95" s="59">
        <v>0</v>
      </c>
      <c r="X95" s="56">
        <f t="shared" si="13"/>
        <v>0</v>
      </c>
      <c r="Y95" s="42" t="str">
        <f>IFERROR(IF(X95=0,"",ROUNDUP(X95/H95,0)*0.00502),"")</f>
        <v/>
      </c>
      <c r="Z95" s="69" t="s">
        <v>48</v>
      </c>
      <c r="AA95" s="70" t="s">
        <v>48</v>
      </c>
      <c r="AE95" s="80"/>
      <c r="BB95" s="126" t="s">
        <v>67</v>
      </c>
      <c r="BL95" s="80">
        <f t="shared" si="14"/>
        <v>0</v>
      </c>
      <c r="BM95" s="80">
        <f t="shared" si="15"/>
        <v>0</v>
      </c>
      <c r="BN95" s="80">
        <f t="shared" si="16"/>
        <v>0</v>
      </c>
      <c r="BO95" s="80">
        <f t="shared" si="17"/>
        <v>0</v>
      </c>
    </row>
    <row r="96" spans="1:67" ht="27" customHeight="1" x14ac:dyDescent="0.25">
      <c r="A96" s="64" t="s">
        <v>185</v>
      </c>
      <c r="B96" s="64" t="s">
        <v>186</v>
      </c>
      <c r="C96" s="37">
        <v>4301030964</v>
      </c>
      <c r="D96" s="403">
        <v>4607091382464</v>
      </c>
      <c r="E96" s="403"/>
      <c r="F96" s="63">
        <v>0.35</v>
      </c>
      <c r="G96" s="38">
        <v>8</v>
      </c>
      <c r="H96" s="63">
        <v>2.8</v>
      </c>
      <c r="I96" s="63">
        <v>2.964</v>
      </c>
      <c r="J96" s="38">
        <v>234</v>
      </c>
      <c r="K96" s="38" t="s">
        <v>84</v>
      </c>
      <c r="L96" s="39" t="s">
        <v>80</v>
      </c>
      <c r="M96" s="39"/>
      <c r="N96" s="38">
        <v>40</v>
      </c>
      <c r="O96" s="6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405"/>
      <c r="Q96" s="405"/>
      <c r="R96" s="405"/>
      <c r="S96" s="406"/>
      <c r="T96" s="40" t="s">
        <v>48</v>
      </c>
      <c r="U96" s="40" t="s">
        <v>48</v>
      </c>
      <c r="V96" s="41" t="s">
        <v>0</v>
      </c>
      <c r="W96" s="59">
        <v>0</v>
      </c>
      <c r="X96" s="56">
        <f t="shared" si="13"/>
        <v>0</v>
      </c>
      <c r="Y96" s="42" t="str">
        <f>IFERROR(IF(X96=0,"",ROUNDUP(X96/H96,0)*0.00502),"")</f>
        <v/>
      </c>
      <c r="Z96" s="69" t="s">
        <v>48</v>
      </c>
      <c r="AA96" s="70" t="s">
        <v>48</v>
      </c>
      <c r="AE96" s="80"/>
      <c r="BB96" s="127" t="s">
        <v>67</v>
      </c>
      <c r="BL96" s="80">
        <f t="shared" si="14"/>
        <v>0</v>
      </c>
      <c r="BM96" s="80">
        <f t="shared" si="15"/>
        <v>0</v>
      </c>
      <c r="BN96" s="80">
        <f t="shared" si="16"/>
        <v>0</v>
      </c>
      <c r="BO96" s="80">
        <f t="shared" si="17"/>
        <v>0</v>
      </c>
    </row>
    <row r="97" spans="1:67" ht="27" customHeight="1" x14ac:dyDescent="0.25">
      <c r="A97" s="64" t="s">
        <v>187</v>
      </c>
      <c r="B97" s="64" t="s">
        <v>188</v>
      </c>
      <c r="C97" s="37">
        <v>4301031235</v>
      </c>
      <c r="D97" s="403">
        <v>4680115883444</v>
      </c>
      <c r="E97" s="403"/>
      <c r="F97" s="63">
        <v>0.35</v>
      </c>
      <c r="G97" s="38">
        <v>8</v>
      </c>
      <c r="H97" s="63">
        <v>2.8</v>
      </c>
      <c r="I97" s="63">
        <v>3.0880000000000001</v>
      </c>
      <c r="J97" s="38">
        <v>156</v>
      </c>
      <c r="K97" s="38" t="s">
        <v>81</v>
      </c>
      <c r="L97" s="39" t="s">
        <v>103</v>
      </c>
      <c r="M97" s="39"/>
      <c r="N97" s="38">
        <v>90</v>
      </c>
      <c r="O97" s="68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405"/>
      <c r="Q97" s="405"/>
      <c r="R97" s="405"/>
      <c r="S97" s="406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si="13"/>
        <v>0</v>
      </c>
      <c r="Y97" s="42" t="str">
        <f>IFERROR(IF(X97=0,"",ROUNDUP(X97/H97,0)*0.00753),"")</f>
        <v/>
      </c>
      <c r="Z97" s="69" t="s">
        <v>48</v>
      </c>
      <c r="AA97" s="70" t="s">
        <v>48</v>
      </c>
      <c r="AE97" s="80"/>
      <c r="BB97" s="128" t="s">
        <v>67</v>
      </c>
      <c r="BL97" s="80">
        <f t="shared" si="14"/>
        <v>0</v>
      </c>
      <c r="BM97" s="80">
        <f t="shared" si="15"/>
        <v>0</v>
      </c>
      <c r="BN97" s="80">
        <f t="shared" si="16"/>
        <v>0</v>
      </c>
      <c r="BO97" s="80">
        <f t="shared" si="17"/>
        <v>0</v>
      </c>
    </row>
    <row r="98" spans="1:67" ht="27" customHeight="1" x14ac:dyDescent="0.25">
      <c r="A98" s="64" t="s">
        <v>187</v>
      </c>
      <c r="B98" s="64" t="s">
        <v>189</v>
      </c>
      <c r="C98" s="37">
        <v>4301031234</v>
      </c>
      <c r="D98" s="403">
        <v>4680115883444</v>
      </c>
      <c r="E98" s="403"/>
      <c r="F98" s="63">
        <v>0.35</v>
      </c>
      <c r="G98" s="38">
        <v>8</v>
      </c>
      <c r="H98" s="63">
        <v>2.8</v>
      </c>
      <c r="I98" s="63">
        <v>3.0880000000000001</v>
      </c>
      <c r="J98" s="38">
        <v>156</v>
      </c>
      <c r="K98" s="38" t="s">
        <v>81</v>
      </c>
      <c r="L98" s="39" t="s">
        <v>103</v>
      </c>
      <c r="M98" s="39"/>
      <c r="N98" s="38">
        <v>90</v>
      </c>
      <c r="O98" s="66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405"/>
      <c r="Q98" s="405"/>
      <c r="R98" s="405"/>
      <c r="S98" s="406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13"/>
        <v>0</v>
      </c>
      <c r="Y98" s="42" t="str">
        <f>IFERROR(IF(X98=0,"",ROUNDUP(X98/H98,0)*0.00753),"")</f>
        <v/>
      </c>
      <c r="Z98" s="69" t="s">
        <v>48</v>
      </c>
      <c r="AA98" s="70" t="s">
        <v>48</v>
      </c>
      <c r="AE98" s="80"/>
      <c r="BB98" s="129" t="s">
        <v>67</v>
      </c>
      <c r="BL98" s="80">
        <f t="shared" si="14"/>
        <v>0</v>
      </c>
      <c r="BM98" s="80">
        <f t="shared" si="15"/>
        <v>0</v>
      </c>
      <c r="BN98" s="80">
        <f t="shared" si="16"/>
        <v>0</v>
      </c>
      <c r="BO98" s="80">
        <f t="shared" si="17"/>
        <v>0</v>
      </c>
    </row>
    <row r="99" spans="1:67" x14ac:dyDescent="0.2">
      <c r="A99" s="400"/>
      <c r="B99" s="400"/>
      <c r="C99" s="400"/>
      <c r="D99" s="400"/>
      <c r="E99" s="400"/>
      <c r="F99" s="400"/>
      <c r="G99" s="400"/>
      <c r="H99" s="400"/>
      <c r="I99" s="400"/>
      <c r="J99" s="400"/>
      <c r="K99" s="400"/>
      <c r="L99" s="400"/>
      <c r="M99" s="400"/>
      <c r="N99" s="401"/>
      <c r="O99" s="397" t="s">
        <v>43</v>
      </c>
      <c r="P99" s="398"/>
      <c r="Q99" s="398"/>
      <c r="R99" s="398"/>
      <c r="S99" s="398"/>
      <c r="T99" s="398"/>
      <c r="U99" s="399"/>
      <c r="V99" s="43" t="s">
        <v>42</v>
      </c>
      <c r="W99" s="44">
        <f>IFERROR(W92/H92,"0")+IFERROR(W93/H93,"0")+IFERROR(W94/H94,"0")+IFERROR(W95/H95,"0")+IFERROR(W96/H96,"0")+IFERROR(W97/H97,"0")+IFERROR(W98/H98,"0")</f>
        <v>0</v>
      </c>
      <c r="X99" s="44">
        <f>IFERROR(X92/H92,"0")+IFERROR(X93/H93,"0")+IFERROR(X94/H94,"0")+IFERROR(X95/H95,"0")+IFERROR(X96/H96,"0")+IFERROR(X97/H97,"0")+IFERROR(X98/H98,"0")</f>
        <v>0</v>
      </c>
      <c r="Y99" s="44">
        <f>IFERROR(IF(Y92="",0,Y92),"0")+IFERROR(IF(Y93="",0,Y93),"0")+IFERROR(IF(Y94="",0,Y94),"0")+IFERROR(IF(Y95="",0,Y95),"0")+IFERROR(IF(Y96="",0,Y96),"0")+IFERROR(IF(Y97="",0,Y97),"0")+IFERROR(IF(Y98="",0,Y98),"0")</f>
        <v>0</v>
      </c>
      <c r="Z99" s="68"/>
      <c r="AA99" s="68"/>
    </row>
    <row r="100" spans="1:67" x14ac:dyDescent="0.2">
      <c r="A100" s="400"/>
      <c r="B100" s="400"/>
      <c r="C100" s="400"/>
      <c r="D100" s="400"/>
      <c r="E100" s="400"/>
      <c r="F100" s="400"/>
      <c r="G100" s="400"/>
      <c r="H100" s="400"/>
      <c r="I100" s="400"/>
      <c r="J100" s="400"/>
      <c r="K100" s="400"/>
      <c r="L100" s="400"/>
      <c r="M100" s="400"/>
      <c r="N100" s="401"/>
      <c r="O100" s="397" t="s">
        <v>43</v>
      </c>
      <c r="P100" s="398"/>
      <c r="Q100" s="398"/>
      <c r="R100" s="398"/>
      <c r="S100" s="398"/>
      <c r="T100" s="398"/>
      <c r="U100" s="399"/>
      <c r="V100" s="43" t="s">
        <v>0</v>
      </c>
      <c r="W100" s="44">
        <f>IFERROR(SUM(W92:W98),"0")</f>
        <v>0</v>
      </c>
      <c r="X100" s="44">
        <f>IFERROR(SUM(X92:X98),"0")</f>
        <v>0</v>
      </c>
      <c r="Y100" s="43"/>
      <c r="Z100" s="68"/>
      <c r="AA100" s="68"/>
    </row>
    <row r="101" spans="1:67" ht="14.25" customHeight="1" x14ac:dyDescent="0.25">
      <c r="A101" s="402" t="s">
        <v>85</v>
      </c>
      <c r="B101" s="402"/>
      <c r="C101" s="402"/>
      <c r="D101" s="402"/>
      <c r="E101" s="402"/>
      <c r="F101" s="402"/>
      <c r="G101" s="402"/>
      <c r="H101" s="402"/>
      <c r="I101" s="402"/>
      <c r="J101" s="402"/>
      <c r="K101" s="402"/>
      <c r="L101" s="402"/>
      <c r="M101" s="402"/>
      <c r="N101" s="402"/>
      <c r="O101" s="402"/>
      <c r="P101" s="402"/>
      <c r="Q101" s="402"/>
      <c r="R101" s="402"/>
      <c r="S101" s="402"/>
      <c r="T101" s="402"/>
      <c r="U101" s="402"/>
      <c r="V101" s="402"/>
      <c r="W101" s="402"/>
      <c r="X101" s="402"/>
      <c r="Y101" s="402"/>
      <c r="Z101" s="67"/>
      <c r="AA101" s="67"/>
    </row>
    <row r="102" spans="1:67" ht="16.5" customHeight="1" x14ac:dyDescent="0.25">
      <c r="A102" s="64" t="s">
        <v>190</v>
      </c>
      <c r="B102" s="64" t="s">
        <v>191</v>
      </c>
      <c r="C102" s="37">
        <v>4301051787</v>
      </c>
      <c r="D102" s="403">
        <v>4680115885233</v>
      </c>
      <c r="E102" s="403"/>
      <c r="F102" s="63">
        <v>0.2</v>
      </c>
      <c r="G102" s="38">
        <v>6</v>
      </c>
      <c r="H102" s="63">
        <v>1.2</v>
      </c>
      <c r="I102" s="63">
        <v>1.3</v>
      </c>
      <c r="J102" s="38">
        <v>234</v>
      </c>
      <c r="K102" s="38" t="s">
        <v>84</v>
      </c>
      <c r="L102" s="39" t="s">
        <v>138</v>
      </c>
      <c r="M102" s="39"/>
      <c r="N102" s="38">
        <v>30</v>
      </c>
      <c r="O102" s="670" t="s">
        <v>192</v>
      </c>
      <c r="P102" s="405"/>
      <c r="Q102" s="405"/>
      <c r="R102" s="405"/>
      <c r="S102" s="406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ref="X102:X116" si="18">IFERROR(IF(W102="",0,CEILING((W102/$H102),1)*$H102),"")</f>
        <v>0</v>
      </c>
      <c r="Y102" s="42" t="str">
        <f>IFERROR(IF(X102=0,"",ROUNDUP(X102/H102,0)*0.00502),"")</f>
        <v/>
      </c>
      <c r="Z102" s="69" t="s">
        <v>48</v>
      </c>
      <c r="AA102" s="70" t="s">
        <v>193</v>
      </c>
      <c r="AE102" s="80"/>
      <c r="BB102" s="130" t="s">
        <v>67</v>
      </c>
      <c r="BL102" s="80">
        <f t="shared" ref="BL102:BL116" si="19">IFERROR(W102*I102/H102,"0")</f>
        <v>0</v>
      </c>
      <c r="BM102" s="80">
        <f t="shared" ref="BM102:BM116" si="20">IFERROR(X102*I102/H102,"0")</f>
        <v>0</v>
      </c>
      <c r="BN102" s="80">
        <f t="shared" ref="BN102:BN116" si="21">IFERROR(1/J102*(W102/H102),"0")</f>
        <v>0</v>
      </c>
      <c r="BO102" s="80">
        <f t="shared" ref="BO102:BO116" si="22">IFERROR(1/J102*(X102/H102),"0")</f>
        <v>0</v>
      </c>
    </row>
    <row r="103" spans="1:67" ht="27" customHeight="1" x14ac:dyDescent="0.25">
      <c r="A103" s="64" t="s">
        <v>194</v>
      </c>
      <c r="B103" s="64" t="s">
        <v>195</v>
      </c>
      <c r="C103" s="37">
        <v>4301051437</v>
      </c>
      <c r="D103" s="403">
        <v>4607091386967</v>
      </c>
      <c r="E103" s="403"/>
      <c r="F103" s="63">
        <v>1.35</v>
      </c>
      <c r="G103" s="38">
        <v>6</v>
      </c>
      <c r="H103" s="63">
        <v>8.1</v>
      </c>
      <c r="I103" s="63">
        <v>8.6639999999999997</v>
      </c>
      <c r="J103" s="38">
        <v>56</v>
      </c>
      <c r="K103" s="38" t="s">
        <v>114</v>
      </c>
      <c r="L103" s="39" t="s">
        <v>133</v>
      </c>
      <c r="M103" s="39"/>
      <c r="N103" s="38">
        <v>45</v>
      </c>
      <c r="O103" s="67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3" s="405"/>
      <c r="Q103" s="405"/>
      <c r="R103" s="405"/>
      <c r="S103" s="406"/>
      <c r="T103" s="40" t="s">
        <v>48</v>
      </c>
      <c r="U103" s="40" t="s">
        <v>48</v>
      </c>
      <c r="V103" s="41" t="s">
        <v>0</v>
      </c>
      <c r="W103" s="59">
        <v>0</v>
      </c>
      <c r="X103" s="56">
        <f t="shared" si="18"/>
        <v>0</v>
      </c>
      <c r="Y103" s="42" t="str">
        <f>IFERROR(IF(X103=0,"",ROUNDUP(X103/H103,0)*0.02175),"")</f>
        <v/>
      </c>
      <c r="Z103" s="69" t="s">
        <v>48</v>
      </c>
      <c r="AA103" s="70" t="s">
        <v>48</v>
      </c>
      <c r="AE103" s="80"/>
      <c r="BB103" s="131" t="s">
        <v>67</v>
      </c>
      <c r="BL103" s="80">
        <f t="shared" si="19"/>
        <v>0</v>
      </c>
      <c r="BM103" s="80">
        <f t="shared" si="20"/>
        <v>0</v>
      </c>
      <c r="BN103" s="80">
        <f t="shared" si="21"/>
        <v>0</v>
      </c>
      <c r="BO103" s="80">
        <f t="shared" si="22"/>
        <v>0</v>
      </c>
    </row>
    <row r="104" spans="1:67" ht="27" customHeight="1" x14ac:dyDescent="0.25">
      <c r="A104" s="64" t="s">
        <v>194</v>
      </c>
      <c r="B104" s="64" t="s">
        <v>196</v>
      </c>
      <c r="C104" s="37">
        <v>4301051543</v>
      </c>
      <c r="D104" s="403">
        <v>4607091386967</v>
      </c>
      <c r="E104" s="403"/>
      <c r="F104" s="63">
        <v>1.4</v>
      </c>
      <c r="G104" s="38">
        <v>6</v>
      </c>
      <c r="H104" s="63">
        <v>8.4</v>
      </c>
      <c r="I104" s="63">
        <v>8.9640000000000004</v>
      </c>
      <c r="J104" s="38">
        <v>56</v>
      </c>
      <c r="K104" s="38" t="s">
        <v>114</v>
      </c>
      <c r="L104" s="39" t="s">
        <v>80</v>
      </c>
      <c r="M104" s="39"/>
      <c r="N104" s="38">
        <v>45</v>
      </c>
      <c r="O104" s="67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4" s="405"/>
      <c r="Q104" s="405"/>
      <c r="R104" s="405"/>
      <c r="S104" s="406"/>
      <c r="T104" s="40" t="s">
        <v>48</v>
      </c>
      <c r="U104" s="40" t="s">
        <v>48</v>
      </c>
      <c r="V104" s="41" t="s">
        <v>0</v>
      </c>
      <c r="W104" s="59">
        <v>0</v>
      </c>
      <c r="X104" s="56">
        <f t="shared" si="18"/>
        <v>0</v>
      </c>
      <c r="Y104" s="42" t="str">
        <f>IFERROR(IF(X104=0,"",ROUNDUP(X104/H104,0)*0.02175),"")</f>
        <v/>
      </c>
      <c r="Z104" s="69" t="s">
        <v>48</v>
      </c>
      <c r="AA104" s="70" t="s">
        <v>48</v>
      </c>
      <c r="AE104" s="80"/>
      <c r="BB104" s="132" t="s">
        <v>67</v>
      </c>
      <c r="BL104" s="80">
        <f t="shared" si="19"/>
        <v>0</v>
      </c>
      <c r="BM104" s="80">
        <f t="shared" si="20"/>
        <v>0</v>
      </c>
      <c r="BN104" s="80">
        <f t="shared" si="21"/>
        <v>0</v>
      </c>
      <c r="BO104" s="80">
        <f t="shared" si="22"/>
        <v>0</v>
      </c>
    </row>
    <row r="105" spans="1:67" ht="16.5" customHeight="1" x14ac:dyDescent="0.25">
      <c r="A105" s="64" t="s">
        <v>197</v>
      </c>
      <c r="B105" s="64" t="s">
        <v>198</v>
      </c>
      <c r="C105" s="37">
        <v>4301051611</v>
      </c>
      <c r="D105" s="403">
        <v>4607091385304</v>
      </c>
      <c r="E105" s="403"/>
      <c r="F105" s="63">
        <v>1.4</v>
      </c>
      <c r="G105" s="38">
        <v>6</v>
      </c>
      <c r="H105" s="63">
        <v>8.4</v>
      </c>
      <c r="I105" s="63">
        <v>8.9640000000000004</v>
      </c>
      <c r="J105" s="38">
        <v>56</v>
      </c>
      <c r="K105" s="38" t="s">
        <v>114</v>
      </c>
      <c r="L105" s="39" t="s">
        <v>80</v>
      </c>
      <c r="M105" s="39"/>
      <c r="N105" s="38">
        <v>40</v>
      </c>
      <c r="O105" s="67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5" s="405"/>
      <c r="Q105" s="405"/>
      <c r="R105" s="405"/>
      <c r="S105" s="406"/>
      <c r="T105" s="40" t="s">
        <v>48</v>
      </c>
      <c r="U105" s="40" t="s">
        <v>48</v>
      </c>
      <c r="V105" s="41" t="s">
        <v>0</v>
      </c>
      <c r="W105" s="59">
        <v>0</v>
      </c>
      <c r="X105" s="56">
        <f t="shared" si="18"/>
        <v>0</v>
      </c>
      <c r="Y105" s="42" t="str">
        <f>IFERROR(IF(X105=0,"",ROUNDUP(X105/H105,0)*0.02175),"")</f>
        <v/>
      </c>
      <c r="Z105" s="69" t="s">
        <v>48</v>
      </c>
      <c r="AA105" s="70" t="s">
        <v>48</v>
      </c>
      <c r="AE105" s="80"/>
      <c r="BB105" s="133" t="s">
        <v>67</v>
      </c>
      <c r="BL105" s="80">
        <f t="shared" si="19"/>
        <v>0</v>
      </c>
      <c r="BM105" s="80">
        <f t="shared" si="20"/>
        <v>0</v>
      </c>
      <c r="BN105" s="80">
        <f t="shared" si="21"/>
        <v>0</v>
      </c>
      <c r="BO105" s="80">
        <f t="shared" si="22"/>
        <v>0</v>
      </c>
    </row>
    <row r="106" spans="1:67" ht="16.5" customHeight="1" x14ac:dyDescent="0.25">
      <c r="A106" s="64" t="s">
        <v>199</v>
      </c>
      <c r="B106" s="64" t="s">
        <v>200</v>
      </c>
      <c r="C106" s="37">
        <v>4301051648</v>
      </c>
      <c r="D106" s="403">
        <v>4607091386264</v>
      </c>
      <c r="E106" s="403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8" t="s">
        <v>81</v>
      </c>
      <c r="L106" s="39" t="s">
        <v>80</v>
      </c>
      <c r="M106" s="39"/>
      <c r="N106" s="38">
        <v>31</v>
      </c>
      <c r="O106" s="6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6" s="405"/>
      <c r="Q106" s="405"/>
      <c r="R106" s="405"/>
      <c r="S106" s="406"/>
      <c r="T106" s="40" t="s">
        <v>48</v>
      </c>
      <c r="U106" s="40" t="s">
        <v>48</v>
      </c>
      <c r="V106" s="41" t="s">
        <v>0</v>
      </c>
      <c r="W106" s="59">
        <v>0</v>
      </c>
      <c r="X106" s="56">
        <f t="shared" si="18"/>
        <v>0</v>
      </c>
      <c r="Y106" s="42" t="str">
        <f>IFERROR(IF(X106=0,"",ROUNDUP(X106/H106,0)*0.00753),"")</f>
        <v/>
      </c>
      <c r="Z106" s="69" t="s">
        <v>48</v>
      </c>
      <c r="AA106" s="70" t="s">
        <v>48</v>
      </c>
      <c r="AE106" s="80"/>
      <c r="BB106" s="134" t="s">
        <v>67</v>
      </c>
      <c r="BL106" s="80">
        <f t="shared" si="19"/>
        <v>0</v>
      </c>
      <c r="BM106" s="80">
        <f t="shared" si="20"/>
        <v>0</v>
      </c>
      <c r="BN106" s="80">
        <f t="shared" si="21"/>
        <v>0</v>
      </c>
      <c r="BO106" s="80">
        <f t="shared" si="22"/>
        <v>0</v>
      </c>
    </row>
    <row r="107" spans="1:67" ht="16.5" customHeight="1" x14ac:dyDescent="0.25">
      <c r="A107" s="64" t="s">
        <v>201</v>
      </c>
      <c r="B107" s="64" t="s">
        <v>202</v>
      </c>
      <c r="C107" s="37">
        <v>4301051477</v>
      </c>
      <c r="D107" s="403">
        <v>4680115882584</v>
      </c>
      <c r="E107" s="403"/>
      <c r="F107" s="63">
        <v>0.33</v>
      </c>
      <c r="G107" s="38">
        <v>8</v>
      </c>
      <c r="H107" s="63">
        <v>2.64</v>
      </c>
      <c r="I107" s="63">
        <v>2.9279999999999999</v>
      </c>
      <c r="J107" s="38">
        <v>156</v>
      </c>
      <c r="K107" s="38" t="s">
        <v>81</v>
      </c>
      <c r="L107" s="39" t="s">
        <v>103</v>
      </c>
      <c r="M107" s="39"/>
      <c r="N107" s="38">
        <v>60</v>
      </c>
      <c r="O107" s="67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405"/>
      <c r="Q107" s="405"/>
      <c r="R107" s="405"/>
      <c r="S107" s="406"/>
      <c r="T107" s="40" t="s">
        <v>48</v>
      </c>
      <c r="U107" s="40" t="s">
        <v>48</v>
      </c>
      <c r="V107" s="41" t="s">
        <v>0</v>
      </c>
      <c r="W107" s="59">
        <v>0</v>
      </c>
      <c r="X107" s="56">
        <f t="shared" si="18"/>
        <v>0</v>
      </c>
      <c r="Y107" s="42" t="str">
        <f>IFERROR(IF(X107=0,"",ROUNDUP(X107/H107,0)*0.00753),"")</f>
        <v/>
      </c>
      <c r="Z107" s="69" t="s">
        <v>48</v>
      </c>
      <c r="AA107" s="70" t="s">
        <v>48</v>
      </c>
      <c r="AE107" s="80"/>
      <c r="BB107" s="135" t="s">
        <v>67</v>
      </c>
      <c r="BL107" s="80">
        <f t="shared" si="19"/>
        <v>0</v>
      </c>
      <c r="BM107" s="80">
        <f t="shared" si="20"/>
        <v>0</v>
      </c>
      <c r="BN107" s="80">
        <f t="shared" si="21"/>
        <v>0</v>
      </c>
      <c r="BO107" s="80">
        <f t="shared" si="22"/>
        <v>0</v>
      </c>
    </row>
    <row r="108" spans="1:67" ht="16.5" customHeight="1" x14ac:dyDescent="0.25">
      <c r="A108" s="64" t="s">
        <v>201</v>
      </c>
      <c r="B108" s="64" t="s">
        <v>203</v>
      </c>
      <c r="C108" s="37">
        <v>4301051476</v>
      </c>
      <c r="D108" s="403">
        <v>4680115882584</v>
      </c>
      <c r="E108" s="403"/>
      <c r="F108" s="63">
        <v>0.33</v>
      </c>
      <c r="G108" s="38">
        <v>8</v>
      </c>
      <c r="H108" s="63">
        <v>2.64</v>
      </c>
      <c r="I108" s="63">
        <v>2.9279999999999999</v>
      </c>
      <c r="J108" s="38">
        <v>156</v>
      </c>
      <c r="K108" s="38" t="s">
        <v>81</v>
      </c>
      <c r="L108" s="39" t="s">
        <v>103</v>
      </c>
      <c r="M108" s="39"/>
      <c r="N108" s="38">
        <v>60</v>
      </c>
      <c r="O108" s="66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8" s="405"/>
      <c r="Q108" s="405"/>
      <c r="R108" s="405"/>
      <c r="S108" s="406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18"/>
        <v>0</v>
      </c>
      <c r="Y108" s="42" t="str">
        <f>IFERROR(IF(X108=0,"",ROUNDUP(X108/H108,0)*0.00753),"")</f>
        <v/>
      </c>
      <c r="Z108" s="69" t="s">
        <v>48</v>
      </c>
      <c r="AA108" s="70" t="s">
        <v>48</v>
      </c>
      <c r="AE108" s="80"/>
      <c r="BB108" s="136" t="s">
        <v>67</v>
      </c>
      <c r="BL108" s="80">
        <f t="shared" si="19"/>
        <v>0</v>
      </c>
      <c r="BM108" s="80">
        <f t="shared" si="20"/>
        <v>0</v>
      </c>
      <c r="BN108" s="80">
        <f t="shared" si="21"/>
        <v>0</v>
      </c>
      <c r="BO108" s="80">
        <f t="shared" si="22"/>
        <v>0</v>
      </c>
    </row>
    <row r="109" spans="1:67" ht="27" customHeight="1" x14ac:dyDescent="0.25">
      <c r="A109" s="64" t="s">
        <v>204</v>
      </c>
      <c r="B109" s="64" t="s">
        <v>205</v>
      </c>
      <c r="C109" s="37">
        <v>4301051436</v>
      </c>
      <c r="D109" s="403">
        <v>4607091385731</v>
      </c>
      <c r="E109" s="403"/>
      <c r="F109" s="63">
        <v>0.45</v>
      </c>
      <c r="G109" s="38">
        <v>6</v>
      </c>
      <c r="H109" s="63">
        <v>2.7</v>
      </c>
      <c r="I109" s="63">
        <v>2.972</v>
      </c>
      <c r="J109" s="38">
        <v>156</v>
      </c>
      <c r="K109" s="38" t="s">
        <v>81</v>
      </c>
      <c r="L109" s="39" t="s">
        <v>133</v>
      </c>
      <c r="M109" s="39"/>
      <c r="N109" s="38">
        <v>45</v>
      </c>
      <c r="O109" s="66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9" s="405"/>
      <c r="Q109" s="405"/>
      <c r="R109" s="405"/>
      <c r="S109" s="406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18"/>
        <v>0</v>
      </c>
      <c r="Y109" s="42" t="str">
        <f>IFERROR(IF(X109=0,"",ROUNDUP(X109/H109,0)*0.00753),"")</f>
        <v/>
      </c>
      <c r="Z109" s="69" t="s">
        <v>48</v>
      </c>
      <c r="AA109" s="70" t="s">
        <v>48</v>
      </c>
      <c r="AE109" s="80"/>
      <c r="BB109" s="137" t="s">
        <v>67</v>
      </c>
      <c r="BL109" s="80">
        <f t="shared" si="19"/>
        <v>0</v>
      </c>
      <c r="BM109" s="80">
        <f t="shared" si="20"/>
        <v>0</v>
      </c>
      <c r="BN109" s="80">
        <f t="shared" si="21"/>
        <v>0</v>
      </c>
      <c r="BO109" s="80">
        <f t="shared" si="22"/>
        <v>0</v>
      </c>
    </row>
    <row r="110" spans="1:67" ht="27" customHeight="1" x14ac:dyDescent="0.25">
      <c r="A110" s="64" t="s">
        <v>206</v>
      </c>
      <c r="B110" s="64" t="s">
        <v>207</v>
      </c>
      <c r="C110" s="37">
        <v>4301051439</v>
      </c>
      <c r="D110" s="403">
        <v>4680115880214</v>
      </c>
      <c r="E110" s="403"/>
      <c r="F110" s="63">
        <v>0.45</v>
      </c>
      <c r="G110" s="38">
        <v>6</v>
      </c>
      <c r="H110" s="63">
        <v>2.7</v>
      </c>
      <c r="I110" s="63">
        <v>2.988</v>
      </c>
      <c r="J110" s="38">
        <v>120</v>
      </c>
      <c r="K110" s="38" t="s">
        <v>81</v>
      </c>
      <c r="L110" s="39" t="s">
        <v>133</v>
      </c>
      <c r="M110" s="39"/>
      <c r="N110" s="38">
        <v>45</v>
      </c>
      <c r="O110" s="66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0" s="405"/>
      <c r="Q110" s="405"/>
      <c r="R110" s="405"/>
      <c r="S110" s="406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>IFERROR(IF(X110=0,"",ROUNDUP(X110/H110,0)*0.00937),"")</f>
        <v/>
      </c>
      <c r="Z110" s="69" t="s">
        <v>48</v>
      </c>
      <c r="AA110" s="70" t="s">
        <v>48</v>
      </c>
      <c r="AE110" s="80"/>
      <c r="BB110" s="138" t="s">
        <v>67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27" customHeight="1" x14ac:dyDescent="0.25">
      <c r="A111" s="64" t="s">
        <v>208</v>
      </c>
      <c r="B111" s="64" t="s">
        <v>209</v>
      </c>
      <c r="C111" s="37">
        <v>4301051438</v>
      </c>
      <c r="D111" s="403">
        <v>4680115880894</v>
      </c>
      <c r="E111" s="403"/>
      <c r="F111" s="63">
        <v>0.33</v>
      </c>
      <c r="G111" s="38">
        <v>6</v>
      </c>
      <c r="H111" s="63">
        <v>1.98</v>
      </c>
      <c r="I111" s="63">
        <v>2.258</v>
      </c>
      <c r="J111" s="38">
        <v>156</v>
      </c>
      <c r="K111" s="38" t="s">
        <v>81</v>
      </c>
      <c r="L111" s="39" t="s">
        <v>133</v>
      </c>
      <c r="M111" s="39"/>
      <c r="N111" s="38">
        <v>45</v>
      </c>
      <c r="O111" s="66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1" s="405"/>
      <c r="Q111" s="405"/>
      <c r="R111" s="405"/>
      <c r="S111" s="406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 t="shared" ref="Y111:Y116" si="23">IFERROR(IF(X111=0,"",ROUNDUP(X111/H111,0)*0.00753),"")</f>
        <v/>
      </c>
      <c r="Z111" s="69" t="s">
        <v>48</v>
      </c>
      <c r="AA111" s="70" t="s">
        <v>48</v>
      </c>
      <c r="AE111" s="80"/>
      <c r="BB111" s="139" t="s">
        <v>67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16.5" customHeight="1" x14ac:dyDescent="0.25">
      <c r="A112" s="64" t="s">
        <v>210</v>
      </c>
      <c r="B112" s="64" t="s">
        <v>211</v>
      </c>
      <c r="C112" s="37">
        <v>4301051693</v>
      </c>
      <c r="D112" s="403">
        <v>4680115884915</v>
      </c>
      <c r="E112" s="403"/>
      <c r="F112" s="63">
        <v>0.3</v>
      </c>
      <c r="G112" s="38">
        <v>6</v>
      </c>
      <c r="H112" s="63">
        <v>1.8</v>
      </c>
      <c r="I112" s="63">
        <v>2</v>
      </c>
      <c r="J112" s="38">
        <v>156</v>
      </c>
      <c r="K112" s="38" t="s">
        <v>81</v>
      </c>
      <c r="L112" s="39" t="s">
        <v>80</v>
      </c>
      <c r="M112" s="39"/>
      <c r="N112" s="38">
        <v>30</v>
      </c>
      <c r="O112" s="664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405"/>
      <c r="Q112" s="405"/>
      <c r="R112" s="405"/>
      <c r="S112" s="406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 t="shared" si="23"/>
        <v/>
      </c>
      <c r="Z112" s="69" t="s">
        <v>48</v>
      </c>
      <c r="AA112" s="70" t="s">
        <v>48</v>
      </c>
      <c r="AE112" s="80"/>
      <c r="BB112" s="140" t="s">
        <v>67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16.5" customHeight="1" x14ac:dyDescent="0.25">
      <c r="A113" s="64" t="s">
        <v>212</v>
      </c>
      <c r="B113" s="64" t="s">
        <v>213</v>
      </c>
      <c r="C113" s="37">
        <v>4301051313</v>
      </c>
      <c r="D113" s="403">
        <v>4607091385427</v>
      </c>
      <c r="E113" s="403"/>
      <c r="F113" s="63">
        <v>0.5</v>
      </c>
      <c r="G113" s="38">
        <v>6</v>
      </c>
      <c r="H113" s="63">
        <v>3</v>
      </c>
      <c r="I113" s="63">
        <v>3.2719999999999998</v>
      </c>
      <c r="J113" s="38">
        <v>156</v>
      </c>
      <c r="K113" s="38" t="s">
        <v>81</v>
      </c>
      <c r="L113" s="39" t="s">
        <v>80</v>
      </c>
      <c r="M113" s="39"/>
      <c r="N113" s="38">
        <v>40</v>
      </c>
      <c r="O113" s="66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405"/>
      <c r="Q113" s="405"/>
      <c r="R113" s="405"/>
      <c r="S113" s="406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 t="shared" si="23"/>
        <v/>
      </c>
      <c r="Z113" s="69" t="s">
        <v>48</v>
      </c>
      <c r="AA113" s="70" t="s">
        <v>48</v>
      </c>
      <c r="AE113" s="80"/>
      <c r="BB113" s="141" t="s">
        <v>67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16.5" customHeight="1" x14ac:dyDescent="0.25">
      <c r="A114" s="64" t="s">
        <v>214</v>
      </c>
      <c r="B114" s="64" t="s">
        <v>215</v>
      </c>
      <c r="C114" s="37">
        <v>4301051480</v>
      </c>
      <c r="D114" s="403">
        <v>4680115882645</v>
      </c>
      <c r="E114" s="403"/>
      <c r="F114" s="63">
        <v>0.3</v>
      </c>
      <c r="G114" s="38">
        <v>6</v>
      </c>
      <c r="H114" s="63">
        <v>1.8</v>
      </c>
      <c r="I114" s="63">
        <v>2.66</v>
      </c>
      <c r="J114" s="38">
        <v>156</v>
      </c>
      <c r="K114" s="38" t="s">
        <v>81</v>
      </c>
      <c r="L114" s="39" t="s">
        <v>80</v>
      </c>
      <c r="M114" s="39"/>
      <c r="N114" s="38">
        <v>40</v>
      </c>
      <c r="O114" s="66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405"/>
      <c r="Q114" s="405"/>
      <c r="R114" s="405"/>
      <c r="S114" s="406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 t="shared" si="23"/>
        <v/>
      </c>
      <c r="Z114" s="69" t="s">
        <v>48</v>
      </c>
      <c r="AA114" s="70" t="s">
        <v>48</v>
      </c>
      <c r="AE114" s="80"/>
      <c r="BB114" s="142" t="s">
        <v>67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16.5" customHeight="1" x14ac:dyDescent="0.25">
      <c r="A115" s="64" t="s">
        <v>216</v>
      </c>
      <c r="B115" s="64" t="s">
        <v>217</v>
      </c>
      <c r="C115" s="37">
        <v>4301051395</v>
      </c>
      <c r="D115" s="403">
        <v>4680115884311</v>
      </c>
      <c r="E115" s="403"/>
      <c r="F115" s="63">
        <v>0.3</v>
      </c>
      <c r="G115" s="38">
        <v>6</v>
      </c>
      <c r="H115" s="63">
        <v>1.8</v>
      </c>
      <c r="I115" s="63">
        <v>2.0659999999999998</v>
      </c>
      <c r="J115" s="38">
        <v>156</v>
      </c>
      <c r="K115" s="38" t="s">
        <v>81</v>
      </c>
      <c r="L115" s="39" t="s">
        <v>80</v>
      </c>
      <c r="M115" s="39"/>
      <c r="N115" s="38">
        <v>30</v>
      </c>
      <c r="O115" s="667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405"/>
      <c r="Q115" s="405"/>
      <c r="R115" s="405"/>
      <c r="S115" s="406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 t="shared" si="23"/>
        <v/>
      </c>
      <c r="Z115" s="69" t="s">
        <v>48</v>
      </c>
      <c r="AA115" s="70" t="s">
        <v>48</v>
      </c>
      <c r="AE115" s="80"/>
      <c r="BB115" s="143" t="s">
        <v>67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ht="16.5" customHeight="1" x14ac:dyDescent="0.25">
      <c r="A116" s="64" t="s">
        <v>218</v>
      </c>
      <c r="B116" s="64" t="s">
        <v>219</v>
      </c>
      <c r="C116" s="37">
        <v>4301051641</v>
      </c>
      <c r="D116" s="403">
        <v>4680115884403</v>
      </c>
      <c r="E116" s="403"/>
      <c r="F116" s="63">
        <v>0.3</v>
      </c>
      <c r="G116" s="38">
        <v>6</v>
      </c>
      <c r="H116" s="63">
        <v>1.8</v>
      </c>
      <c r="I116" s="63">
        <v>2</v>
      </c>
      <c r="J116" s="38">
        <v>156</v>
      </c>
      <c r="K116" s="38" t="s">
        <v>81</v>
      </c>
      <c r="L116" s="39" t="s">
        <v>80</v>
      </c>
      <c r="M116" s="39"/>
      <c r="N116" s="38">
        <v>30</v>
      </c>
      <c r="O116" s="66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405"/>
      <c r="Q116" s="405"/>
      <c r="R116" s="405"/>
      <c r="S116" s="406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18"/>
        <v>0</v>
      </c>
      <c r="Y116" s="42" t="str">
        <f t="shared" si="23"/>
        <v/>
      </c>
      <c r="Z116" s="69" t="s">
        <v>48</v>
      </c>
      <c r="AA116" s="70" t="s">
        <v>48</v>
      </c>
      <c r="AE116" s="80"/>
      <c r="BB116" s="144" t="s">
        <v>67</v>
      </c>
      <c r="BL116" s="80">
        <f t="shared" si="19"/>
        <v>0</v>
      </c>
      <c r="BM116" s="80">
        <f t="shared" si="20"/>
        <v>0</v>
      </c>
      <c r="BN116" s="80">
        <f t="shared" si="21"/>
        <v>0</v>
      </c>
      <c r="BO116" s="80">
        <f t="shared" si="22"/>
        <v>0</v>
      </c>
    </row>
    <row r="117" spans="1:67" x14ac:dyDescent="0.2">
      <c r="A117" s="400"/>
      <c r="B117" s="400"/>
      <c r="C117" s="400"/>
      <c r="D117" s="400"/>
      <c r="E117" s="400"/>
      <c r="F117" s="400"/>
      <c r="G117" s="400"/>
      <c r="H117" s="400"/>
      <c r="I117" s="400"/>
      <c r="J117" s="400"/>
      <c r="K117" s="400"/>
      <c r="L117" s="400"/>
      <c r="M117" s="400"/>
      <c r="N117" s="401"/>
      <c r="O117" s="397" t="s">
        <v>43</v>
      </c>
      <c r="P117" s="398"/>
      <c r="Q117" s="398"/>
      <c r="R117" s="398"/>
      <c r="S117" s="398"/>
      <c r="T117" s="398"/>
      <c r="U117" s="399"/>
      <c r="V117" s="43" t="s">
        <v>42</v>
      </c>
      <c r="W117" s="44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44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44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68"/>
      <c r="AA117" s="68"/>
    </row>
    <row r="118" spans="1:67" x14ac:dyDescent="0.2">
      <c r="A118" s="400"/>
      <c r="B118" s="400"/>
      <c r="C118" s="400"/>
      <c r="D118" s="400"/>
      <c r="E118" s="400"/>
      <c r="F118" s="400"/>
      <c r="G118" s="400"/>
      <c r="H118" s="400"/>
      <c r="I118" s="400"/>
      <c r="J118" s="400"/>
      <c r="K118" s="400"/>
      <c r="L118" s="400"/>
      <c r="M118" s="400"/>
      <c r="N118" s="401"/>
      <c r="O118" s="397" t="s">
        <v>43</v>
      </c>
      <c r="P118" s="398"/>
      <c r="Q118" s="398"/>
      <c r="R118" s="398"/>
      <c r="S118" s="398"/>
      <c r="T118" s="398"/>
      <c r="U118" s="399"/>
      <c r="V118" s="43" t="s">
        <v>0</v>
      </c>
      <c r="W118" s="44">
        <f>IFERROR(SUM(W102:W116),"0")</f>
        <v>0</v>
      </c>
      <c r="X118" s="44">
        <f>IFERROR(SUM(X102:X116),"0")</f>
        <v>0</v>
      </c>
      <c r="Y118" s="43"/>
      <c r="Z118" s="68"/>
      <c r="AA118" s="68"/>
    </row>
    <row r="119" spans="1:67" ht="14.25" customHeight="1" x14ac:dyDescent="0.25">
      <c r="A119" s="402" t="s">
        <v>220</v>
      </c>
      <c r="B119" s="402"/>
      <c r="C119" s="402"/>
      <c r="D119" s="402"/>
      <c r="E119" s="402"/>
      <c r="F119" s="402"/>
      <c r="G119" s="402"/>
      <c r="H119" s="402"/>
      <c r="I119" s="402"/>
      <c r="J119" s="402"/>
      <c r="K119" s="402"/>
      <c r="L119" s="402"/>
      <c r="M119" s="402"/>
      <c r="N119" s="402"/>
      <c r="O119" s="402"/>
      <c r="P119" s="402"/>
      <c r="Q119" s="402"/>
      <c r="R119" s="402"/>
      <c r="S119" s="402"/>
      <c r="T119" s="402"/>
      <c r="U119" s="402"/>
      <c r="V119" s="402"/>
      <c r="W119" s="402"/>
      <c r="X119" s="402"/>
      <c r="Y119" s="402"/>
      <c r="Z119" s="67"/>
      <c r="AA119" s="67"/>
    </row>
    <row r="120" spans="1:67" ht="27" customHeight="1" x14ac:dyDescent="0.25">
      <c r="A120" s="64" t="s">
        <v>221</v>
      </c>
      <c r="B120" s="64" t="s">
        <v>222</v>
      </c>
      <c r="C120" s="37">
        <v>4301060296</v>
      </c>
      <c r="D120" s="403">
        <v>4607091383065</v>
      </c>
      <c r="E120" s="403"/>
      <c r="F120" s="63">
        <v>0.83</v>
      </c>
      <c r="G120" s="38">
        <v>4</v>
      </c>
      <c r="H120" s="63">
        <v>3.32</v>
      </c>
      <c r="I120" s="63">
        <v>3.5819999999999999</v>
      </c>
      <c r="J120" s="38">
        <v>120</v>
      </c>
      <c r="K120" s="38" t="s">
        <v>81</v>
      </c>
      <c r="L120" s="39" t="s">
        <v>80</v>
      </c>
      <c r="M120" s="39"/>
      <c r="N120" s="38">
        <v>30</v>
      </c>
      <c r="O120" s="65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405"/>
      <c r="Q120" s="405"/>
      <c r="R120" s="405"/>
      <c r="S120" s="406"/>
      <c r="T120" s="40" t="s">
        <v>48</v>
      </c>
      <c r="U120" s="40" t="s">
        <v>48</v>
      </c>
      <c r="V120" s="41" t="s">
        <v>0</v>
      </c>
      <c r="W120" s="59">
        <v>0</v>
      </c>
      <c r="X120" s="56">
        <f t="shared" ref="X120:X126" si="24">IFERROR(IF(W120="",0,CEILING((W120/$H120),1)*$H120),"")</f>
        <v>0</v>
      </c>
      <c r="Y120" s="42" t="str">
        <f>IFERROR(IF(X120=0,"",ROUNDUP(X120/H120,0)*0.00937),"")</f>
        <v/>
      </c>
      <c r="Z120" s="69" t="s">
        <v>48</v>
      </c>
      <c r="AA120" s="70" t="s">
        <v>48</v>
      </c>
      <c r="AE120" s="80"/>
      <c r="BB120" s="145" t="s">
        <v>67</v>
      </c>
      <c r="BL120" s="80">
        <f t="shared" ref="BL120:BL126" si="25">IFERROR(W120*I120/H120,"0")</f>
        <v>0</v>
      </c>
      <c r="BM120" s="80">
        <f t="shared" ref="BM120:BM126" si="26">IFERROR(X120*I120/H120,"0")</f>
        <v>0</v>
      </c>
      <c r="BN120" s="80">
        <f t="shared" ref="BN120:BN126" si="27">IFERROR(1/J120*(W120/H120),"0")</f>
        <v>0</v>
      </c>
      <c r="BO120" s="80">
        <f t="shared" ref="BO120:BO126" si="28">IFERROR(1/J120*(X120/H120),"0")</f>
        <v>0</v>
      </c>
    </row>
    <row r="121" spans="1:67" ht="27" customHeight="1" x14ac:dyDescent="0.25">
      <c r="A121" s="64" t="s">
        <v>223</v>
      </c>
      <c r="B121" s="64" t="s">
        <v>224</v>
      </c>
      <c r="C121" s="37">
        <v>4301060350</v>
      </c>
      <c r="D121" s="403">
        <v>4680115881532</v>
      </c>
      <c r="E121" s="403"/>
      <c r="F121" s="63">
        <v>1.35</v>
      </c>
      <c r="G121" s="38">
        <v>6</v>
      </c>
      <c r="H121" s="63">
        <v>8.1</v>
      </c>
      <c r="I121" s="63">
        <v>8.58</v>
      </c>
      <c r="J121" s="38">
        <v>56</v>
      </c>
      <c r="K121" s="38" t="s">
        <v>114</v>
      </c>
      <c r="L121" s="39" t="s">
        <v>133</v>
      </c>
      <c r="M121" s="39"/>
      <c r="N121" s="38">
        <v>30</v>
      </c>
      <c r="O121" s="65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1" s="405"/>
      <c r="Q121" s="405"/>
      <c r="R121" s="405"/>
      <c r="S121" s="406"/>
      <c r="T121" s="40" t="s">
        <v>48</v>
      </c>
      <c r="U121" s="40" t="s">
        <v>48</v>
      </c>
      <c r="V121" s="41" t="s">
        <v>0</v>
      </c>
      <c r="W121" s="59">
        <v>0</v>
      </c>
      <c r="X121" s="56">
        <f t="shared" si="24"/>
        <v>0</v>
      </c>
      <c r="Y121" s="42" t="str">
        <f>IFERROR(IF(X121=0,"",ROUNDUP(X121/H121,0)*0.02175),"")</f>
        <v/>
      </c>
      <c r="Z121" s="69" t="s">
        <v>48</v>
      </c>
      <c r="AA121" s="70" t="s">
        <v>48</v>
      </c>
      <c r="AE121" s="80"/>
      <c r="BB121" s="146" t="s">
        <v>67</v>
      </c>
      <c r="BL121" s="80">
        <f t="shared" si="25"/>
        <v>0</v>
      </c>
      <c r="BM121" s="80">
        <f t="shared" si="26"/>
        <v>0</v>
      </c>
      <c r="BN121" s="80">
        <f t="shared" si="27"/>
        <v>0</v>
      </c>
      <c r="BO121" s="80">
        <f t="shared" si="28"/>
        <v>0</v>
      </c>
    </row>
    <row r="122" spans="1:67" ht="27" customHeight="1" x14ac:dyDescent="0.25">
      <c r="A122" s="64" t="s">
        <v>223</v>
      </c>
      <c r="B122" s="64" t="s">
        <v>225</v>
      </c>
      <c r="C122" s="37">
        <v>4301060366</v>
      </c>
      <c r="D122" s="403">
        <v>4680115881532</v>
      </c>
      <c r="E122" s="403"/>
      <c r="F122" s="63">
        <v>1.3</v>
      </c>
      <c r="G122" s="38">
        <v>6</v>
      </c>
      <c r="H122" s="63">
        <v>7.8</v>
      </c>
      <c r="I122" s="63">
        <v>8.2799999999999994</v>
      </c>
      <c r="J122" s="38">
        <v>56</v>
      </c>
      <c r="K122" s="38" t="s">
        <v>114</v>
      </c>
      <c r="L122" s="39" t="s">
        <v>80</v>
      </c>
      <c r="M122" s="39"/>
      <c r="N122" s="38">
        <v>30</v>
      </c>
      <c r="O122" s="65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2" s="405"/>
      <c r="Q122" s="405"/>
      <c r="R122" s="405"/>
      <c r="S122" s="406"/>
      <c r="T122" s="40" t="s">
        <v>48</v>
      </c>
      <c r="U122" s="40" t="s">
        <v>48</v>
      </c>
      <c r="V122" s="41" t="s">
        <v>0</v>
      </c>
      <c r="W122" s="59">
        <v>0</v>
      </c>
      <c r="X122" s="56">
        <f t="shared" si="24"/>
        <v>0</v>
      </c>
      <c r="Y122" s="42" t="str">
        <f>IFERROR(IF(X122=0,"",ROUNDUP(X122/H122,0)*0.02175),"")</f>
        <v/>
      </c>
      <c r="Z122" s="69" t="s">
        <v>48</v>
      </c>
      <c r="AA122" s="70" t="s">
        <v>48</v>
      </c>
      <c r="AE122" s="80"/>
      <c r="BB122" s="147" t="s">
        <v>67</v>
      </c>
      <c r="BL122" s="80">
        <f t="shared" si="25"/>
        <v>0</v>
      </c>
      <c r="BM122" s="80">
        <f t="shared" si="26"/>
        <v>0</v>
      </c>
      <c r="BN122" s="80">
        <f t="shared" si="27"/>
        <v>0</v>
      </c>
      <c r="BO122" s="80">
        <f t="shared" si="28"/>
        <v>0</v>
      </c>
    </row>
    <row r="123" spans="1:67" ht="27" customHeight="1" x14ac:dyDescent="0.25">
      <c r="A123" s="64" t="s">
        <v>223</v>
      </c>
      <c r="B123" s="64" t="s">
        <v>226</v>
      </c>
      <c r="C123" s="37">
        <v>4301060371</v>
      </c>
      <c r="D123" s="403">
        <v>4680115881532</v>
      </c>
      <c r="E123" s="403"/>
      <c r="F123" s="63">
        <v>1.4</v>
      </c>
      <c r="G123" s="38">
        <v>6</v>
      </c>
      <c r="H123" s="63">
        <v>8.4</v>
      </c>
      <c r="I123" s="63">
        <v>8.9640000000000004</v>
      </c>
      <c r="J123" s="38">
        <v>56</v>
      </c>
      <c r="K123" s="38" t="s">
        <v>114</v>
      </c>
      <c r="L123" s="39" t="s">
        <v>80</v>
      </c>
      <c r="M123" s="39"/>
      <c r="N123" s="38">
        <v>30</v>
      </c>
      <c r="O123" s="65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405"/>
      <c r="Q123" s="405"/>
      <c r="R123" s="405"/>
      <c r="S123" s="406"/>
      <c r="T123" s="40" t="s">
        <v>48</v>
      </c>
      <c r="U123" s="40" t="s">
        <v>48</v>
      </c>
      <c r="V123" s="41" t="s">
        <v>0</v>
      </c>
      <c r="W123" s="59">
        <v>0</v>
      </c>
      <c r="X123" s="56">
        <f t="shared" si="24"/>
        <v>0</v>
      </c>
      <c r="Y123" s="42" t="str">
        <f>IFERROR(IF(X123=0,"",ROUNDUP(X123/H123,0)*0.02175),"")</f>
        <v/>
      </c>
      <c r="Z123" s="69" t="s">
        <v>48</v>
      </c>
      <c r="AA123" s="70" t="s">
        <v>48</v>
      </c>
      <c r="AE123" s="80"/>
      <c r="BB123" s="148" t="s">
        <v>67</v>
      </c>
      <c r="BL123" s="80">
        <f t="shared" si="25"/>
        <v>0</v>
      </c>
      <c r="BM123" s="80">
        <f t="shared" si="26"/>
        <v>0</v>
      </c>
      <c r="BN123" s="80">
        <f t="shared" si="27"/>
        <v>0</v>
      </c>
      <c r="BO123" s="80">
        <f t="shared" si="28"/>
        <v>0</v>
      </c>
    </row>
    <row r="124" spans="1:67" ht="27" customHeight="1" x14ac:dyDescent="0.25">
      <c r="A124" s="64" t="s">
        <v>227</v>
      </c>
      <c r="B124" s="64" t="s">
        <v>228</v>
      </c>
      <c r="C124" s="37">
        <v>4301060356</v>
      </c>
      <c r="D124" s="403">
        <v>4680115882652</v>
      </c>
      <c r="E124" s="403"/>
      <c r="F124" s="63">
        <v>0.33</v>
      </c>
      <c r="G124" s="38">
        <v>6</v>
      </c>
      <c r="H124" s="63">
        <v>1.98</v>
      </c>
      <c r="I124" s="63">
        <v>2.84</v>
      </c>
      <c r="J124" s="38">
        <v>156</v>
      </c>
      <c r="K124" s="38" t="s">
        <v>81</v>
      </c>
      <c r="L124" s="39" t="s">
        <v>80</v>
      </c>
      <c r="M124" s="39"/>
      <c r="N124" s="38">
        <v>40</v>
      </c>
      <c r="O124" s="65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405"/>
      <c r="Q124" s="405"/>
      <c r="R124" s="405"/>
      <c r="S124" s="406"/>
      <c r="T124" s="40" t="s">
        <v>48</v>
      </c>
      <c r="U124" s="40" t="s">
        <v>48</v>
      </c>
      <c r="V124" s="41" t="s">
        <v>0</v>
      </c>
      <c r="W124" s="59">
        <v>0</v>
      </c>
      <c r="X124" s="56">
        <f t="shared" si="24"/>
        <v>0</v>
      </c>
      <c r="Y124" s="42" t="str">
        <f>IFERROR(IF(X124=0,"",ROUNDUP(X124/H124,0)*0.00753),"")</f>
        <v/>
      </c>
      <c r="Z124" s="69" t="s">
        <v>48</v>
      </c>
      <c r="AA124" s="70" t="s">
        <v>48</v>
      </c>
      <c r="AE124" s="80"/>
      <c r="BB124" s="149" t="s">
        <v>67</v>
      </c>
      <c r="BL124" s="80">
        <f t="shared" si="25"/>
        <v>0</v>
      </c>
      <c r="BM124" s="80">
        <f t="shared" si="26"/>
        <v>0</v>
      </c>
      <c r="BN124" s="80">
        <f t="shared" si="27"/>
        <v>0</v>
      </c>
      <c r="BO124" s="80">
        <f t="shared" si="28"/>
        <v>0</v>
      </c>
    </row>
    <row r="125" spans="1:67" ht="16.5" customHeight="1" x14ac:dyDescent="0.25">
      <c r="A125" s="64" t="s">
        <v>229</v>
      </c>
      <c r="B125" s="64" t="s">
        <v>230</v>
      </c>
      <c r="C125" s="37">
        <v>4301060309</v>
      </c>
      <c r="D125" s="403">
        <v>4680115880238</v>
      </c>
      <c r="E125" s="403"/>
      <c r="F125" s="63">
        <v>0.33</v>
      </c>
      <c r="G125" s="38">
        <v>6</v>
      </c>
      <c r="H125" s="63">
        <v>1.98</v>
      </c>
      <c r="I125" s="63">
        <v>2.258</v>
      </c>
      <c r="J125" s="38">
        <v>156</v>
      </c>
      <c r="K125" s="38" t="s">
        <v>81</v>
      </c>
      <c r="L125" s="39" t="s">
        <v>80</v>
      </c>
      <c r="M125" s="39"/>
      <c r="N125" s="38">
        <v>40</v>
      </c>
      <c r="O125" s="65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405"/>
      <c r="Q125" s="405"/>
      <c r="R125" s="405"/>
      <c r="S125" s="406"/>
      <c r="T125" s="40" t="s">
        <v>48</v>
      </c>
      <c r="U125" s="40" t="s">
        <v>48</v>
      </c>
      <c r="V125" s="41" t="s">
        <v>0</v>
      </c>
      <c r="W125" s="59">
        <v>0</v>
      </c>
      <c r="X125" s="56">
        <f t="shared" si="24"/>
        <v>0</v>
      </c>
      <c r="Y125" s="42" t="str">
        <f>IFERROR(IF(X125=0,"",ROUNDUP(X125/H125,0)*0.00753),"")</f>
        <v/>
      </c>
      <c r="Z125" s="69" t="s">
        <v>48</v>
      </c>
      <c r="AA125" s="70" t="s">
        <v>48</v>
      </c>
      <c r="AE125" s="80"/>
      <c r="BB125" s="150" t="s">
        <v>67</v>
      </c>
      <c r="BL125" s="80">
        <f t="shared" si="25"/>
        <v>0</v>
      </c>
      <c r="BM125" s="80">
        <f t="shared" si="26"/>
        <v>0</v>
      </c>
      <c r="BN125" s="80">
        <f t="shared" si="27"/>
        <v>0</v>
      </c>
      <c r="BO125" s="80">
        <f t="shared" si="28"/>
        <v>0</v>
      </c>
    </row>
    <row r="126" spans="1:67" ht="27" customHeight="1" x14ac:dyDescent="0.25">
      <c r="A126" s="64" t="s">
        <v>231</v>
      </c>
      <c r="B126" s="64" t="s">
        <v>232</v>
      </c>
      <c r="C126" s="37">
        <v>4301060351</v>
      </c>
      <c r="D126" s="403">
        <v>4680115881464</v>
      </c>
      <c r="E126" s="403"/>
      <c r="F126" s="63">
        <v>0.4</v>
      </c>
      <c r="G126" s="38">
        <v>6</v>
      </c>
      <c r="H126" s="63">
        <v>2.4</v>
      </c>
      <c r="I126" s="63">
        <v>2.6</v>
      </c>
      <c r="J126" s="38">
        <v>156</v>
      </c>
      <c r="K126" s="38" t="s">
        <v>81</v>
      </c>
      <c r="L126" s="39" t="s">
        <v>133</v>
      </c>
      <c r="M126" s="39"/>
      <c r="N126" s="38">
        <v>30</v>
      </c>
      <c r="O126" s="65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405"/>
      <c r="Q126" s="405"/>
      <c r="R126" s="405"/>
      <c r="S126" s="406"/>
      <c r="T126" s="40" t="s">
        <v>48</v>
      </c>
      <c r="U126" s="40" t="s">
        <v>48</v>
      </c>
      <c r="V126" s="41" t="s">
        <v>0</v>
      </c>
      <c r="W126" s="59">
        <v>0</v>
      </c>
      <c r="X126" s="56">
        <f t="shared" si="24"/>
        <v>0</v>
      </c>
      <c r="Y126" s="42" t="str">
        <f>IFERROR(IF(X126=0,"",ROUNDUP(X126/H126,0)*0.00753),"")</f>
        <v/>
      </c>
      <c r="Z126" s="69" t="s">
        <v>48</v>
      </c>
      <c r="AA126" s="70" t="s">
        <v>48</v>
      </c>
      <c r="AE126" s="80"/>
      <c r="BB126" s="151" t="s">
        <v>67</v>
      </c>
      <c r="BL126" s="80">
        <f t="shared" si="25"/>
        <v>0</v>
      </c>
      <c r="BM126" s="80">
        <f t="shared" si="26"/>
        <v>0</v>
      </c>
      <c r="BN126" s="80">
        <f t="shared" si="27"/>
        <v>0</v>
      </c>
      <c r="BO126" s="80">
        <f t="shared" si="28"/>
        <v>0</v>
      </c>
    </row>
    <row r="127" spans="1:67" x14ac:dyDescent="0.2">
      <c r="A127" s="400"/>
      <c r="B127" s="400"/>
      <c r="C127" s="400"/>
      <c r="D127" s="400"/>
      <c r="E127" s="400"/>
      <c r="F127" s="400"/>
      <c r="G127" s="400"/>
      <c r="H127" s="400"/>
      <c r="I127" s="400"/>
      <c r="J127" s="400"/>
      <c r="K127" s="400"/>
      <c r="L127" s="400"/>
      <c r="M127" s="400"/>
      <c r="N127" s="401"/>
      <c r="O127" s="397" t="s">
        <v>43</v>
      </c>
      <c r="P127" s="398"/>
      <c r="Q127" s="398"/>
      <c r="R127" s="398"/>
      <c r="S127" s="398"/>
      <c r="T127" s="398"/>
      <c r="U127" s="399"/>
      <c r="V127" s="43" t="s">
        <v>42</v>
      </c>
      <c r="W127" s="44">
        <f>IFERROR(W120/H120,"0")+IFERROR(W121/H121,"0")+IFERROR(W122/H122,"0")+IFERROR(W123/H123,"0")+IFERROR(W124/H124,"0")+IFERROR(W125/H125,"0")+IFERROR(W126/H126,"0")</f>
        <v>0</v>
      </c>
      <c r="X127" s="44">
        <f>IFERROR(X120/H120,"0")+IFERROR(X121/H121,"0")+IFERROR(X122/H122,"0")+IFERROR(X123/H123,"0")+IFERROR(X124/H124,"0")+IFERROR(X125/H125,"0")+IFERROR(X126/H126,"0")</f>
        <v>0</v>
      </c>
      <c r="Y127" s="44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68"/>
      <c r="AA127" s="68"/>
    </row>
    <row r="128" spans="1:67" x14ac:dyDescent="0.2">
      <c r="A128" s="400"/>
      <c r="B128" s="400"/>
      <c r="C128" s="400"/>
      <c r="D128" s="400"/>
      <c r="E128" s="400"/>
      <c r="F128" s="400"/>
      <c r="G128" s="400"/>
      <c r="H128" s="400"/>
      <c r="I128" s="400"/>
      <c r="J128" s="400"/>
      <c r="K128" s="400"/>
      <c r="L128" s="400"/>
      <c r="M128" s="400"/>
      <c r="N128" s="401"/>
      <c r="O128" s="397" t="s">
        <v>43</v>
      </c>
      <c r="P128" s="398"/>
      <c r="Q128" s="398"/>
      <c r="R128" s="398"/>
      <c r="S128" s="398"/>
      <c r="T128" s="398"/>
      <c r="U128" s="399"/>
      <c r="V128" s="43" t="s">
        <v>0</v>
      </c>
      <c r="W128" s="44">
        <f>IFERROR(SUM(W120:W126),"0")</f>
        <v>0</v>
      </c>
      <c r="X128" s="44">
        <f>IFERROR(SUM(X120:X126),"0")</f>
        <v>0</v>
      </c>
      <c r="Y128" s="43"/>
      <c r="Z128" s="68"/>
      <c r="AA128" s="68"/>
    </row>
    <row r="129" spans="1:67" ht="16.5" customHeight="1" x14ac:dyDescent="0.25">
      <c r="A129" s="437" t="s">
        <v>233</v>
      </c>
      <c r="B129" s="437"/>
      <c r="C129" s="437"/>
      <c r="D129" s="437"/>
      <c r="E129" s="437"/>
      <c r="F129" s="437"/>
      <c r="G129" s="437"/>
      <c r="H129" s="437"/>
      <c r="I129" s="437"/>
      <c r="J129" s="437"/>
      <c r="K129" s="437"/>
      <c r="L129" s="437"/>
      <c r="M129" s="437"/>
      <c r="N129" s="437"/>
      <c r="O129" s="437"/>
      <c r="P129" s="437"/>
      <c r="Q129" s="437"/>
      <c r="R129" s="437"/>
      <c r="S129" s="437"/>
      <c r="T129" s="437"/>
      <c r="U129" s="437"/>
      <c r="V129" s="437"/>
      <c r="W129" s="437"/>
      <c r="X129" s="437"/>
      <c r="Y129" s="437"/>
      <c r="Z129" s="66"/>
      <c r="AA129" s="66"/>
    </row>
    <row r="130" spans="1:67" ht="14.25" customHeight="1" x14ac:dyDescent="0.25">
      <c r="A130" s="402" t="s">
        <v>85</v>
      </c>
      <c r="B130" s="402"/>
      <c r="C130" s="402"/>
      <c r="D130" s="402"/>
      <c r="E130" s="402"/>
      <c r="F130" s="402"/>
      <c r="G130" s="402"/>
      <c r="H130" s="402"/>
      <c r="I130" s="402"/>
      <c r="J130" s="402"/>
      <c r="K130" s="402"/>
      <c r="L130" s="402"/>
      <c r="M130" s="402"/>
      <c r="N130" s="402"/>
      <c r="O130" s="402"/>
      <c r="P130" s="402"/>
      <c r="Q130" s="402"/>
      <c r="R130" s="402"/>
      <c r="S130" s="402"/>
      <c r="T130" s="402"/>
      <c r="U130" s="402"/>
      <c r="V130" s="402"/>
      <c r="W130" s="402"/>
      <c r="X130" s="402"/>
      <c r="Y130" s="402"/>
      <c r="Z130" s="67"/>
      <c r="AA130" s="67"/>
    </row>
    <row r="131" spans="1:67" ht="27" customHeight="1" x14ac:dyDescent="0.25">
      <c r="A131" s="64" t="s">
        <v>234</v>
      </c>
      <c r="B131" s="64" t="s">
        <v>235</v>
      </c>
      <c r="C131" s="37">
        <v>4301051360</v>
      </c>
      <c r="D131" s="403">
        <v>4607091385168</v>
      </c>
      <c r="E131" s="403"/>
      <c r="F131" s="63">
        <v>1.35</v>
      </c>
      <c r="G131" s="38">
        <v>6</v>
      </c>
      <c r="H131" s="63">
        <v>8.1</v>
      </c>
      <c r="I131" s="63">
        <v>8.6579999999999995</v>
      </c>
      <c r="J131" s="38">
        <v>56</v>
      </c>
      <c r="K131" s="38" t="s">
        <v>114</v>
      </c>
      <c r="L131" s="39" t="s">
        <v>133</v>
      </c>
      <c r="M131" s="39"/>
      <c r="N131" s="38">
        <v>45</v>
      </c>
      <c r="O131" s="6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405"/>
      <c r="Q131" s="405"/>
      <c r="R131" s="405"/>
      <c r="S131" s="406"/>
      <c r="T131" s="40" t="s">
        <v>48</v>
      </c>
      <c r="U131" s="40" t="s">
        <v>48</v>
      </c>
      <c r="V131" s="41" t="s">
        <v>0</v>
      </c>
      <c r="W131" s="59">
        <v>0</v>
      </c>
      <c r="X131" s="56">
        <f>IFERROR(IF(W131="",0,CEILING((W131/$H131),1)*$H131),"")</f>
        <v>0</v>
      </c>
      <c r="Y131" s="42" t="str">
        <f>IFERROR(IF(X131=0,"",ROUNDUP(X131/H131,0)*0.02175),"")</f>
        <v/>
      </c>
      <c r="Z131" s="69" t="s">
        <v>48</v>
      </c>
      <c r="AA131" s="70" t="s">
        <v>48</v>
      </c>
      <c r="AE131" s="80"/>
      <c r="BB131" s="152" t="s">
        <v>67</v>
      </c>
      <c r="BL131" s="80">
        <f>IFERROR(W131*I131/H131,"0")</f>
        <v>0</v>
      </c>
      <c r="BM131" s="80">
        <f>IFERROR(X131*I131/H131,"0")</f>
        <v>0</v>
      </c>
      <c r="BN131" s="80">
        <f>IFERROR(1/J131*(W131/H131),"0")</f>
        <v>0</v>
      </c>
      <c r="BO131" s="80">
        <f>IFERROR(1/J131*(X131/H131),"0")</f>
        <v>0</v>
      </c>
    </row>
    <row r="132" spans="1:67" ht="27" customHeight="1" x14ac:dyDescent="0.25">
      <c r="A132" s="64" t="s">
        <v>234</v>
      </c>
      <c r="B132" s="64" t="s">
        <v>236</v>
      </c>
      <c r="C132" s="37">
        <v>4301051612</v>
      </c>
      <c r="D132" s="403">
        <v>4607091385168</v>
      </c>
      <c r="E132" s="403"/>
      <c r="F132" s="63">
        <v>1.4</v>
      </c>
      <c r="G132" s="38">
        <v>6</v>
      </c>
      <c r="H132" s="63">
        <v>8.4</v>
      </c>
      <c r="I132" s="63">
        <v>8.9580000000000002</v>
      </c>
      <c r="J132" s="38">
        <v>56</v>
      </c>
      <c r="K132" s="38" t="s">
        <v>114</v>
      </c>
      <c r="L132" s="39" t="s">
        <v>80</v>
      </c>
      <c r="M132" s="39"/>
      <c r="N132" s="38">
        <v>45</v>
      </c>
      <c r="O132" s="64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2" s="405"/>
      <c r="Q132" s="405"/>
      <c r="R132" s="405"/>
      <c r="S132" s="406"/>
      <c r="T132" s="40" t="s">
        <v>48</v>
      </c>
      <c r="U132" s="40" t="s">
        <v>48</v>
      </c>
      <c r="V132" s="41" t="s">
        <v>0</v>
      </c>
      <c r="W132" s="59">
        <v>0</v>
      </c>
      <c r="X132" s="56">
        <f>IFERROR(IF(W132="",0,CEILING((W132/$H132),1)*$H132),"")</f>
        <v>0</v>
      </c>
      <c r="Y132" s="42" t="str">
        <f>IFERROR(IF(X132=0,"",ROUNDUP(X132/H132,0)*0.02175),"")</f>
        <v/>
      </c>
      <c r="Z132" s="69" t="s">
        <v>48</v>
      </c>
      <c r="AA132" s="70" t="s">
        <v>48</v>
      </c>
      <c r="AE132" s="80"/>
      <c r="BB132" s="153" t="s">
        <v>67</v>
      </c>
      <c r="BL132" s="80">
        <f>IFERROR(W132*I132/H132,"0")</f>
        <v>0</v>
      </c>
      <c r="BM132" s="80">
        <f>IFERROR(X132*I132/H132,"0")</f>
        <v>0</v>
      </c>
      <c r="BN132" s="80">
        <f>IFERROR(1/J132*(W132/H132),"0")</f>
        <v>0</v>
      </c>
      <c r="BO132" s="80">
        <f>IFERROR(1/J132*(X132/H132),"0")</f>
        <v>0</v>
      </c>
    </row>
    <row r="133" spans="1:67" ht="16.5" customHeight="1" x14ac:dyDescent="0.25">
      <c r="A133" s="64" t="s">
        <v>237</v>
      </c>
      <c r="B133" s="64" t="s">
        <v>238</v>
      </c>
      <c r="C133" s="37">
        <v>4301051362</v>
      </c>
      <c r="D133" s="403">
        <v>4607091383256</v>
      </c>
      <c r="E133" s="403"/>
      <c r="F133" s="63">
        <v>0.33</v>
      </c>
      <c r="G133" s="38">
        <v>6</v>
      </c>
      <c r="H133" s="63">
        <v>1.98</v>
      </c>
      <c r="I133" s="63">
        <v>2.246</v>
      </c>
      <c r="J133" s="38">
        <v>156</v>
      </c>
      <c r="K133" s="38" t="s">
        <v>81</v>
      </c>
      <c r="L133" s="39" t="s">
        <v>133</v>
      </c>
      <c r="M133" s="39"/>
      <c r="N133" s="38">
        <v>45</v>
      </c>
      <c r="O133" s="6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405"/>
      <c r="Q133" s="405"/>
      <c r="R133" s="405"/>
      <c r="S133" s="406"/>
      <c r="T133" s="40" t="s">
        <v>48</v>
      </c>
      <c r="U133" s="40" t="s">
        <v>48</v>
      </c>
      <c r="V133" s="41" t="s">
        <v>0</v>
      </c>
      <c r="W133" s="59">
        <v>0</v>
      </c>
      <c r="X133" s="56">
        <f>IFERROR(IF(W133="",0,CEILING((W133/$H133),1)*$H133),"")</f>
        <v>0</v>
      </c>
      <c r="Y133" s="42" t="str">
        <f>IFERROR(IF(X133=0,"",ROUNDUP(X133/H133,0)*0.00753),"")</f>
        <v/>
      </c>
      <c r="Z133" s="69" t="s">
        <v>48</v>
      </c>
      <c r="AA133" s="70" t="s">
        <v>48</v>
      </c>
      <c r="AE133" s="80"/>
      <c r="BB133" s="154" t="s">
        <v>67</v>
      </c>
      <c r="BL133" s="80">
        <f>IFERROR(W133*I133/H133,"0")</f>
        <v>0</v>
      </c>
      <c r="BM133" s="80">
        <f>IFERROR(X133*I133/H133,"0")</f>
        <v>0</v>
      </c>
      <c r="BN133" s="80">
        <f>IFERROR(1/J133*(W133/H133),"0")</f>
        <v>0</v>
      </c>
      <c r="BO133" s="80">
        <f>IFERROR(1/J133*(X133/H133),"0")</f>
        <v>0</v>
      </c>
    </row>
    <row r="134" spans="1:67" ht="16.5" customHeight="1" x14ac:dyDescent="0.25">
      <c r="A134" s="64" t="s">
        <v>239</v>
      </c>
      <c r="B134" s="64" t="s">
        <v>240</v>
      </c>
      <c r="C134" s="37">
        <v>4301051358</v>
      </c>
      <c r="D134" s="403">
        <v>4607091385748</v>
      </c>
      <c r="E134" s="403"/>
      <c r="F134" s="63">
        <v>0.45</v>
      </c>
      <c r="G134" s="38">
        <v>6</v>
      </c>
      <c r="H134" s="63">
        <v>2.7</v>
      </c>
      <c r="I134" s="63">
        <v>2.972</v>
      </c>
      <c r="J134" s="38">
        <v>156</v>
      </c>
      <c r="K134" s="38" t="s">
        <v>81</v>
      </c>
      <c r="L134" s="39" t="s">
        <v>133</v>
      </c>
      <c r="M134" s="39"/>
      <c r="N134" s="38">
        <v>45</v>
      </c>
      <c r="O134" s="65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405"/>
      <c r="Q134" s="405"/>
      <c r="R134" s="405"/>
      <c r="S134" s="406"/>
      <c r="T134" s="40" t="s">
        <v>48</v>
      </c>
      <c r="U134" s="40" t="s">
        <v>48</v>
      </c>
      <c r="V134" s="41" t="s">
        <v>0</v>
      </c>
      <c r="W134" s="59">
        <v>0</v>
      </c>
      <c r="X134" s="56">
        <f>IFERROR(IF(W134="",0,CEILING((W134/$H134),1)*$H134),"")</f>
        <v>0</v>
      </c>
      <c r="Y134" s="42" t="str">
        <f>IFERROR(IF(X134=0,"",ROUNDUP(X134/H134,0)*0.00753),"")</f>
        <v/>
      </c>
      <c r="Z134" s="69" t="s">
        <v>48</v>
      </c>
      <c r="AA134" s="70" t="s">
        <v>48</v>
      </c>
      <c r="AE134" s="80"/>
      <c r="BB134" s="155" t="s">
        <v>67</v>
      </c>
      <c r="BL134" s="80">
        <f>IFERROR(W134*I134/H134,"0")</f>
        <v>0</v>
      </c>
      <c r="BM134" s="80">
        <f>IFERROR(X134*I134/H134,"0")</f>
        <v>0</v>
      </c>
      <c r="BN134" s="80">
        <f>IFERROR(1/J134*(W134/H134),"0")</f>
        <v>0</v>
      </c>
      <c r="BO134" s="80">
        <f>IFERROR(1/J134*(X134/H134),"0")</f>
        <v>0</v>
      </c>
    </row>
    <row r="135" spans="1:67" ht="16.5" customHeight="1" x14ac:dyDescent="0.25">
      <c r="A135" s="64" t="s">
        <v>241</v>
      </c>
      <c r="B135" s="64" t="s">
        <v>242</v>
      </c>
      <c r="C135" s="37">
        <v>4301051738</v>
      </c>
      <c r="D135" s="403">
        <v>4680115884533</v>
      </c>
      <c r="E135" s="403"/>
      <c r="F135" s="63">
        <v>0.3</v>
      </c>
      <c r="G135" s="38">
        <v>6</v>
      </c>
      <c r="H135" s="63">
        <v>1.8</v>
      </c>
      <c r="I135" s="63">
        <v>2</v>
      </c>
      <c r="J135" s="38">
        <v>156</v>
      </c>
      <c r="K135" s="38" t="s">
        <v>81</v>
      </c>
      <c r="L135" s="39" t="s">
        <v>80</v>
      </c>
      <c r="M135" s="39"/>
      <c r="N135" s="38">
        <v>45</v>
      </c>
      <c r="O135" s="65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405"/>
      <c r="Q135" s="405"/>
      <c r="R135" s="405"/>
      <c r="S135" s="406"/>
      <c r="T135" s="40" t="s">
        <v>48</v>
      </c>
      <c r="U135" s="40" t="s">
        <v>48</v>
      </c>
      <c r="V135" s="41" t="s">
        <v>0</v>
      </c>
      <c r="W135" s="59">
        <v>0</v>
      </c>
      <c r="X135" s="56">
        <f>IFERROR(IF(W135="",0,CEILING((W135/$H135),1)*$H135),"")</f>
        <v>0</v>
      </c>
      <c r="Y135" s="42" t="str">
        <f>IFERROR(IF(X135=0,"",ROUNDUP(X135/H135,0)*0.00753),"")</f>
        <v/>
      </c>
      <c r="Z135" s="69" t="s">
        <v>48</v>
      </c>
      <c r="AA135" s="70" t="s">
        <v>48</v>
      </c>
      <c r="AE135" s="80"/>
      <c r="BB135" s="156" t="s">
        <v>67</v>
      </c>
      <c r="BL135" s="80">
        <f>IFERROR(W135*I135/H135,"0")</f>
        <v>0</v>
      </c>
      <c r="BM135" s="80">
        <f>IFERROR(X135*I135/H135,"0")</f>
        <v>0</v>
      </c>
      <c r="BN135" s="80">
        <f>IFERROR(1/J135*(W135/H135),"0")</f>
        <v>0</v>
      </c>
      <c r="BO135" s="80">
        <f>IFERROR(1/J135*(X135/H135),"0")</f>
        <v>0</v>
      </c>
    </row>
    <row r="136" spans="1:67" x14ac:dyDescent="0.2">
      <c r="A136" s="400"/>
      <c r="B136" s="400"/>
      <c r="C136" s="400"/>
      <c r="D136" s="400"/>
      <c r="E136" s="400"/>
      <c r="F136" s="400"/>
      <c r="G136" s="400"/>
      <c r="H136" s="400"/>
      <c r="I136" s="400"/>
      <c r="J136" s="400"/>
      <c r="K136" s="400"/>
      <c r="L136" s="400"/>
      <c r="M136" s="400"/>
      <c r="N136" s="401"/>
      <c r="O136" s="397" t="s">
        <v>43</v>
      </c>
      <c r="P136" s="398"/>
      <c r="Q136" s="398"/>
      <c r="R136" s="398"/>
      <c r="S136" s="398"/>
      <c r="T136" s="398"/>
      <c r="U136" s="399"/>
      <c r="V136" s="43" t="s">
        <v>42</v>
      </c>
      <c r="W136" s="44">
        <f>IFERROR(W131/H131,"0")+IFERROR(W132/H132,"0")+IFERROR(W133/H133,"0")+IFERROR(W134/H134,"0")+IFERROR(W135/H135,"0")</f>
        <v>0</v>
      </c>
      <c r="X136" s="44">
        <f>IFERROR(X131/H131,"0")+IFERROR(X132/H132,"0")+IFERROR(X133/H133,"0")+IFERROR(X134/H134,"0")+IFERROR(X135/H135,"0")</f>
        <v>0</v>
      </c>
      <c r="Y136" s="44">
        <f>IFERROR(IF(Y131="",0,Y131),"0")+IFERROR(IF(Y132="",0,Y132),"0")+IFERROR(IF(Y133="",0,Y133),"0")+IFERROR(IF(Y134="",0,Y134),"0")+IFERROR(IF(Y135="",0,Y135),"0")</f>
        <v>0</v>
      </c>
      <c r="Z136" s="68"/>
      <c r="AA136" s="68"/>
    </row>
    <row r="137" spans="1:67" x14ac:dyDescent="0.2">
      <c r="A137" s="400"/>
      <c r="B137" s="400"/>
      <c r="C137" s="400"/>
      <c r="D137" s="400"/>
      <c r="E137" s="400"/>
      <c r="F137" s="400"/>
      <c r="G137" s="400"/>
      <c r="H137" s="400"/>
      <c r="I137" s="400"/>
      <c r="J137" s="400"/>
      <c r="K137" s="400"/>
      <c r="L137" s="400"/>
      <c r="M137" s="400"/>
      <c r="N137" s="401"/>
      <c r="O137" s="397" t="s">
        <v>43</v>
      </c>
      <c r="P137" s="398"/>
      <c r="Q137" s="398"/>
      <c r="R137" s="398"/>
      <c r="S137" s="398"/>
      <c r="T137" s="398"/>
      <c r="U137" s="399"/>
      <c r="V137" s="43" t="s">
        <v>0</v>
      </c>
      <c r="W137" s="44">
        <f>IFERROR(SUM(W131:W135),"0")</f>
        <v>0</v>
      </c>
      <c r="X137" s="44">
        <f>IFERROR(SUM(X131:X135),"0")</f>
        <v>0</v>
      </c>
      <c r="Y137" s="43"/>
      <c r="Z137" s="68"/>
      <c r="AA137" s="68"/>
    </row>
    <row r="138" spans="1:67" ht="27.75" customHeight="1" x14ac:dyDescent="0.2">
      <c r="A138" s="436" t="s">
        <v>243</v>
      </c>
      <c r="B138" s="436"/>
      <c r="C138" s="436"/>
      <c r="D138" s="436"/>
      <c r="E138" s="436"/>
      <c r="F138" s="436"/>
      <c r="G138" s="436"/>
      <c r="H138" s="436"/>
      <c r="I138" s="436"/>
      <c r="J138" s="436"/>
      <c r="K138" s="436"/>
      <c r="L138" s="436"/>
      <c r="M138" s="436"/>
      <c r="N138" s="436"/>
      <c r="O138" s="436"/>
      <c r="P138" s="436"/>
      <c r="Q138" s="436"/>
      <c r="R138" s="436"/>
      <c r="S138" s="436"/>
      <c r="T138" s="436"/>
      <c r="U138" s="436"/>
      <c r="V138" s="436"/>
      <c r="W138" s="436"/>
      <c r="X138" s="436"/>
      <c r="Y138" s="436"/>
      <c r="Z138" s="55"/>
      <c r="AA138" s="55"/>
    </row>
    <row r="139" spans="1:67" ht="16.5" customHeight="1" x14ac:dyDescent="0.25">
      <c r="A139" s="437" t="s">
        <v>244</v>
      </c>
      <c r="B139" s="437"/>
      <c r="C139" s="437"/>
      <c r="D139" s="437"/>
      <c r="E139" s="437"/>
      <c r="F139" s="437"/>
      <c r="G139" s="437"/>
      <c r="H139" s="437"/>
      <c r="I139" s="437"/>
      <c r="J139" s="437"/>
      <c r="K139" s="437"/>
      <c r="L139" s="437"/>
      <c r="M139" s="437"/>
      <c r="N139" s="437"/>
      <c r="O139" s="437"/>
      <c r="P139" s="437"/>
      <c r="Q139" s="437"/>
      <c r="R139" s="437"/>
      <c r="S139" s="437"/>
      <c r="T139" s="437"/>
      <c r="U139" s="437"/>
      <c r="V139" s="437"/>
      <c r="W139" s="437"/>
      <c r="X139" s="437"/>
      <c r="Y139" s="437"/>
      <c r="Z139" s="66"/>
      <c r="AA139" s="66"/>
    </row>
    <row r="140" spans="1:67" ht="14.25" customHeight="1" x14ac:dyDescent="0.25">
      <c r="A140" s="402" t="s">
        <v>118</v>
      </c>
      <c r="B140" s="402"/>
      <c r="C140" s="402"/>
      <c r="D140" s="402"/>
      <c r="E140" s="402"/>
      <c r="F140" s="402"/>
      <c r="G140" s="402"/>
      <c r="H140" s="402"/>
      <c r="I140" s="402"/>
      <c r="J140" s="402"/>
      <c r="K140" s="402"/>
      <c r="L140" s="402"/>
      <c r="M140" s="402"/>
      <c r="N140" s="402"/>
      <c r="O140" s="402"/>
      <c r="P140" s="402"/>
      <c r="Q140" s="402"/>
      <c r="R140" s="402"/>
      <c r="S140" s="402"/>
      <c r="T140" s="402"/>
      <c r="U140" s="402"/>
      <c r="V140" s="402"/>
      <c r="W140" s="402"/>
      <c r="X140" s="402"/>
      <c r="Y140" s="402"/>
      <c r="Z140" s="67"/>
      <c r="AA140" s="67"/>
    </row>
    <row r="141" spans="1:67" ht="27" customHeight="1" x14ac:dyDescent="0.25">
      <c r="A141" s="64" t="s">
        <v>245</v>
      </c>
      <c r="B141" s="64" t="s">
        <v>246</v>
      </c>
      <c r="C141" s="37">
        <v>4301011223</v>
      </c>
      <c r="D141" s="403">
        <v>4607091383423</v>
      </c>
      <c r="E141" s="403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114</v>
      </c>
      <c r="L141" s="39" t="s">
        <v>133</v>
      </c>
      <c r="M141" s="39"/>
      <c r="N141" s="38">
        <v>35</v>
      </c>
      <c r="O141" s="6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405"/>
      <c r="Q141" s="405"/>
      <c r="R141" s="405"/>
      <c r="S141" s="406"/>
      <c r="T141" s="40" t="s">
        <v>48</v>
      </c>
      <c r="U141" s="40" t="s">
        <v>48</v>
      </c>
      <c r="V141" s="41" t="s">
        <v>0</v>
      </c>
      <c r="W141" s="59">
        <v>0</v>
      </c>
      <c r="X141" s="56">
        <f>IFERROR(IF(W141="",0,CEILING((W141/$H141),1)*$H141),"")</f>
        <v>0</v>
      </c>
      <c r="Y141" s="42" t="str">
        <f>IFERROR(IF(X141=0,"",ROUNDUP(X141/H141,0)*0.02175),"")</f>
        <v/>
      </c>
      <c r="Z141" s="69" t="s">
        <v>48</v>
      </c>
      <c r="AA141" s="70" t="s">
        <v>48</v>
      </c>
      <c r="AE141" s="80"/>
      <c r="BB141" s="157" t="s">
        <v>67</v>
      </c>
      <c r="BL141" s="80">
        <f>IFERROR(W141*I141/H141,"0")</f>
        <v>0</v>
      </c>
      <c r="BM141" s="80">
        <f>IFERROR(X141*I141/H141,"0")</f>
        <v>0</v>
      </c>
      <c r="BN141" s="80">
        <f>IFERROR(1/J141*(W141/H141),"0")</f>
        <v>0</v>
      </c>
      <c r="BO141" s="80">
        <f>IFERROR(1/J141*(X141/H141),"0")</f>
        <v>0</v>
      </c>
    </row>
    <row r="142" spans="1:67" ht="27" customHeight="1" x14ac:dyDescent="0.25">
      <c r="A142" s="64" t="s">
        <v>247</v>
      </c>
      <c r="B142" s="64" t="s">
        <v>248</v>
      </c>
      <c r="C142" s="37">
        <v>4301011876</v>
      </c>
      <c r="D142" s="403">
        <v>4680115885707</v>
      </c>
      <c r="E142" s="403"/>
      <c r="F142" s="63">
        <v>0.9</v>
      </c>
      <c r="G142" s="38">
        <v>10</v>
      </c>
      <c r="H142" s="63">
        <v>9</v>
      </c>
      <c r="I142" s="63">
        <v>9.48</v>
      </c>
      <c r="J142" s="38">
        <v>56</v>
      </c>
      <c r="K142" s="38" t="s">
        <v>114</v>
      </c>
      <c r="L142" s="39" t="s">
        <v>113</v>
      </c>
      <c r="M142" s="39"/>
      <c r="N142" s="38">
        <v>31</v>
      </c>
      <c r="O142" s="644" t="s">
        <v>249</v>
      </c>
      <c r="P142" s="405"/>
      <c r="Q142" s="405"/>
      <c r="R142" s="405"/>
      <c r="S142" s="406"/>
      <c r="T142" s="40" t="s">
        <v>48</v>
      </c>
      <c r="U142" s="40" t="s">
        <v>48</v>
      </c>
      <c r="V142" s="41" t="s">
        <v>0</v>
      </c>
      <c r="W142" s="59">
        <v>0</v>
      </c>
      <c r="X142" s="56">
        <f>IFERROR(IF(W142="",0,CEILING((W142/$H142),1)*$H142),"")</f>
        <v>0</v>
      </c>
      <c r="Y142" s="42" t="str">
        <f>IFERROR(IF(X142=0,"",ROUNDUP(X142/H142,0)*0.02175),"")</f>
        <v/>
      </c>
      <c r="Z142" s="69" t="s">
        <v>48</v>
      </c>
      <c r="AA142" s="70" t="s">
        <v>48</v>
      </c>
      <c r="AE142" s="80"/>
      <c r="BB142" s="158" t="s">
        <v>67</v>
      </c>
      <c r="BL142" s="80">
        <f>IFERROR(W142*I142/H142,"0")</f>
        <v>0</v>
      </c>
      <c r="BM142" s="80">
        <f>IFERROR(X142*I142/H142,"0")</f>
        <v>0</v>
      </c>
      <c r="BN142" s="80">
        <f>IFERROR(1/J142*(W142/H142),"0")</f>
        <v>0</v>
      </c>
      <c r="BO142" s="80">
        <f>IFERROR(1/J142*(X142/H142),"0")</f>
        <v>0</v>
      </c>
    </row>
    <row r="143" spans="1:67" ht="27" customHeight="1" x14ac:dyDescent="0.25">
      <c r="A143" s="64" t="s">
        <v>250</v>
      </c>
      <c r="B143" s="64" t="s">
        <v>251</v>
      </c>
      <c r="C143" s="37">
        <v>4301011338</v>
      </c>
      <c r="D143" s="403">
        <v>4607091381405</v>
      </c>
      <c r="E143" s="403"/>
      <c r="F143" s="63">
        <v>1.35</v>
      </c>
      <c r="G143" s="38">
        <v>8</v>
      </c>
      <c r="H143" s="63">
        <v>10.8</v>
      </c>
      <c r="I143" s="63">
        <v>11.375999999999999</v>
      </c>
      <c r="J143" s="38">
        <v>56</v>
      </c>
      <c r="K143" s="38" t="s">
        <v>114</v>
      </c>
      <c r="L143" s="39" t="s">
        <v>80</v>
      </c>
      <c r="M143" s="39"/>
      <c r="N143" s="38">
        <v>35</v>
      </c>
      <c r="O143" s="64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405"/>
      <c r="Q143" s="405"/>
      <c r="R143" s="405"/>
      <c r="S143" s="406"/>
      <c r="T143" s="40" t="s">
        <v>48</v>
      </c>
      <c r="U143" s="40" t="s">
        <v>48</v>
      </c>
      <c r="V143" s="41" t="s">
        <v>0</v>
      </c>
      <c r="W143" s="59">
        <v>0</v>
      </c>
      <c r="X143" s="56">
        <f>IFERROR(IF(W143="",0,CEILING((W143/$H143),1)*$H143),"")</f>
        <v>0</v>
      </c>
      <c r="Y143" s="42" t="str">
        <f>IFERROR(IF(X143=0,"",ROUNDUP(X143/H143,0)*0.02175),"")</f>
        <v/>
      </c>
      <c r="Z143" s="69" t="s">
        <v>48</v>
      </c>
      <c r="AA143" s="70" t="s">
        <v>48</v>
      </c>
      <c r="AE143" s="80"/>
      <c r="BB143" s="159" t="s">
        <v>67</v>
      </c>
      <c r="BL143" s="80">
        <f>IFERROR(W143*I143/H143,"0")</f>
        <v>0</v>
      </c>
      <c r="BM143" s="80">
        <f>IFERROR(X143*I143/H143,"0")</f>
        <v>0</v>
      </c>
      <c r="BN143" s="80">
        <f>IFERROR(1/J143*(W143/H143),"0")</f>
        <v>0</v>
      </c>
      <c r="BO143" s="80">
        <f>IFERROR(1/J143*(X143/H143),"0")</f>
        <v>0</v>
      </c>
    </row>
    <row r="144" spans="1:67" ht="37.5" customHeight="1" x14ac:dyDescent="0.25">
      <c r="A144" s="64" t="s">
        <v>252</v>
      </c>
      <c r="B144" s="64" t="s">
        <v>253</v>
      </c>
      <c r="C144" s="37">
        <v>4301011333</v>
      </c>
      <c r="D144" s="403">
        <v>4607091386516</v>
      </c>
      <c r="E144" s="403"/>
      <c r="F144" s="63">
        <v>1.4</v>
      </c>
      <c r="G144" s="38">
        <v>8</v>
      </c>
      <c r="H144" s="63">
        <v>11.2</v>
      </c>
      <c r="I144" s="63">
        <v>11.776</v>
      </c>
      <c r="J144" s="38">
        <v>56</v>
      </c>
      <c r="K144" s="38" t="s">
        <v>114</v>
      </c>
      <c r="L144" s="39" t="s">
        <v>80</v>
      </c>
      <c r="M144" s="39"/>
      <c r="N144" s="38">
        <v>30</v>
      </c>
      <c r="O144" s="64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405"/>
      <c r="Q144" s="405"/>
      <c r="R144" s="405"/>
      <c r="S144" s="406"/>
      <c r="T144" s="40" t="s">
        <v>48</v>
      </c>
      <c r="U144" s="40" t="s">
        <v>48</v>
      </c>
      <c r="V144" s="41" t="s">
        <v>0</v>
      </c>
      <c r="W144" s="59">
        <v>0</v>
      </c>
      <c r="X144" s="56">
        <f>IFERROR(IF(W144="",0,CEILING((W144/$H144),1)*$H144),"")</f>
        <v>0</v>
      </c>
      <c r="Y144" s="42" t="str">
        <f>IFERROR(IF(X144=0,"",ROUNDUP(X144/H144,0)*0.02175),"")</f>
        <v/>
      </c>
      <c r="Z144" s="69" t="s">
        <v>48</v>
      </c>
      <c r="AA144" s="70" t="s">
        <v>48</v>
      </c>
      <c r="AE144" s="80"/>
      <c r="BB144" s="160" t="s">
        <v>67</v>
      </c>
      <c r="BL144" s="80">
        <f>IFERROR(W144*I144/H144,"0")</f>
        <v>0</v>
      </c>
      <c r="BM144" s="80">
        <f>IFERROR(X144*I144/H144,"0")</f>
        <v>0</v>
      </c>
      <c r="BN144" s="80">
        <f>IFERROR(1/J144*(W144/H144),"0")</f>
        <v>0</v>
      </c>
      <c r="BO144" s="80">
        <f>IFERROR(1/J144*(X144/H144),"0")</f>
        <v>0</v>
      </c>
    </row>
    <row r="145" spans="1:67" x14ac:dyDescent="0.2">
      <c r="A145" s="400"/>
      <c r="B145" s="400"/>
      <c r="C145" s="400"/>
      <c r="D145" s="400"/>
      <c r="E145" s="400"/>
      <c r="F145" s="400"/>
      <c r="G145" s="400"/>
      <c r="H145" s="400"/>
      <c r="I145" s="400"/>
      <c r="J145" s="400"/>
      <c r="K145" s="400"/>
      <c r="L145" s="400"/>
      <c r="M145" s="400"/>
      <c r="N145" s="401"/>
      <c r="O145" s="397" t="s">
        <v>43</v>
      </c>
      <c r="P145" s="398"/>
      <c r="Q145" s="398"/>
      <c r="R145" s="398"/>
      <c r="S145" s="398"/>
      <c r="T145" s="398"/>
      <c r="U145" s="399"/>
      <c r="V145" s="43" t="s">
        <v>42</v>
      </c>
      <c r="W145" s="44">
        <f>IFERROR(W141/H141,"0")+IFERROR(W142/H142,"0")+IFERROR(W143/H143,"0")+IFERROR(W144/H144,"0")</f>
        <v>0</v>
      </c>
      <c r="X145" s="44">
        <f>IFERROR(X141/H141,"0")+IFERROR(X142/H142,"0")+IFERROR(X143/H143,"0")+IFERROR(X144/H144,"0")</f>
        <v>0</v>
      </c>
      <c r="Y145" s="44">
        <f>IFERROR(IF(Y141="",0,Y141),"0")+IFERROR(IF(Y142="",0,Y142),"0")+IFERROR(IF(Y143="",0,Y143),"0")+IFERROR(IF(Y144="",0,Y144),"0")</f>
        <v>0</v>
      </c>
      <c r="Z145" s="68"/>
      <c r="AA145" s="68"/>
    </row>
    <row r="146" spans="1:67" x14ac:dyDescent="0.2">
      <c r="A146" s="400"/>
      <c r="B146" s="400"/>
      <c r="C146" s="400"/>
      <c r="D146" s="400"/>
      <c r="E146" s="400"/>
      <c r="F146" s="400"/>
      <c r="G146" s="400"/>
      <c r="H146" s="400"/>
      <c r="I146" s="400"/>
      <c r="J146" s="400"/>
      <c r="K146" s="400"/>
      <c r="L146" s="400"/>
      <c r="M146" s="400"/>
      <c r="N146" s="401"/>
      <c r="O146" s="397" t="s">
        <v>43</v>
      </c>
      <c r="P146" s="398"/>
      <c r="Q146" s="398"/>
      <c r="R146" s="398"/>
      <c r="S146" s="398"/>
      <c r="T146" s="398"/>
      <c r="U146" s="399"/>
      <c r="V146" s="43" t="s">
        <v>0</v>
      </c>
      <c r="W146" s="44">
        <f>IFERROR(SUM(W141:W144),"0")</f>
        <v>0</v>
      </c>
      <c r="X146" s="44">
        <f>IFERROR(SUM(X141:X144),"0")</f>
        <v>0</v>
      </c>
      <c r="Y146" s="43"/>
      <c r="Z146" s="68"/>
      <c r="AA146" s="68"/>
    </row>
    <row r="147" spans="1:67" ht="16.5" customHeight="1" x14ac:dyDescent="0.25">
      <c r="A147" s="437" t="s">
        <v>254</v>
      </c>
      <c r="B147" s="437"/>
      <c r="C147" s="437"/>
      <c r="D147" s="437"/>
      <c r="E147" s="437"/>
      <c r="F147" s="437"/>
      <c r="G147" s="437"/>
      <c r="H147" s="437"/>
      <c r="I147" s="437"/>
      <c r="J147" s="437"/>
      <c r="K147" s="437"/>
      <c r="L147" s="437"/>
      <c r="M147" s="437"/>
      <c r="N147" s="437"/>
      <c r="O147" s="437"/>
      <c r="P147" s="437"/>
      <c r="Q147" s="437"/>
      <c r="R147" s="437"/>
      <c r="S147" s="437"/>
      <c r="T147" s="437"/>
      <c r="U147" s="437"/>
      <c r="V147" s="437"/>
      <c r="W147" s="437"/>
      <c r="X147" s="437"/>
      <c r="Y147" s="437"/>
      <c r="Z147" s="66"/>
      <c r="AA147" s="66"/>
    </row>
    <row r="148" spans="1:67" ht="14.25" customHeight="1" x14ac:dyDescent="0.25">
      <c r="A148" s="402" t="s">
        <v>77</v>
      </c>
      <c r="B148" s="402"/>
      <c r="C148" s="402"/>
      <c r="D148" s="402"/>
      <c r="E148" s="402"/>
      <c r="F148" s="402"/>
      <c r="G148" s="402"/>
      <c r="H148" s="402"/>
      <c r="I148" s="402"/>
      <c r="J148" s="402"/>
      <c r="K148" s="402"/>
      <c r="L148" s="402"/>
      <c r="M148" s="402"/>
      <c r="N148" s="402"/>
      <c r="O148" s="402"/>
      <c r="P148" s="402"/>
      <c r="Q148" s="402"/>
      <c r="R148" s="402"/>
      <c r="S148" s="402"/>
      <c r="T148" s="402"/>
      <c r="U148" s="402"/>
      <c r="V148" s="402"/>
      <c r="W148" s="402"/>
      <c r="X148" s="402"/>
      <c r="Y148" s="402"/>
      <c r="Z148" s="67"/>
      <c r="AA148" s="67"/>
    </row>
    <row r="149" spans="1:67" ht="27" customHeight="1" x14ac:dyDescent="0.25">
      <c r="A149" s="64" t="s">
        <v>255</v>
      </c>
      <c r="B149" s="64" t="s">
        <v>256</v>
      </c>
      <c r="C149" s="37">
        <v>4301031191</v>
      </c>
      <c r="D149" s="403">
        <v>4680115880993</v>
      </c>
      <c r="E149" s="403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81</v>
      </c>
      <c r="L149" s="39" t="s">
        <v>80</v>
      </c>
      <c r="M149" s="39"/>
      <c r="N149" s="38">
        <v>40</v>
      </c>
      <c r="O149" s="64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405"/>
      <c r="Q149" s="405"/>
      <c r="R149" s="405"/>
      <c r="S149" s="406"/>
      <c r="T149" s="40" t="s">
        <v>48</v>
      </c>
      <c r="U149" s="40" t="s">
        <v>48</v>
      </c>
      <c r="V149" s="41" t="s">
        <v>0</v>
      </c>
      <c r="W149" s="59">
        <v>0</v>
      </c>
      <c r="X149" s="56">
        <f t="shared" ref="X149:X157" si="29">IFERROR(IF(W149="",0,CEILING((W149/$H149),1)*$H149),"")</f>
        <v>0</v>
      </c>
      <c r="Y149" s="42" t="str">
        <f>IFERROR(IF(X149=0,"",ROUNDUP(X149/H149,0)*0.00753),"")</f>
        <v/>
      </c>
      <c r="Z149" s="69" t="s">
        <v>48</v>
      </c>
      <c r="AA149" s="70" t="s">
        <v>48</v>
      </c>
      <c r="AE149" s="80"/>
      <c r="BB149" s="161" t="s">
        <v>67</v>
      </c>
      <c r="BL149" s="80">
        <f t="shared" ref="BL149:BL157" si="30">IFERROR(W149*I149/H149,"0")</f>
        <v>0</v>
      </c>
      <c r="BM149" s="80">
        <f t="shared" ref="BM149:BM157" si="31">IFERROR(X149*I149/H149,"0")</f>
        <v>0</v>
      </c>
      <c r="BN149" s="80">
        <f t="shared" ref="BN149:BN157" si="32">IFERROR(1/J149*(W149/H149),"0")</f>
        <v>0</v>
      </c>
      <c r="BO149" s="80">
        <f t="shared" ref="BO149:BO157" si="33">IFERROR(1/J149*(X149/H149),"0")</f>
        <v>0</v>
      </c>
    </row>
    <row r="150" spans="1:67" ht="27" customHeight="1" x14ac:dyDescent="0.25">
      <c r="A150" s="64" t="s">
        <v>257</v>
      </c>
      <c r="B150" s="64" t="s">
        <v>258</v>
      </c>
      <c r="C150" s="37">
        <v>4301031204</v>
      </c>
      <c r="D150" s="403">
        <v>4680115881761</v>
      </c>
      <c r="E150" s="403"/>
      <c r="F150" s="63">
        <v>0.7</v>
      </c>
      <c r="G150" s="38">
        <v>6</v>
      </c>
      <c r="H150" s="63">
        <v>4.2</v>
      </c>
      <c r="I150" s="63">
        <v>4.46</v>
      </c>
      <c r="J150" s="38">
        <v>156</v>
      </c>
      <c r="K150" s="38" t="s">
        <v>81</v>
      </c>
      <c r="L150" s="39" t="s">
        <v>80</v>
      </c>
      <c r="M150" s="39"/>
      <c r="N150" s="38">
        <v>40</v>
      </c>
      <c r="O150" s="63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405"/>
      <c r="Q150" s="405"/>
      <c r="R150" s="405"/>
      <c r="S150" s="406"/>
      <c r="T150" s="40" t="s">
        <v>48</v>
      </c>
      <c r="U150" s="40" t="s">
        <v>48</v>
      </c>
      <c r="V150" s="41" t="s">
        <v>0</v>
      </c>
      <c r="W150" s="59">
        <v>0</v>
      </c>
      <c r="X150" s="56">
        <f t="shared" si="29"/>
        <v>0</v>
      </c>
      <c r="Y150" s="42" t="str">
        <f>IFERROR(IF(X150=0,"",ROUNDUP(X150/H150,0)*0.00753),"")</f>
        <v/>
      </c>
      <c r="Z150" s="69" t="s">
        <v>48</v>
      </c>
      <c r="AA150" s="70" t="s">
        <v>48</v>
      </c>
      <c r="AE150" s="80"/>
      <c r="BB150" s="162" t="s">
        <v>67</v>
      </c>
      <c r="BL150" s="80">
        <f t="shared" si="30"/>
        <v>0</v>
      </c>
      <c r="BM150" s="80">
        <f t="shared" si="31"/>
        <v>0</v>
      </c>
      <c r="BN150" s="80">
        <f t="shared" si="32"/>
        <v>0</v>
      </c>
      <c r="BO150" s="80">
        <f t="shared" si="33"/>
        <v>0</v>
      </c>
    </row>
    <row r="151" spans="1:67" ht="27" customHeight="1" x14ac:dyDescent="0.25">
      <c r="A151" s="64" t="s">
        <v>259</v>
      </c>
      <c r="B151" s="64" t="s">
        <v>260</v>
      </c>
      <c r="C151" s="37">
        <v>4301031201</v>
      </c>
      <c r="D151" s="403">
        <v>4680115881563</v>
      </c>
      <c r="E151" s="403"/>
      <c r="F151" s="63">
        <v>0.7</v>
      </c>
      <c r="G151" s="38">
        <v>6</v>
      </c>
      <c r="H151" s="63">
        <v>4.2</v>
      </c>
      <c r="I151" s="63">
        <v>4.4000000000000004</v>
      </c>
      <c r="J151" s="38">
        <v>156</v>
      </c>
      <c r="K151" s="38" t="s">
        <v>81</v>
      </c>
      <c r="L151" s="39" t="s">
        <v>80</v>
      </c>
      <c r="M151" s="39"/>
      <c r="N151" s="38">
        <v>40</v>
      </c>
      <c r="O151" s="6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405"/>
      <c r="Q151" s="405"/>
      <c r="R151" s="405"/>
      <c r="S151" s="406"/>
      <c r="T151" s="40" t="s">
        <v>48</v>
      </c>
      <c r="U151" s="40" t="s">
        <v>48</v>
      </c>
      <c r="V151" s="41" t="s">
        <v>0</v>
      </c>
      <c r="W151" s="59">
        <v>0</v>
      </c>
      <c r="X151" s="56">
        <f t="shared" si="29"/>
        <v>0</v>
      </c>
      <c r="Y151" s="42" t="str">
        <f>IFERROR(IF(X151=0,"",ROUNDUP(X151/H151,0)*0.00753),"")</f>
        <v/>
      </c>
      <c r="Z151" s="69" t="s">
        <v>48</v>
      </c>
      <c r="AA151" s="70" t="s">
        <v>48</v>
      </c>
      <c r="AE151" s="80"/>
      <c r="BB151" s="163" t="s">
        <v>67</v>
      </c>
      <c r="BL151" s="80">
        <f t="shared" si="30"/>
        <v>0</v>
      </c>
      <c r="BM151" s="80">
        <f t="shared" si="31"/>
        <v>0</v>
      </c>
      <c r="BN151" s="80">
        <f t="shared" si="32"/>
        <v>0</v>
      </c>
      <c r="BO151" s="80">
        <f t="shared" si="33"/>
        <v>0</v>
      </c>
    </row>
    <row r="152" spans="1:67" ht="27" customHeight="1" x14ac:dyDescent="0.25">
      <c r="A152" s="64" t="s">
        <v>261</v>
      </c>
      <c r="B152" s="64" t="s">
        <v>262</v>
      </c>
      <c r="C152" s="37">
        <v>4301031199</v>
      </c>
      <c r="D152" s="403">
        <v>4680115880986</v>
      </c>
      <c r="E152" s="403"/>
      <c r="F152" s="63">
        <v>0.35</v>
      </c>
      <c r="G152" s="38">
        <v>6</v>
      </c>
      <c r="H152" s="63">
        <v>2.1</v>
      </c>
      <c r="I152" s="63">
        <v>2.23</v>
      </c>
      <c r="J152" s="38">
        <v>234</v>
      </c>
      <c r="K152" s="38" t="s">
        <v>84</v>
      </c>
      <c r="L152" s="39" t="s">
        <v>80</v>
      </c>
      <c r="M152" s="39"/>
      <c r="N152" s="38">
        <v>40</v>
      </c>
      <c r="O152" s="63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405"/>
      <c r="Q152" s="405"/>
      <c r="R152" s="405"/>
      <c r="S152" s="406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si="29"/>
        <v>0</v>
      </c>
      <c r="Y152" s="42" t="str">
        <f>IFERROR(IF(X152=0,"",ROUNDUP(X152/H152,0)*0.00502),"")</f>
        <v/>
      </c>
      <c r="Z152" s="69" t="s">
        <v>48</v>
      </c>
      <c r="AA152" s="70" t="s">
        <v>48</v>
      </c>
      <c r="AE152" s="80"/>
      <c r="BB152" s="164" t="s">
        <v>67</v>
      </c>
      <c r="BL152" s="80">
        <f t="shared" si="30"/>
        <v>0</v>
      </c>
      <c r="BM152" s="80">
        <f t="shared" si="31"/>
        <v>0</v>
      </c>
      <c r="BN152" s="80">
        <f t="shared" si="32"/>
        <v>0</v>
      </c>
      <c r="BO152" s="80">
        <f t="shared" si="33"/>
        <v>0</v>
      </c>
    </row>
    <row r="153" spans="1:67" ht="27" customHeight="1" x14ac:dyDescent="0.25">
      <c r="A153" s="64" t="s">
        <v>263</v>
      </c>
      <c r="B153" s="64" t="s">
        <v>264</v>
      </c>
      <c r="C153" s="37">
        <v>4301031190</v>
      </c>
      <c r="D153" s="403">
        <v>4680115880207</v>
      </c>
      <c r="E153" s="403"/>
      <c r="F153" s="63">
        <v>0.4</v>
      </c>
      <c r="G153" s="38">
        <v>6</v>
      </c>
      <c r="H153" s="63">
        <v>2.4</v>
      </c>
      <c r="I153" s="63">
        <v>2.63</v>
      </c>
      <c r="J153" s="38">
        <v>156</v>
      </c>
      <c r="K153" s="38" t="s">
        <v>81</v>
      </c>
      <c r="L153" s="39" t="s">
        <v>80</v>
      </c>
      <c r="M153" s="39"/>
      <c r="N153" s="38">
        <v>40</v>
      </c>
      <c r="O153" s="63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405"/>
      <c r="Q153" s="405"/>
      <c r="R153" s="405"/>
      <c r="S153" s="406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29"/>
        <v>0</v>
      </c>
      <c r="Y153" s="42" t="str">
        <f>IFERROR(IF(X153=0,"",ROUNDUP(X153/H153,0)*0.00753),"")</f>
        <v/>
      </c>
      <c r="Z153" s="69" t="s">
        <v>48</v>
      </c>
      <c r="AA153" s="70" t="s">
        <v>48</v>
      </c>
      <c r="AE153" s="80"/>
      <c r="BB153" s="165" t="s">
        <v>67</v>
      </c>
      <c r="BL153" s="80">
        <f t="shared" si="30"/>
        <v>0</v>
      </c>
      <c r="BM153" s="80">
        <f t="shared" si="31"/>
        <v>0</v>
      </c>
      <c r="BN153" s="80">
        <f t="shared" si="32"/>
        <v>0</v>
      </c>
      <c r="BO153" s="80">
        <f t="shared" si="33"/>
        <v>0</v>
      </c>
    </row>
    <row r="154" spans="1:67" ht="27" customHeight="1" x14ac:dyDescent="0.25">
      <c r="A154" s="64" t="s">
        <v>265</v>
      </c>
      <c r="B154" s="64" t="s">
        <v>266</v>
      </c>
      <c r="C154" s="37">
        <v>4301031205</v>
      </c>
      <c r="D154" s="403">
        <v>4680115881785</v>
      </c>
      <c r="E154" s="403"/>
      <c r="F154" s="63">
        <v>0.35</v>
      </c>
      <c r="G154" s="38">
        <v>6</v>
      </c>
      <c r="H154" s="63">
        <v>2.1</v>
      </c>
      <c r="I154" s="63">
        <v>2.23</v>
      </c>
      <c r="J154" s="38">
        <v>234</v>
      </c>
      <c r="K154" s="38" t="s">
        <v>84</v>
      </c>
      <c r="L154" s="39" t="s">
        <v>80</v>
      </c>
      <c r="M154" s="39"/>
      <c r="N154" s="38">
        <v>40</v>
      </c>
      <c r="O154" s="6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405"/>
      <c r="Q154" s="405"/>
      <c r="R154" s="405"/>
      <c r="S154" s="406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29"/>
        <v>0</v>
      </c>
      <c r="Y154" s="42" t="str">
        <f>IFERROR(IF(X154=0,"",ROUNDUP(X154/H154,0)*0.00502),"")</f>
        <v/>
      </c>
      <c r="Z154" s="69" t="s">
        <v>48</v>
      </c>
      <c r="AA154" s="70" t="s">
        <v>48</v>
      </c>
      <c r="AE154" s="80"/>
      <c r="BB154" s="166" t="s">
        <v>67</v>
      </c>
      <c r="BL154" s="80">
        <f t="shared" si="30"/>
        <v>0</v>
      </c>
      <c r="BM154" s="80">
        <f t="shared" si="31"/>
        <v>0</v>
      </c>
      <c r="BN154" s="80">
        <f t="shared" si="32"/>
        <v>0</v>
      </c>
      <c r="BO154" s="80">
        <f t="shared" si="33"/>
        <v>0</v>
      </c>
    </row>
    <row r="155" spans="1:67" ht="27" customHeight="1" x14ac:dyDescent="0.25">
      <c r="A155" s="64" t="s">
        <v>267</v>
      </c>
      <c r="B155" s="64" t="s">
        <v>268</v>
      </c>
      <c r="C155" s="37">
        <v>4301031202</v>
      </c>
      <c r="D155" s="403">
        <v>4680115881679</v>
      </c>
      <c r="E155" s="403"/>
      <c r="F155" s="63">
        <v>0.35</v>
      </c>
      <c r="G155" s="38">
        <v>6</v>
      </c>
      <c r="H155" s="63">
        <v>2.1</v>
      </c>
      <c r="I155" s="63">
        <v>2.2000000000000002</v>
      </c>
      <c r="J155" s="38">
        <v>234</v>
      </c>
      <c r="K155" s="38" t="s">
        <v>84</v>
      </c>
      <c r="L155" s="39" t="s">
        <v>80</v>
      </c>
      <c r="M155" s="39"/>
      <c r="N155" s="38">
        <v>40</v>
      </c>
      <c r="O155" s="6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405"/>
      <c r="Q155" s="405"/>
      <c r="R155" s="405"/>
      <c r="S155" s="406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29"/>
        <v>0</v>
      </c>
      <c r="Y155" s="42" t="str">
        <f>IFERROR(IF(X155=0,"",ROUNDUP(X155/H155,0)*0.00502),"")</f>
        <v/>
      </c>
      <c r="Z155" s="69" t="s">
        <v>48</v>
      </c>
      <c r="AA155" s="70" t="s">
        <v>48</v>
      </c>
      <c r="AE155" s="80"/>
      <c r="BB155" s="167" t="s">
        <v>67</v>
      </c>
      <c r="BL155" s="80">
        <f t="shared" si="30"/>
        <v>0</v>
      </c>
      <c r="BM155" s="80">
        <f t="shared" si="31"/>
        <v>0</v>
      </c>
      <c r="BN155" s="80">
        <f t="shared" si="32"/>
        <v>0</v>
      </c>
      <c r="BO155" s="80">
        <f t="shared" si="33"/>
        <v>0</v>
      </c>
    </row>
    <row r="156" spans="1:67" ht="27" customHeight="1" x14ac:dyDescent="0.25">
      <c r="A156" s="64" t="s">
        <v>269</v>
      </c>
      <c r="B156" s="64" t="s">
        <v>270</v>
      </c>
      <c r="C156" s="37">
        <v>4301031158</v>
      </c>
      <c r="D156" s="403">
        <v>4680115880191</v>
      </c>
      <c r="E156" s="403"/>
      <c r="F156" s="63">
        <v>0.4</v>
      </c>
      <c r="G156" s="38">
        <v>6</v>
      </c>
      <c r="H156" s="63">
        <v>2.4</v>
      </c>
      <c r="I156" s="63">
        <v>2.6</v>
      </c>
      <c r="J156" s="38">
        <v>156</v>
      </c>
      <c r="K156" s="38" t="s">
        <v>81</v>
      </c>
      <c r="L156" s="39" t="s">
        <v>80</v>
      </c>
      <c r="M156" s="39"/>
      <c r="N156" s="38">
        <v>40</v>
      </c>
      <c r="O156" s="6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405"/>
      <c r="Q156" s="405"/>
      <c r="R156" s="405"/>
      <c r="S156" s="406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29"/>
        <v>0</v>
      </c>
      <c r="Y156" s="42" t="str">
        <f>IFERROR(IF(X156=0,"",ROUNDUP(X156/H156,0)*0.00753),"")</f>
        <v/>
      </c>
      <c r="Z156" s="69" t="s">
        <v>48</v>
      </c>
      <c r="AA156" s="70" t="s">
        <v>48</v>
      </c>
      <c r="AE156" s="80"/>
      <c r="BB156" s="168" t="s">
        <v>67</v>
      </c>
      <c r="BL156" s="80">
        <f t="shared" si="30"/>
        <v>0</v>
      </c>
      <c r="BM156" s="80">
        <f t="shared" si="31"/>
        <v>0</v>
      </c>
      <c r="BN156" s="80">
        <f t="shared" si="32"/>
        <v>0</v>
      </c>
      <c r="BO156" s="80">
        <f t="shared" si="33"/>
        <v>0</v>
      </c>
    </row>
    <row r="157" spans="1:67" ht="16.5" customHeight="1" x14ac:dyDescent="0.25">
      <c r="A157" s="64" t="s">
        <v>271</v>
      </c>
      <c r="B157" s="64" t="s">
        <v>272</v>
      </c>
      <c r="C157" s="37">
        <v>4301031245</v>
      </c>
      <c r="D157" s="403">
        <v>4680115883963</v>
      </c>
      <c r="E157" s="403"/>
      <c r="F157" s="63">
        <v>0.28000000000000003</v>
      </c>
      <c r="G157" s="38">
        <v>6</v>
      </c>
      <c r="H157" s="63">
        <v>1.68</v>
      </c>
      <c r="I157" s="63">
        <v>1.78</v>
      </c>
      <c r="J157" s="38">
        <v>234</v>
      </c>
      <c r="K157" s="38" t="s">
        <v>84</v>
      </c>
      <c r="L157" s="39" t="s">
        <v>80</v>
      </c>
      <c r="M157" s="39"/>
      <c r="N157" s="38">
        <v>40</v>
      </c>
      <c r="O157" s="64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405"/>
      <c r="Q157" s="405"/>
      <c r="R157" s="405"/>
      <c r="S157" s="406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29"/>
        <v>0</v>
      </c>
      <c r="Y157" s="42" t="str">
        <f>IFERROR(IF(X157=0,"",ROUNDUP(X157/H157,0)*0.00502),"")</f>
        <v/>
      </c>
      <c r="Z157" s="69" t="s">
        <v>48</v>
      </c>
      <c r="AA157" s="70" t="s">
        <v>48</v>
      </c>
      <c r="AE157" s="80"/>
      <c r="BB157" s="169" t="s">
        <v>67</v>
      </c>
      <c r="BL157" s="80">
        <f t="shared" si="30"/>
        <v>0</v>
      </c>
      <c r="BM157" s="80">
        <f t="shared" si="31"/>
        <v>0</v>
      </c>
      <c r="BN157" s="80">
        <f t="shared" si="32"/>
        <v>0</v>
      </c>
      <c r="BO157" s="80">
        <f t="shared" si="33"/>
        <v>0</v>
      </c>
    </row>
    <row r="158" spans="1:67" x14ac:dyDescent="0.2">
      <c r="A158" s="400"/>
      <c r="B158" s="400"/>
      <c r="C158" s="400"/>
      <c r="D158" s="400"/>
      <c r="E158" s="400"/>
      <c r="F158" s="400"/>
      <c r="G158" s="400"/>
      <c r="H158" s="400"/>
      <c r="I158" s="400"/>
      <c r="J158" s="400"/>
      <c r="K158" s="400"/>
      <c r="L158" s="400"/>
      <c r="M158" s="400"/>
      <c r="N158" s="401"/>
      <c r="O158" s="397" t="s">
        <v>43</v>
      </c>
      <c r="P158" s="398"/>
      <c r="Q158" s="398"/>
      <c r="R158" s="398"/>
      <c r="S158" s="398"/>
      <c r="T158" s="398"/>
      <c r="U158" s="399"/>
      <c r="V158" s="43" t="s">
        <v>42</v>
      </c>
      <c r="W158" s="44">
        <f>IFERROR(W149/H149,"0")+IFERROR(W150/H150,"0")+IFERROR(W151/H151,"0")+IFERROR(W152/H152,"0")+IFERROR(W153/H153,"0")+IFERROR(W154/H154,"0")+IFERROR(W155/H155,"0")+IFERROR(W156/H156,"0")+IFERROR(W157/H157,"0")</f>
        <v>0</v>
      </c>
      <c r="X158" s="44">
        <f>IFERROR(X149/H149,"0")+IFERROR(X150/H150,"0")+IFERROR(X151/H151,"0")+IFERROR(X152/H152,"0")+IFERROR(X153/H153,"0")+IFERROR(X154/H154,"0")+IFERROR(X155/H155,"0")+IFERROR(X156/H156,"0")+IFERROR(X157/H157,"0")</f>
        <v>0</v>
      </c>
      <c r="Y158" s="44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68"/>
      <c r="AA158" s="68"/>
    </row>
    <row r="159" spans="1:67" x14ac:dyDescent="0.2">
      <c r="A159" s="400"/>
      <c r="B159" s="400"/>
      <c r="C159" s="400"/>
      <c r="D159" s="400"/>
      <c r="E159" s="400"/>
      <c r="F159" s="400"/>
      <c r="G159" s="400"/>
      <c r="H159" s="400"/>
      <c r="I159" s="400"/>
      <c r="J159" s="400"/>
      <c r="K159" s="400"/>
      <c r="L159" s="400"/>
      <c r="M159" s="400"/>
      <c r="N159" s="401"/>
      <c r="O159" s="397" t="s">
        <v>43</v>
      </c>
      <c r="P159" s="398"/>
      <c r="Q159" s="398"/>
      <c r="R159" s="398"/>
      <c r="S159" s="398"/>
      <c r="T159" s="398"/>
      <c r="U159" s="399"/>
      <c r="V159" s="43" t="s">
        <v>0</v>
      </c>
      <c r="W159" s="44">
        <f>IFERROR(SUM(W149:W157),"0")</f>
        <v>0</v>
      </c>
      <c r="X159" s="44">
        <f>IFERROR(SUM(X149:X157),"0")</f>
        <v>0</v>
      </c>
      <c r="Y159" s="43"/>
      <c r="Z159" s="68"/>
      <c r="AA159" s="68"/>
    </row>
    <row r="160" spans="1:67" ht="16.5" customHeight="1" x14ac:dyDescent="0.25">
      <c r="A160" s="437" t="s">
        <v>273</v>
      </c>
      <c r="B160" s="437"/>
      <c r="C160" s="437"/>
      <c r="D160" s="437"/>
      <c r="E160" s="437"/>
      <c r="F160" s="437"/>
      <c r="G160" s="437"/>
      <c r="H160" s="437"/>
      <c r="I160" s="437"/>
      <c r="J160" s="437"/>
      <c r="K160" s="437"/>
      <c r="L160" s="437"/>
      <c r="M160" s="437"/>
      <c r="N160" s="437"/>
      <c r="O160" s="437"/>
      <c r="P160" s="437"/>
      <c r="Q160" s="437"/>
      <c r="R160" s="437"/>
      <c r="S160" s="437"/>
      <c r="T160" s="437"/>
      <c r="U160" s="437"/>
      <c r="V160" s="437"/>
      <c r="W160" s="437"/>
      <c r="X160" s="437"/>
      <c r="Y160" s="437"/>
      <c r="Z160" s="66"/>
      <c r="AA160" s="66"/>
    </row>
    <row r="161" spans="1:67" ht="14.25" customHeight="1" x14ac:dyDescent="0.25">
      <c r="A161" s="402" t="s">
        <v>118</v>
      </c>
      <c r="B161" s="402"/>
      <c r="C161" s="402"/>
      <c r="D161" s="402"/>
      <c r="E161" s="402"/>
      <c r="F161" s="402"/>
      <c r="G161" s="402"/>
      <c r="H161" s="402"/>
      <c r="I161" s="402"/>
      <c r="J161" s="402"/>
      <c r="K161" s="402"/>
      <c r="L161" s="402"/>
      <c r="M161" s="402"/>
      <c r="N161" s="402"/>
      <c r="O161" s="402"/>
      <c r="P161" s="402"/>
      <c r="Q161" s="402"/>
      <c r="R161" s="402"/>
      <c r="S161" s="402"/>
      <c r="T161" s="402"/>
      <c r="U161" s="402"/>
      <c r="V161" s="402"/>
      <c r="W161" s="402"/>
      <c r="X161" s="402"/>
      <c r="Y161" s="402"/>
      <c r="Z161" s="67"/>
      <c r="AA161" s="67"/>
    </row>
    <row r="162" spans="1:67" ht="16.5" customHeight="1" x14ac:dyDescent="0.25">
      <c r="A162" s="64" t="s">
        <v>274</v>
      </c>
      <c r="B162" s="64" t="s">
        <v>275</v>
      </c>
      <c r="C162" s="37">
        <v>4301011450</v>
      </c>
      <c r="D162" s="403">
        <v>4680115881402</v>
      </c>
      <c r="E162" s="403"/>
      <c r="F162" s="63">
        <v>1.35</v>
      </c>
      <c r="G162" s="38">
        <v>8</v>
      </c>
      <c r="H162" s="63">
        <v>10.8</v>
      </c>
      <c r="I162" s="63">
        <v>11.28</v>
      </c>
      <c r="J162" s="38">
        <v>56</v>
      </c>
      <c r="K162" s="38" t="s">
        <v>114</v>
      </c>
      <c r="L162" s="39" t="s">
        <v>113</v>
      </c>
      <c r="M162" s="39"/>
      <c r="N162" s="38">
        <v>55</v>
      </c>
      <c r="O162" s="6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405"/>
      <c r="Q162" s="405"/>
      <c r="R162" s="405"/>
      <c r="S162" s="406"/>
      <c r="T162" s="40" t="s">
        <v>48</v>
      </c>
      <c r="U162" s="40" t="s">
        <v>48</v>
      </c>
      <c r="V162" s="41" t="s">
        <v>0</v>
      </c>
      <c r="W162" s="59">
        <v>0</v>
      </c>
      <c r="X162" s="56">
        <f>IFERROR(IF(W162="",0,CEILING((W162/$H162),1)*$H162),"")</f>
        <v>0</v>
      </c>
      <c r="Y162" s="42" t="str">
        <f>IFERROR(IF(X162=0,"",ROUNDUP(X162/H162,0)*0.02175),"")</f>
        <v/>
      </c>
      <c r="Z162" s="69" t="s">
        <v>48</v>
      </c>
      <c r="AA162" s="70" t="s">
        <v>48</v>
      </c>
      <c r="AE162" s="80"/>
      <c r="BB162" s="170" t="s">
        <v>67</v>
      </c>
      <c r="BL162" s="80">
        <f>IFERROR(W162*I162/H162,"0")</f>
        <v>0</v>
      </c>
      <c r="BM162" s="80">
        <f>IFERROR(X162*I162/H162,"0")</f>
        <v>0</v>
      </c>
      <c r="BN162" s="80">
        <f>IFERROR(1/J162*(W162/H162),"0")</f>
        <v>0</v>
      </c>
      <c r="BO162" s="80">
        <f>IFERROR(1/J162*(X162/H162),"0")</f>
        <v>0</v>
      </c>
    </row>
    <row r="163" spans="1:67" ht="27" customHeight="1" x14ac:dyDescent="0.25">
      <c r="A163" s="64" t="s">
        <v>276</v>
      </c>
      <c r="B163" s="64" t="s">
        <v>277</v>
      </c>
      <c r="C163" s="37">
        <v>4301011454</v>
      </c>
      <c r="D163" s="403">
        <v>4680115881396</v>
      </c>
      <c r="E163" s="403"/>
      <c r="F163" s="63">
        <v>0.45</v>
      </c>
      <c r="G163" s="38">
        <v>6</v>
      </c>
      <c r="H163" s="63">
        <v>2.7</v>
      </c>
      <c r="I163" s="63">
        <v>2.9</v>
      </c>
      <c r="J163" s="38">
        <v>156</v>
      </c>
      <c r="K163" s="38" t="s">
        <v>81</v>
      </c>
      <c r="L163" s="39" t="s">
        <v>80</v>
      </c>
      <c r="M163" s="39"/>
      <c r="N163" s="38">
        <v>55</v>
      </c>
      <c r="O163" s="63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405"/>
      <c r="Q163" s="405"/>
      <c r="R163" s="405"/>
      <c r="S163" s="406"/>
      <c r="T163" s="40" t="s">
        <v>48</v>
      </c>
      <c r="U163" s="40" t="s">
        <v>48</v>
      </c>
      <c r="V163" s="41" t="s">
        <v>0</v>
      </c>
      <c r="W163" s="59">
        <v>0</v>
      </c>
      <c r="X163" s="56">
        <f>IFERROR(IF(W163="",0,CEILING((W163/$H163),1)*$H163),"")</f>
        <v>0</v>
      </c>
      <c r="Y163" s="42" t="str">
        <f>IFERROR(IF(X163=0,"",ROUNDUP(X163/H163,0)*0.00753),"")</f>
        <v/>
      </c>
      <c r="Z163" s="69" t="s">
        <v>48</v>
      </c>
      <c r="AA163" s="70" t="s">
        <v>48</v>
      </c>
      <c r="AE163" s="80"/>
      <c r="BB163" s="171" t="s">
        <v>67</v>
      </c>
      <c r="BL163" s="80">
        <f>IFERROR(W163*I163/H163,"0")</f>
        <v>0</v>
      </c>
      <c r="BM163" s="80">
        <f>IFERROR(X163*I163/H163,"0")</f>
        <v>0</v>
      </c>
      <c r="BN163" s="80">
        <f>IFERROR(1/J163*(W163/H163),"0")</f>
        <v>0</v>
      </c>
      <c r="BO163" s="80">
        <f>IFERROR(1/J163*(X163/H163),"0")</f>
        <v>0</v>
      </c>
    </row>
    <row r="164" spans="1:67" x14ac:dyDescent="0.2">
      <c r="A164" s="400"/>
      <c r="B164" s="400"/>
      <c r="C164" s="400"/>
      <c r="D164" s="400"/>
      <c r="E164" s="400"/>
      <c r="F164" s="400"/>
      <c r="G164" s="400"/>
      <c r="H164" s="400"/>
      <c r="I164" s="400"/>
      <c r="J164" s="400"/>
      <c r="K164" s="400"/>
      <c r="L164" s="400"/>
      <c r="M164" s="400"/>
      <c r="N164" s="401"/>
      <c r="O164" s="397" t="s">
        <v>43</v>
      </c>
      <c r="P164" s="398"/>
      <c r="Q164" s="398"/>
      <c r="R164" s="398"/>
      <c r="S164" s="398"/>
      <c r="T164" s="398"/>
      <c r="U164" s="399"/>
      <c r="V164" s="43" t="s">
        <v>42</v>
      </c>
      <c r="W164" s="44">
        <f>IFERROR(W162/H162,"0")+IFERROR(W163/H163,"0")</f>
        <v>0</v>
      </c>
      <c r="X164" s="44">
        <f>IFERROR(X162/H162,"0")+IFERROR(X163/H163,"0")</f>
        <v>0</v>
      </c>
      <c r="Y164" s="44">
        <f>IFERROR(IF(Y162="",0,Y162),"0")+IFERROR(IF(Y163="",0,Y163),"0")</f>
        <v>0</v>
      </c>
      <c r="Z164" s="68"/>
      <c r="AA164" s="68"/>
    </row>
    <row r="165" spans="1:67" x14ac:dyDescent="0.2">
      <c r="A165" s="400"/>
      <c r="B165" s="400"/>
      <c r="C165" s="400"/>
      <c r="D165" s="400"/>
      <c r="E165" s="400"/>
      <c r="F165" s="400"/>
      <c r="G165" s="400"/>
      <c r="H165" s="400"/>
      <c r="I165" s="400"/>
      <c r="J165" s="400"/>
      <c r="K165" s="400"/>
      <c r="L165" s="400"/>
      <c r="M165" s="400"/>
      <c r="N165" s="401"/>
      <c r="O165" s="397" t="s">
        <v>43</v>
      </c>
      <c r="P165" s="398"/>
      <c r="Q165" s="398"/>
      <c r="R165" s="398"/>
      <c r="S165" s="398"/>
      <c r="T165" s="398"/>
      <c r="U165" s="399"/>
      <c r="V165" s="43" t="s">
        <v>0</v>
      </c>
      <c r="W165" s="44">
        <f>IFERROR(SUM(W162:W163),"0")</f>
        <v>0</v>
      </c>
      <c r="X165" s="44">
        <f>IFERROR(SUM(X162:X163),"0")</f>
        <v>0</v>
      </c>
      <c r="Y165" s="43"/>
      <c r="Z165" s="68"/>
      <c r="AA165" s="68"/>
    </row>
    <row r="166" spans="1:67" ht="14.25" customHeight="1" x14ac:dyDescent="0.25">
      <c r="A166" s="402" t="s">
        <v>110</v>
      </c>
      <c r="B166" s="402"/>
      <c r="C166" s="402"/>
      <c r="D166" s="402"/>
      <c r="E166" s="402"/>
      <c r="F166" s="402"/>
      <c r="G166" s="402"/>
      <c r="H166" s="402"/>
      <c r="I166" s="402"/>
      <c r="J166" s="402"/>
      <c r="K166" s="402"/>
      <c r="L166" s="402"/>
      <c r="M166" s="402"/>
      <c r="N166" s="402"/>
      <c r="O166" s="402"/>
      <c r="P166" s="402"/>
      <c r="Q166" s="402"/>
      <c r="R166" s="402"/>
      <c r="S166" s="402"/>
      <c r="T166" s="402"/>
      <c r="U166" s="402"/>
      <c r="V166" s="402"/>
      <c r="W166" s="402"/>
      <c r="X166" s="402"/>
      <c r="Y166" s="402"/>
      <c r="Z166" s="67"/>
      <c r="AA166" s="67"/>
    </row>
    <row r="167" spans="1:67" ht="16.5" customHeight="1" x14ac:dyDescent="0.25">
      <c r="A167" s="64" t="s">
        <v>278</v>
      </c>
      <c r="B167" s="64" t="s">
        <v>279</v>
      </c>
      <c r="C167" s="37">
        <v>4301020262</v>
      </c>
      <c r="D167" s="403">
        <v>4680115882935</v>
      </c>
      <c r="E167" s="403"/>
      <c r="F167" s="63">
        <v>1.35</v>
      </c>
      <c r="G167" s="38">
        <v>8</v>
      </c>
      <c r="H167" s="63">
        <v>10.8</v>
      </c>
      <c r="I167" s="63">
        <v>11.28</v>
      </c>
      <c r="J167" s="38">
        <v>56</v>
      </c>
      <c r="K167" s="38" t="s">
        <v>114</v>
      </c>
      <c r="L167" s="39" t="s">
        <v>133</v>
      </c>
      <c r="M167" s="39"/>
      <c r="N167" s="38">
        <v>50</v>
      </c>
      <c r="O167" s="63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405"/>
      <c r="Q167" s="405"/>
      <c r="R167" s="405"/>
      <c r="S167" s="406"/>
      <c r="T167" s="40" t="s">
        <v>48</v>
      </c>
      <c r="U167" s="40" t="s">
        <v>48</v>
      </c>
      <c r="V167" s="41" t="s">
        <v>0</v>
      </c>
      <c r="W167" s="59">
        <v>0</v>
      </c>
      <c r="X167" s="56">
        <f>IFERROR(IF(W167="",0,CEILING((W167/$H167),1)*$H167),"")</f>
        <v>0</v>
      </c>
      <c r="Y167" s="42" t="str">
        <f>IFERROR(IF(X167=0,"",ROUNDUP(X167/H167,0)*0.02175),"")</f>
        <v/>
      </c>
      <c r="Z167" s="69" t="s">
        <v>48</v>
      </c>
      <c r="AA167" s="70" t="s">
        <v>48</v>
      </c>
      <c r="AE167" s="80"/>
      <c r="BB167" s="172" t="s">
        <v>67</v>
      </c>
      <c r="BL167" s="80">
        <f>IFERROR(W167*I167/H167,"0")</f>
        <v>0</v>
      </c>
      <c r="BM167" s="80">
        <f>IFERROR(X167*I167/H167,"0")</f>
        <v>0</v>
      </c>
      <c r="BN167" s="80">
        <f>IFERROR(1/J167*(W167/H167),"0")</f>
        <v>0</v>
      </c>
      <c r="BO167" s="80">
        <f>IFERROR(1/J167*(X167/H167),"0")</f>
        <v>0</v>
      </c>
    </row>
    <row r="168" spans="1:67" ht="16.5" customHeight="1" x14ac:dyDescent="0.25">
      <c r="A168" s="64" t="s">
        <v>280</v>
      </c>
      <c r="B168" s="64" t="s">
        <v>281</v>
      </c>
      <c r="C168" s="37">
        <v>4301020220</v>
      </c>
      <c r="D168" s="403">
        <v>4680115880764</v>
      </c>
      <c r="E168" s="403"/>
      <c r="F168" s="63">
        <v>0.35</v>
      </c>
      <c r="G168" s="38">
        <v>6</v>
      </c>
      <c r="H168" s="63">
        <v>2.1</v>
      </c>
      <c r="I168" s="63">
        <v>2.2999999999999998</v>
      </c>
      <c r="J168" s="38">
        <v>156</v>
      </c>
      <c r="K168" s="38" t="s">
        <v>81</v>
      </c>
      <c r="L168" s="39" t="s">
        <v>113</v>
      </c>
      <c r="M168" s="39"/>
      <c r="N168" s="38">
        <v>50</v>
      </c>
      <c r="O168" s="63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405"/>
      <c r="Q168" s="405"/>
      <c r="R168" s="405"/>
      <c r="S168" s="406"/>
      <c r="T168" s="40" t="s">
        <v>48</v>
      </c>
      <c r="U168" s="40" t="s">
        <v>48</v>
      </c>
      <c r="V168" s="41" t="s">
        <v>0</v>
      </c>
      <c r="W168" s="59">
        <v>0</v>
      </c>
      <c r="X168" s="56">
        <f>IFERROR(IF(W168="",0,CEILING((W168/$H168),1)*$H168),"")</f>
        <v>0</v>
      </c>
      <c r="Y168" s="42" t="str">
        <f>IFERROR(IF(X168=0,"",ROUNDUP(X168/H168,0)*0.00753),"")</f>
        <v/>
      </c>
      <c r="Z168" s="69" t="s">
        <v>48</v>
      </c>
      <c r="AA168" s="70" t="s">
        <v>48</v>
      </c>
      <c r="AE168" s="80"/>
      <c r="BB168" s="173" t="s">
        <v>67</v>
      </c>
      <c r="BL168" s="80">
        <f>IFERROR(W168*I168/H168,"0")</f>
        <v>0</v>
      </c>
      <c r="BM168" s="80">
        <f>IFERROR(X168*I168/H168,"0")</f>
        <v>0</v>
      </c>
      <c r="BN168" s="80">
        <f>IFERROR(1/J168*(W168/H168),"0")</f>
        <v>0</v>
      </c>
      <c r="BO168" s="80">
        <f>IFERROR(1/J168*(X168/H168),"0")</f>
        <v>0</v>
      </c>
    </row>
    <row r="169" spans="1:67" x14ac:dyDescent="0.2">
      <c r="A169" s="400"/>
      <c r="B169" s="400"/>
      <c r="C169" s="400"/>
      <c r="D169" s="400"/>
      <c r="E169" s="400"/>
      <c r="F169" s="400"/>
      <c r="G169" s="400"/>
      <c r="H169" s="400"/>
      <c r="I169" s="400"/>
      <c r="J169" s="400"/>
      <c r="K169" s="400"/>
      <c r="L169" s="400"/>
      <c r="M169" s="400"/>
      <c r="N169" s="401"/>
      <c r="O169" s="397" t="s">
        <v>43</v>
      </c>
      <c r="P169" s="398"/>
      <c r="Q169" s="398"/>
      <c r="R169" s="398"/>
      <c r="S169" s="398"/>
      <c r="T169" s="398"/>
      <c r="U169" s="399"/>
      <c r="V169" s="43" t="s">
        <v>42</v>
      </c>
      <c r="W169" s="44">
        <f>IFERROR(W167/H167,"0")+IFERROR(W168/H168,"0")</f>
        <v>0</v>
      </c>
      <c r="X169" s="44">
        <f>IFERROR(X167/H167,"0")+IFERROR(X168/H168,"0")</f>
        <v>0</v>
      </c>
      <c r="Y169" s="44">
        <f>IFERROR(IF(Y167="",0,Y167),"0")+IFERROR(IF(Y168="",0,Y168),"0")</f>
        <v>0</v>
      </c>
      <c r="Z169" s="68"/>
      <c r="AA169" s="68"/>
    </row>
    <row r="170" spans="1:67" x14ac:dyDescent="0.2">
      <c r="A170" s="400"/>
      <c r="B170" s="400"/>
      <c r="C170" s="400"/>
      <c r="D170" s="400"/>
      <c r="E170" s="400"/>
      <c r="F170" s="400"/>
      <c r="G170" s="400"/>
      <c r="H170" s="400"/>
      <c r="I170" s="400"/>
      <c r="J170" s="400"/>
      <c r="K170" s="400"/>
      <c r="L170" s="400"/>
      <c r="M170" s="400"/>
      <c r="N170" s="401"/>
      <c r="O170" s="397" t="s">
        <v>43</v>
      </c>
      <c r="P170" s="398"/>
      <c r="Q170" s="398"/>
      <c r="R170" s="398"/>
      <c r="S170" s="398"/>
      <c r="T170" s="398"/>
      <c r="U170" s="399"/>
      <c r="V170" s="43" t="s">
        <v>0</v>
      </c>
      <c r="W170" s="44">
        <f>IFERROR(SUM(W167:W168),"0")</f>
        <v>0</v>
      </c>
      <c r="X170" s="44">
        <f>IFERROR(SUM(X167:X168),"0")</f>
        <v>0</v>
      </c>
      <c r="Y170" s="43"/>
      <c r="Z170" s="68"/>
      <c r="AA170" s="68"/>
    </row>
    <row r="171" spans="1:67" ht="14.25" customHeight="1" x14ac:dyDescent="0.25">
      <c r="A171" s="402" t="s">
        <v>77</v>
      </c>
      <c r="B171" s="402"/>
      <c r="C171" s="402"/>
      <c r="D171" s="402"/>
      <c r="E171" s="402"/>
      <c r="F171" s="402"/>
      <c r="G171" s="402"/>
      <c r="H171" s="402"/>
      <c r="I171" s="402"/>
      <c r="J171" s="402"/>
      <c r="K171" s="402"/>
      <c r="L171" s="402"/>
      <c r="M171" s="402"/>
      <c r="N171" s="402"/>
      <c r="O171" s="402"/>
      <c r="P171" s="402"/>
      <c r="Q171" s="402"/>
      <c r="R171" s="402"/>
      <c r="S171" s="402"/>
      <c r="T171" s="402"/>
      <c r="U171" s="402"/>
      <c r="V171" s="402"/>
      <c r="W171" s="402"/>
      <c r="X171" s="402"/>
      <c r="Y171" s="402"/>
      <c r="Z171" s="67"/>
      <c r="AA171" s="67"/>
    </row>
    <row r="172" spans="1:67" ht="27" customHeight="1" x14ac:dyDescent="0.25">
      <c r="A172" s="64" t="s">
        <v>282</v>
      </c>
      <c r="B172" s="64" t="s">
        <v>283</v>
      </c>
      <c r="C172" s="37">
        <v>4301031223</v>
      </c>
      <c r="D172" s="403">
        <v>4680115884014</v>
      </c>
      <c r="E172" s="403"/>
      <c r="F172" s="63">
        <v>0.3</v>
      </c>
      <c r="G172" s="38">
        <v>6</v>
      </c>
      <c r="H172" s="63">
        <v>1.8</v>
      </c>
      <c r="I172" s="63">
        <v>1.93</v>
      </c>
      <c r="J172" s="38">
        <v>234</v>
      </c>
      <c r="K172" s="38" t="s">
        <v>84</v>
      </c>
      <c r="L172" s="39" t="s">
        <v>80</v>
      </c>
      <c r="M172" s="39"/>
      <c r="N172" s="38">
        <v>40</v>
      </c>
      <c r="O172" s="623" t="s">
        <v>284</v>
      </c>
      <c r="P172" s="405"/>
      <c r="Q172" s="405"/>
      <c r="R172" s="405"/>
      <c r="S172" s="406"/>
      <c r="T172" s="40" t="s">
        <v>48</v>
      </c>
      <c r="U172" s="40" t="s">
        <v>48</v>
      </c>
      <c r="V172" s="41" t="s">
        <v>0</v>
      </c>
      <c r="W172" s="59">
        <v>0</v>
      </c>
      <c r="X172" s="56">
        <f t="shared" ref="X172:X179" si="34">IFERROR(IF(W172="",0,CEILING((W172/$H172),1)*$H172),"")</f>
        <v>0</v>
      </c>
      <c r="Y172" s="42" t="str">
        <f>IFERROR(IF(X172=0,"",ROUNDUP(X172/H172,0)*0.00502),"")</f>
        <v/>
      </c>
      <c r="Z172" s="69" t="s">
        <v>48</v>
      </c>
      <c r="AA172" s="70" t="s">
        <v>193</v>
      </c>
      <c r="AE172" s="80"/>
      <c r="BB172" s="174" t="s">
        <v>67</v>
      </c>
      <c r="BL172" s="80">
        <f t="shared" ref="BL172:BL179" si="35">IFERROR(W172*I172/H172,"0")</f>
        <v>0</v>
      </c>
      <c r="BM172" s="80">
        <f t="shared" ref="BM172:BM179" si="36">IFERROR(X172*I172/H172,"0")</f>
        <v>0</v>
      </c>
      <c r="BN172" s="80">
        <f t="shared" ref="BN172:BN179" si="37">IFERROR(1/J172*(W172/H172),"0")</f>
        <v>0</v>
      </c>
      <c r="BO172" s="80">
        <f t="shared" ref="BO172:BO179" si="38">IFERROR(1/J172*(X172/H172),"0")</f>
        <v>0</v>
      </c>
    </row>
    <row r="173" spans="1:67" ht="27" customHeight="1" x14ac:dyDescent="0.25">
      <c r="A173" s="64" t="s">
        <v>285</v>
      </c>
      <c r="B173" s="64" t="s">
        <v>286</v>
      </c>
      <c r="C173" s="37">
        <v>4301031225</v>
      </c>
      <c r="D173" s="403">
        <v>4680115884021</v>
      </c>
      <c r="E173" s="403"/>
      <c r="F173" s="63">
        <v>0.3</v>
      </c>
      <c r="G173" s="38">
        <v>6</v>
      </c>
      <c r="H173" s="63">
        <v>1.8</v>
      </c>
      <c r="I173" s="63">
        <v>1.9</v>
      </c>
      <c r="J173" s="38">
        <v>234</v>
      </c>
      <c r="K173" s="38" t="s">
        <v>84</v>
      </c>
      <c r="L173" s="39" t="s">
        <v>80</v>
      </c>
      <c r="M173" s="39"/>
      <c r="N173" s="38">
        <v>40</v>
      </c>
      <c r="O173" s="624" t="s">
        <v>287</v>
      </c>
      <c r="P173" s="405"/>
      <c r="Q173" s="405"/>
      <c r="R173" s="405"/>
      <c r="S173" s="406"/>
      <c r="T173" s="40" t="s">
        <v>48</v>
      </c>
      <c r="U173" s="40" t="s">
        <v>48</v>
      </c>
      <c r="V173" s="41" t="s">
        <v>0</v>
      </c>
      <c r="W173" s="59">
        <v>0</v>
      </c>
      <c r="X173" s="56">
        <f t="shared" si="34"/>
        <v>0</v>
      </c>
      <c r="Y173" s="42" t="str">
        <f>IFERROR(IF(X173=0,"",ROUNDUP(X173/H173,0)*0.00502),"")</f>
        <v/>
      </c>
      <c r="Z173" s="69" t="s">
        <v>48</v>
      </c>
      <c r="AA173" s="70" t="s">
        <v>193</v>
      </c>
      <c r="AE173" s="80"/>
      <c r="BB173" s="175" t="s">
        <v>67</v>
      </c>
      <c r="BL173" s="80">
        <f t="shared" si="35"/>
        <v>0</v>
      </c>
      <c r="BM173" s="80">
        <f t="shared" si="36"/>
        <v>0</v>
      </c>
      <c r="BN173" s="80">
        <f t="shared" si="37"/>
        <v>0</v>
      </c>
      <c r="BO173" s="80">
        <f t="shared" si="38"/>
        <v>0</v>
      </c>
    </row>
    <row r="174" spans="1:67" ht="27" customHeight="1" x14ac:dyDescent="0.25">
      <c r="A174" s="64" t="s">
        <v>288</v>
      </c>
      <c r="B174" s="64" t="s">
        <v>289</v>
      </c>
      <c r="C174" s="37">
        <v>4301031224</v>
      </c>
      <c r="D174" s="403">
        <v>4680115882683</v>
      </c>
      <c r="E174" s="403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81</v>
      </c>
      <c r="L174" s="39" t="s">
        <v>80</v>
      </c>
      <c r="M174" s="39"/>
      <c r="N174" s="38">
        <v>40</v>
      </c>
      <c r="O174" s="6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05"/>
      <c r="Q174" s="405"/>
      <c r="R174" s="405"/>
      <c r="S174" s="406"/>
      <c r="T174" s="40" t="s">
        <v>48</v>
      </c>
      <c r="U174" s="40" t="s">
        <v>48</v>
      </c>
      <c r="V174" s="41" t="s">
        <v>0</v>
      </c>
      <c r="W174" s="59">
        <v>0</v>
      </c>
      <c r="X174" s="56">
        <f t="shared" si="34"/>
        <v>0</v>
      </c>
      <c r="Y174" s="42" t="str">
        <f>IFERROR(IF(X174=0,"",ROUNDUP(X174/H174,0)*0.00937),"")</f>
        <v/>
      </c>
      <c r="Z174" s="69" t="s">
        <v>48</v>
      </c>
      <c r="AA174" s="70" t="s">
        <v>48</v>
      </c>
      <c r="AE174" s="80"/>
      <c r="BB174" s="176" t="s">
        <v>67</v>
      </c>
      <c r="BL174" s="80">
        <f t="shared" si="35"/>
        <v>0</v>
      </c>
      <c r="BM174" s="80">
        <f t="shared" si="36"/>
        <v>0</v>
      </c>
      <c r="BN174" s="80">
        <f t="shared" si="37"/>
        <v>0</v>
      </c>
      <c r="BO174" s="80">
        <f t="shared" si="38"/>
        <v>0</v>
      </c>
    </row>
    <row r="175" spans="1:67" ht="27" customHeight="1" x14ac:dyDescent="0.25">
      <c r="A175" s="64" t="s">
        <v>290</v>
      </c>
      <c r="B175" s="64" t="s">
        <v>291</v>
      </c>
      <c r="C175" s="37">
        <v>4301031230</v>
      </c>
      <c r="D175" s="403">
        <v>4680115882690</v>
      </c>
      <c r="E175" s="403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81</v>
      </c>
      <c r="L175" s="39" t="s">
        <v>80</v>
      </c>
      <c r="M175" s="39"/>
      <c r="N175" s="38">
        <v>40</v>
      </c>
      <c r="O175" s="62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05"/>
      <c r="Q175" s="405"/>
      <c r="R175" s="405"/>
      <c r="S175" s="406"/>
      <c r="T175" s="40" t="s">
        <v>48</v>
      </c>
      <c r="U175" s="40" t="s">
        <v>48</v>
      </c>
      <c r="V175" s="41" t="s">
        <v>0</v>
      </c>
      <c r="W175" s="59">
        <v>0</v>
      </c>
      <c r="X175" s="56">
        <f t="shared" si="34"/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80"/>
      <c r="BB175" s="177" t="s">
        <v>67</v>
      </c>
      <c r="BL175" s="80">
        <f t="shared" si="35"/>
        <v>0</v>
      </c>
      <c r="BM175" s="80">
        <f t="shared" si="36"/>
        <v>0</v>
      </c>
      <c r="BN175" s="80">
        <f t="shared" si="37"/>
        <v>0</v>
      </c>
      <c r="BO175" s="80">
        <f t="shared" si="38"/>
        <v>0</v>
      </c>
    </row>
    <row r="176" spans="1:67" ht="27" customHeight="1" x14ac:dyDescent="0.25">
      <c r="A176" s="64" t="s">
        <v>292</v>
      </c>
      <c r="B176" s="64" t="s">
        <v>293</v>
      </c>
      <c r="C176" s="37">
        <v>4301031220</v>
      </c>
      <c r="D176" s="403">
        <v>4680115882669</v>
      </c>
      <c r="E176" s="403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81</v>
      </c>
      <c r="L176" s="39" t="s">
        <v>80</v>
      </c>
      <c r="M176" s="39"/>
      <c r="N176" s="38">
        <v>40</v>
      </c>
      <c r="O176" s="62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05"/>
      <c r="Q176" s="405"/>
      <c r="R176" s="405"/>
      <c r="S176" s="406"/>
      <c r="T176" s="40" t="s">
        <v>48</v>
      </c>
      <c r="U176" s="40" t="s">
        <v>48</v>
      </c>
      <c r="V176" s="41" t="s">
        <v>0</v>
      </c>
      <c r="W176" s="59">
        <v>0</v>
      </c>
      <c r="X176" s="56">
        <f t="shared" si="34"/>
        <v>0</v>
      </c>
      <c r="Y176" s="42" t="str">
        <f>IFERROR(IF(X176=0,"",ROUNDUP(X176/H176,0)*0.00937),"")</f>
        <v/>
      </c>
      <c r="Z176" s="69" t="s">
        <v>48</v>
      </c>
      <c r="AA176" s="70" t="s">
        <v>48</v>
      </c>
      <c r="AE176" s="80"/>
      <c r="BB176" s="178" t="s">
        <v>67</v>
      </c>
      <c r="BL176" s="80">
        <f t="shared" si="35"/>
        <v>0</v>
      </c>
      <c r="BM176" s="80">
        <f t="shared" si="36"/>
        <v>0</v>
      </c>
      <c r="BN176" s="80">
        <f t="shared" si="37"/>
        <v>0</v>
      </c>
      <c r="BO176" s="80">
        <f t="shared" si="38"/>
        <v>0</v>
      </c>
    </row>
    <row r="177" spans="1:67" ht="27" customHeight="1" x14ac:dyDescent="0.25">
      <c r="A177" s="64" t="s">
        <v>294</v>
      </c>
      <c r="B177" s="64" t="s">
        <v>295</v>
      </c>
      <c r="C177" s="37">
        <v>4301031221</v>
      </c>
      <c r="D177" s="403">
        <v>4680115882676</v>
      </c>
      <c r="E177" s="403"/>
      <c r="F177" s="63">
        <v>0.9</v>
      </c>
      <c r="G177" s="38">
        <v>6</v>
      </c>
      <c r="H177" s="63">
        <v>5.4</v>
      </c>
      <c r="I177" s="63">
        <v>5.61</v>
      </c>
      <c r="J177" s="38">
        <v>120</v>
      </c>
      <c r="K177" s="38" t="s">
        <v>81</v>
      </c>
      <c r="L177" s="39" t="s">
        <v>80</v>
      </c>
      <c r="M177" s="39"/>
      <c r="N177" s="38">
        <v>40</v>
      </c>
      <c r="O177" s="62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05"/>
      <c r="Q177" s="405"/>
      <c r="R177" s="405"/>
      <c r="S177" s="406"/>
      <c r="T177" s="40" t="s">
        <v>48</v>
      </c>
      <c r="U177" s="40" t="s">
        <v>48</v>
      </c>
      <c r="V177" s="41" t="s">
        <v>0</v>
      </c>
      <c r="W177" s="59">
        <v>0</v>
      </c>
      <c r="X177" s="56">
        <f t="shared" si="34"/>
        <v>0</v>
      </c>
      <c r="Y177" s="42" t="str">
        <f>IFERROR(IF(X177=0,"",ROUNDUP(X177/H177,0)*0.00937),"")</f>
        <v/>
      </c>
      <c r="Z177" s="69" t="s">
        <v>48</v>
      </c>
      <c r="AA177" s="70" t="s">
        <v>48</v>
      </c>
      <c r="AE177" s="80"/>
      <c r="BB177" s="179" t="s">
        <v>67</v>
      </c>
      <c r="BL177" s="80">
        <f t="shared" si="35"/>
        <v>0</v>
      </c>
      <c r="BM177" s="80">
        <f t="shared" si="36"/>
        <v>0</v>
      </c>
      <c r="BN177" s="80">
        <f t="shared" si="37"/>
        <v>0</v>
      </c>
      <c r="BO177" s="80">
        <f t="shared" si="38"/>
        <v>0</v>
      </c>
    </row>
    <row r="178" spans="1:67" ht="27" customHeight="1" x14ac:dyDescent="0.25">
      <c r="A178" s="64" t="s">
        <v>296</v>
      </c>
      <c r="B178" s="64" t="s">
        <v>297</v>
      </c>
      <c r="C178" s="37">
        <v>4301031222</v>
      </c>
      <c r="D178" s="403">
        <v>4680115884007</v>
      </c>
      <c r="E178" s="403"/>
      <c r="F178" s="63">
        <v>0.3</v>
      </c>
      <c r="G178" s="38">
        <v>6</v>
      </c>
      <c r="H178" s="63">
        <v>1.8</v>
      </c>
      <c r="I178" s="63">
        <v>1.9</v>
      </c>
      <c r="J178" s="38">
        <v>234</v>
      </c>
      <c r="K178" s="38" t="s">
        <v>84</v>
      </c>
      <c r="L178" s="39" t="s">
        <v>80</v>
      </c>
      <c r="M178" s="39"/>
      <c r="N178" s="38">
        <v>40</v>
      </c>
      <c r="O178" s="629" t="s">
        <v>298</v>
      </c>
      <c r="P178" s="405"/>
      <c r="Q178" s="405"/>
      <c r="R178" s="405"/>
      <c r="S178" s="406"/>
      <c r="T178" s="40" t="s">
        <v>48</v>
      </c>
      <c r="U178" s="40" t="s">
        <v>48</v>
      </c>
      <c r="V178" s="41" t="s">
        <v>0</v>
      </c>
      <c r="W178" s="59">
        <v>0</v>
      </c>
      <c r="X178" s="56">
        <f t="shared" si="34"/>
        <v>0</v>
      </c>
      <c r="Y178" s="42" t="str">
        <f>IFERROR(IF(X178=0,"",ROUNDUP(X178/H178,0)*0.00502),"")</f>
        <v/>
      </c>
      <c r="Z178" s="69" t="s">
        <v>48</v>
      </c>
      <c r="AA178" s="70" t="s">
        <v>48</v>
      </c>
      <c r="AE178" s="80"/>
      <c r="BB178" s="180" t="s">
        <v>67</v>
      </c>
      <c r="BL178" s="80">
        <f t="shared" si="35"/>
        <v>0</v>
      </c>
      <c r="BM178" s="80">
        <f t="shared" si="36"/>
        <v>0</v>
      </c>
      <c r="BN178" s="80">
        <f t="shared" si="37"/>
        <v>0</v>
      </c>
      <c r="BO178" s="80">
        <f t="shared" si="38"/>
        <v>0</v>
      </c>
    </row>
    <row r="179" spans="1:67" ht="27" customHeight="1" x14ac:dyDescent="0.25">
      <c r="A179" s="64" t="s">
        <v>299</v>
      </c>
      <c r="B179" s="64" t="s">
        <v>300</v>
      </c>
      <c r="C179" s="37">
        <v>4301031229</v>
      </c>
      <c r="D179" s="403">
        <v>4680115884038</v>
      </c>
      <c r="E179" s="403"/>
      <c r="F179" s="63">
        <v>0.3</v>
      </c>
      <c r="G179" s="38">
        <v>6</v>
      </c>
      <c r="H179" s="63">
        <v>1.8</v>
      </c>
      <c r="I179" s="63">
        <v>1.9</v>
      </c>
      <c r="J179" s="38">
        <v>234</v>
      </c>
      <c r="K179" s="38" t="s">
        <v>84</v>
      </c>
      <c r="L179" s="39" t="s">
        <v>80</v>
      </c>
      <c r="M179" s="39"/>
      <c r="N179" s="38">
        <v>40</v>
      </c>
      <c r="O179" s="63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405"/>
      <c r="Q179" s="405"/>
      <c r="R179" s="405"/>
      <c r="S179" s="406"/>
      <c r="T179" s="40" t="s">
        <v>48</v>
      </c>
      <c r="U179" s="40" t="s">
        <v>48</v>
      </c>
      <c r="V179" s="41" t="s">
        <v>0</v>
      </c>
      <c r="W179" s="59">
        <v>0</v>
      </c>
      <c r="X179" s="56">
        <f t="shared" si="34"/>
        <v>0</v>
      </c>
      <c r="Y179" s="42" t="str">
        <f>IFERROR(IF(X179=0,"",ROUNDUP(X179/H179,0)*0.00502),"")</f>
        <v/>
      </c>
      <c r="Z179" s="69" t="s">
        <v>48</v>
      </c>
      <c r="AA179" s="70" t="s">
        <v>48</v>
      </c>
      <c r="AE179" s="80"/>
      <c r="BB179" s="181" t="s">
        <v>67</v>
      </c>
      <c r="BL179" s="80">
        <f t="shared" si="35"/>
        <v>0</v>
      </c>
      <c r="BM179" s="80">
        <f t="shared" si="36"/>
        <v>0</v>
      </c>
      <c r="BN179" s="80">
        <f t="shared" si="37"/>
        <v>0</v>
      </c>
      <c r="BO179" s="80">
        <f t="shared" si="38"/>
        <v>0</v>
      </c>
    </row>
    <row r="180" spans="1:67" x14ac:dyDescent="0.2">
      <c r="A180" s="400"/>
      <c r="B180" s="400"/>
      <c r="C180" s="400"/>
      <c r="D180" s="400"/>
      <c r="E180" s="400"/>
      <c r="F180" s="400"/>
      <c r="G180" s="400"/>
      <c r="H180" s="400"/>
      <c r="I180" s="400"/>
      <c r="J180" s="400"/>
      <c r="K180" s="400"/>
      <c r="L180" s="400"/>
      <c r="M180" s="400"/>
      <c r="N180" s="401"/>
      <c r="O180" s="397" t="s">
        <v>43</v>
      </c>
      <c r="P180" s="398"/>
      <c r="Q180" s="398"/>
      <c r="R180" s="398"/>
      <c r="S180" s="398"/>
      <c r="T180" s="398"/>
      <c r="U180" s="399"/>
      <c r="V180" s="43" t="s">
        <v>42</v>
      </c>
      <c r="W180" s="44">
        <f>IFERROR(W172/H172,"0")+IFERROR(W173/H173,"0")+IFERROR(W174/H174,"0")+IFERROR(W175/H175,"0")+IFERROR(W176/H176,"0")+IFERROR(W177/H177,"0")+IFERROR(W178/H178,"0")+IFERROR(W179/H179,"0")</f>
        <v>0</v>
      </c>
      <c r="X180" s="44">
        <f>IFERROR(X172/H172,"0")+IFERROR(X173/H173,"0")+IFERROR(X174/H174,"0")+IFERROR(X175/H175,"0")+IFERROR(X176/H176,"0")+IFERROR(X177/H177,"0")+IFERROR(X178/H178,"0")+IFERROR(X179/H179,"0")</f>
        <v>0</v>
      </c>
      <c r="Y180" s="44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</v>
      </c>
      <c r="Z180" s="68"/>
      <c r="AA180" s="68"/>
    </row>
    <row r="181" spans="1:67" x14ac:dyDescent="0.2">
      <c r="A181" s="400"/>
      <c r="B181" s="400"/>
      <c r="C181" s="400"/>
      <c r="D181" s="400"/>
      <c r="E181" s="400"/>
      <c r="F181" s="400"/>
      <c r="G181" s="400"/>
      <c r="H181" s="400"/>
      <c r="I181" s="400"/>
      <c r="J181" s="400"/>
      <c r="K181" s="400"/>
      <c r="L181" s="400"/>
      <c r="M181" s="400"/>
      <c r="N181" s="401"/>
      <c r="O181" s="397" t="s">
        <v>43</v>
      </c>
      <c r="P181" s="398"/>
      <c r="Q181" s="398"/>
      <c r="R181" s="398"/>
      <c r="S181" s="398"/>
      <c r="T181" s="398"/>
      <c r="U181" s="399"/>
      <c r="V181" s="43" t="s">
        <v>0</v>
      </c>
      <c r="W181" s="44">
        <f>IFERROR(SUM(W172:W179),"0")</f>
        <v>0</v>
      </c>
      <c r="X181" s="44">
        <f>IFERROR(SUM(X172:X179),"0")</f>
        <v>0</v>
      </c>
      <c r="Y181" s="43"/>
      <c r="Z181" s="68"/>
      <c r="AA181" s="68"/>
    </row>
    <row r="182" spans="1:67" ht="14.25" customHeight="1" x14ac:dyDescent="0.25">
      <c r="A182" s="402" t="s">
        <v>85</v>
      </c>
      <c r="B182" s="402"/>
      <c r="C182" s="402"/>
      <c r="D182" s="402"/>
      <c r="E182" s="402"/>
      <c r="F182" s="402"/>
      <c r="G182" s="402"/>
      <c r="H182" s="402"/>
      <c r="I182" s="402"/>
      <c r="J182" s="402"/>
      <c r="K182" s="402"/>
      <c r="L182" s="402"/>
      <c r="M182" s="402"/>
      <c r="N182" s="402"/>
      <c r="O182" s="402"/>
      <c r="P182" s="402"/>
      <c r="Q182" s="402"/>
      <c r="R182" s="402"/>
      <c r="S182" s="402"/>
      <c r="T182" s="402"/>
      <c r="U182" s="402"/>
      <c r="V182" s="402"/>
      <c r="W182" s="402"/>
      <c r="X182" s="402"/>
      <c r="Y182" s="402"/>
      <c r="Z182" s="67"/>
      <c r="AA182" s="67"/>
    </row>
    <row r="183" spans="1:67" ht="27" customHeight="1" x14ac:dyDescent="0.25">
      <c r="A183" s="64" t="s">
        <v>301</v>
      </c>
      <c r="B183" s="64" t="s">
        <v>302</v>
      </c>
      <c r="C183" s="37">
        <v>4301051409</v>
      </c>
      <c r="D183" s="403">
        <v>4680115881556</v>
      </c>
      <c r="E183" s="403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8" t="s">
        <v>114</v>
      </c>
      <c r="L183" s="39" t="s">
        <v>133</v>
      </c>
      <c r="M183" s="39"/>
      <c r="N183" s="38">
        <v>45</v>
      </c>
      <c r="O183" s="61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405"/>
      <c r="Q183" s="405"/>
      <c r="R183" s="405"/>
      <c r="S183" s="406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ref="X183:X197" si="39">IFERROR(IF(W183="",0,CEILING((W183/$H183),1)*$H183),"")</f>
        <v>0</v>
      </c>
      <c r="Y183" s="42" t="str">
        <f>IFERROR(IF(X183=0,"",ROUNDUP(X183/H183,0)*0.01196),"")</f>
        <v/>
      </c>
      <c r="Z183" s="69" t="s">
        <v>48</v>
      </c>
      <c r="AA183" s="70" t="s">
        <v>48</v>
      </c>
      <c r="AE183" s="80"/>
      <c r="BB183" s="182" t="s">
        <v>67</v>
      </c>
      <c r="BL183" s="80">
        <f t="shared" ref="BL183:BL197" si="40">IFERROR(W183*I183/H183,"0")</f>
        <v>0</v>
      </c>
      <c r="BM183" s="80">
        <f t="shared" ref="BM183:BM197" si="41">IFERROR(X183*I183/H183,"0")</f>
        <v>0</v>
      </c>
      <c r="BN183" s="80">
        <f t="shared" ref="BN183:BN197" si="42">IFERROR(1/J183*(W183/H183),"0")</f>
        <v>0</v>
      </c>
      <c r="BO183" s="80">
        <f t="shared" ref="BO183:BO197" si="43">IFERROR(1/J183*(X183/H183),"0")</f>
        <v>0</v>
      </c>
    </row>
    <row r="184" spans="1:67" ht="27" customHeight="1" x14ac:dyDescent="0.25">
      <c r="A184" s="64" t="s">
        <v>303</v>
      </c>
      <c r="B184" s="64" t="s">
        <v>304</v>
      </c>
      <c r="C184" s="37">
        <v>4301051408</v>
      </c>
      <c r="D184" s="403">
        <v>4680115881594</v>
      </c>
      <c r="E184" s="403"/>
      <c r="F184" s="63">
        <v>1.35</v>
      </c>
      <c r="G184" s="38">
        <v>6</v>
      </c>
      <c r="H184" s="63">
        <v>8.1</v>
      </c>
      <c r="I184" s="63">
        <v>8.6639999999999997</v>
      </c>
      <c r="J184" s="38">
        <v>56</v>
      </c>
      <c r="K184" s="38" t="s">
        <v>114</v>
      </c>
      <c r="L184" s="39" t="s">
        <v>133</v>
      </c>
      <c r="M184" s="39"/>
      <c r="N184" s="38">
        <v>40</v>
      </c>
      <c r="O184" s="6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405"/>
      <c r="Q184" s="405"/>
      <c r="R184" s="405"/>
      <c r="S184" s="406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39"/>
        <v>0</v>
      </c>
      <c r="Y184" s="42" t="str">
        <f>IFERROR(IF(X184=0,"",ROUNDUP(X184/H184,0)*0.02175),"")</f>
        <v/>
      </c>
      <c r="Z184" s="69" t="s">
        <v>48</v>
      </c>
      <c r="AA184" s="70" t="s">
        <v>48</v>
      </c>
      <c r="AE184" s="80"/>
      <c r="BB184" s="183" t="s">
        <v>67</v>
      </c>
      <c r="BL184" s="80">
        <f t="shared" si="40"/>
        <v>0</v>
      </c>
      <c r="BM184" s="80">
        <f t="shared" si="41"/>
        <v>0</v>
      </c>
      <c r="BN184" s="80">
        <f t="shared" si="42"/>
        <v>0</v>
      </c>
      <c r="BO184" s="80">
        <f t="shared" si="43"/>
        <v>0</v>
      </c>
    </row>
    <row r="185" spans="1:67" ht="27" customHeight="1" x14ac:dyDescent="0.25">
      <c r="A185" s="64" t="s">
        <v>305</v>
      </c>
      <c r="B185" s="64" t="s">
        <v>306</v>
      </c>
      <c r="C185" s="37">
        <v>4301051505</v>
      </c>
      <c r="D185" s="403">
        <v>4680115881587</v>
      </c>
      <c r="E185" s="403"/>
      <c r="F185" s="63">
        <v>1</v>
      </c>
      <c r="G185" s="38">
        <v>4</v>
      </c>
      <c r="H185" s="63">
        <v>4</v>
      </c>
      <c r="I185" s="63">
        <v>4.4080000000000004</v>
      </c>
      <c r="J185" s="38">
        <v>104</v>
      </c>
      <c r="K185" s="38" t="s">
        <v>114</v>
      </c>
      <c r="L185" s="39" t="s">
        <v>80</v>
      </c>
      <c r="M185" s="39"/>
      <c r="N185" s="38">
        <v>40</v>
      </c>
      <c r="O185" s="61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405"/>
      <c r="Q185" s="405"/>
      <c r="R185" s="405"/>
      <c r="S185" s="406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39"/>
        <v>0</v>
      </c>
      <c r="Y185" s="42" t="str">
        <f>IFERROR(IF(X185=0,"",ROUNDUP(X185/H185,0)*0.01196),"")</f>
        <v/>
      </c>
      <c r="Z185" s="69" t="s">
        <v>48</v>
      </c>
      <c r="AA185" s="70" t="s">
        <v>48</v>
      </c>
      <c r="AE185" s="80"/>
      <c r="BB185" s="184" t="s">
        <v>67</v>
      </c>
      <c r="BL185" s="80">
        <f t="shared" si="40"/>
        <v>0</v>
      </c>
      <c r="BM185" s="80">
        <f t="shared" si="41"/>
        <v>0</v>
      </c>
      <c r="BN185" s="80">
        <f t="shared" si="42"/>
        <v>0</v>
      </c>
      <c r="BO185" s="80">
        <f t="shared" si="43"/>
        <v>0</v>
      </c>
    </row>
    <row r="186" spans="1:67" ht="16.5" customHeight="1" x14ac:dyDescent="0.25">
      <c r="A186" s="64" t="s">
        <v>307</v>
      </c>
      <c r="B186" s="64" t="s">
        <v>308</v>
      </c>
      <c r="C186" s="37">
        <v>4301051754</v>
      </c>
      <c r="D186" s="403">
        <v>4680115880962</v>
      </c>
      <c r="E186" s="403"/>
      <c r="F186" s="63">
        <v>1.3</v>
      </c>
      <c r="G186" s="38">
        <v>6</v>
      </c>
      <c r="H186" s="63">
        <v>7.8</v>
      </c>
      <c r="I186" s="63">
        <v>8.3640000000000008</v>
      </c>
      <c r="J186" s="38">
        <v>56</v>
      </c>
      <c r="K186" s="38" t="s">
        <v>114</v>
      </c>
      <c r="L186" s="39" t="s">
        <v>80</v>
      </c>
      <c r="M186" s="39"/>
      <c r="N186" s="38">
        <v>40</v>
      </c>
      <c r="O186" s="619" t="s">
        <v>309</v>
      </c>
      <c r="P186" s="405"/>
      <c r="Q186" s="405"/>
      <c r="R186" s="405"/>
      <c r="S186" s="406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si="39"/>
        <v>0</v>
      </c>
      <c r="Y186" s="42" t="str">
        <f>IFERROR(IF(X186=0,"",ROUNDUP(X186/H186,0)*0.02175),"")</f>
        <v/>
      </c>
      <c r="Z186" s="69" t="s">
        <v>48</v>
      </c>
      <c r="AA186" s="70" t="s">
        <v>48</v>
      </c>
      <c r="AE186" s="80"/>
      <c r="BB186" s="185" t="s">
        <v>67</v>
      </c>
      <c r="BL186" s="80">
        <f t="shared" si="40"/>
        <v>0</v>
      </c>
      <c r="BM186" s="80">
        <f t="shared" si="41"/>
        <v>0</v>
      </c>
      <c r="BN186" s="80">
        <f t="shared" si="42"/>
        <v>0</v>
      </c>
      <c r="BO186" s="80">
        <f t="shared" si="43"/>
        <v>0</v>
      </c>
    </row>
    <row r="187" spans="1:67" ht="27" customHeight="1" x14ac:dyDescent="0.25">
      <c r="A187" s="64" t="s">
        <v>310</v>
      </c>
      <c r="B187" s="64" t="s">
        <v>311</v>
      </c>
      <c r="C187" s="37">
        <v>4301051411</v>
      </c>
      <c r="D187" s="403">
        <v>4680115881617</v>
      </c>
      <c r="E187" s="403"/>
      <c r="F187" s="63">
        <v>1.35</v>
      </c>
      <c r="G187" s="38">
        <v>6</v>
      </c>
      <c r="H187" s="63">
        <v>8.1</v>
      </c>
      <c r="I187" s="63">
        <v>8.6460000000000008</v>
      </c>
      <c r="J187" s="38">
        <v>56</v>
      </c>
      <c r="K187" s="38" t="s">
        <v>114</v>
      </c>
      <c r="L187" s="39" t="s">
        <v>133</v>
      </c>
      <c r="M187" s="39"/>
      <c r="N187" s="38">
        <v>40</v>
      </c>
      <c r="O187" s="62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405"/>
      <c r="Q187" s="405"/>
      <c r="R187" s="405"/>
      <c r="S187" s="406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39"/>
        <v>0</v>
      </c>
      <c r="Y187" s="42" t="str">
        <f>IFERROR(IF(X187=0,"",ROUNDUP(X187/H187,0)*0.02175),"")</f>
        <v/>
      </c>
      <c r="Z187" s="69" t="s">
        <v>48</v>
      </c>
      <c r="AA187" s="70" t="s">
        <v>48</v>
      </c>
      <c r="AE187" s="80"/>
      <c r="BB187" s="186" t="s">
        <v>67</v>
      </c>
      <c r="BL187" s="80">
        <f t="shared" si="40"/>
        <v>0</v>
      </c>
      <c r="BM187" s="80">
        <f t="shared" si="41"/>
        <v>0</v>
      </c>
      <c r="BN187" s="80">
        <f t="shared" si="42"/>
        <v>0</v>
      </c>
      <c r="BO187" s="80">
        <f t="shared" si="43"/>
        <v>0</v>
      </c>
    </row>
    <row r="188" spans="1:67" ht="16.5" customHeight="1" x14ac:dyDescent="0.25">
      <c r="A188" s="64" t="s">
        <v>312</v>
      </c>
      <c r="B188" s="64" t="s">
        <v>313</v>
      </c>
      <c r="C188" s="37">
        <v>4301051632</v>
      </c>
      <c r="D188" s="403">
        <v>4680115880573</v>
      </c>
      <c r="E188" s="403"/>
      <c r="F188" s="63">
        <v>1.45</v>
      </c>
      <c r="G188" s="38">
        <v>6</v>
      </c>
      <c r="H188" s="63">
        <v>8.6999999999999993</v>
      </c>
      <c r="I188" s="63">
        <v>9.2639999999999993</v>
      </c>
      <c r="J188" s="38">
        <v>56</v>
      </c>
      <c r="K188" s="38" t="s">
        <v>114</v>
      </c>
      <c r="L188" s="39" t="s">
        <v>80</v>
      </c>
      <c r="M188" s="39"/>
      <c r="N188" s="38">
        <v>45</v>
      </c>
      <c r="O188" s="621" t="s">
        <v>314</v>
      </c>
      <c r="P188" s="405"/>
      <c r="Q188" s="405"/>
      <c r="R188" s="405"/>
      <c r="S188" s="406"/>
      <c r="T188" s="40" t="s">
        <v>48</v>
      </c>
      <c r="U188" s="40" t="s">
        <v>48</v>
      </c>
      <c r="V188" s="41" t="s">
        <v>0</v>
      </c>
      <c r="W188" s="59">
        <v>0</v>
      </c>
      <c r="X188" s="56">
        <f t="shared" si="39"/>
        <v>0</v>
      </c>
      <c r="Y188" s="42" t="str">
        <f>IFERROR(IF(X188=0,"",ROUNDUP(X188/H188,0)*0.02175),"")</f>
        <v/>
      </c>
      <c r="Z188" s="69" t="s">
        <v>48</v>
      </c>
      <c r="AA188" s="70" t="s">
        <v>48</v>
      </c>
      <c r="AE188" s="80"/>
      <c r="BB188" s="187" t="s">
        <v>67</v>
      </c>
      <c r="BL188" s="80">
        <f t="shared" si="40"/>
        <v>0</v>
      </c>
      <c r="BM188" s="80">
        <f t="shared" si="41"/>
        <v>0</v>
      </c>
      <c r="BN188" s="80">
        <f t="shared" si="42"/>
        <v>0</v>
      </c>
      <c r="BO188" s="80">
        <f t="shared" si="43"/>
        <v>0</v>
      </c>
    </row>
    <row r="189" spans="1:67" ht="27" customHeight="1" x14ac:dyDescent="0.25">
      <c r="A189" s="64" t="s">
        <v>315</v>
      </c>
      <c r="B189" s="64" t="s">
        <v>316</v>
      </c>
      <c r="C189" s="37">
        <v>4301051487</v>
      </c>
      <c r="D189" s="403">
        <v>4680115881228</v>
      </c>
      <c r="E189" s="403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81</v>
      </c>
      <c r="L189" s="39" t="s">
        <v>80</v>
      </c>
      <c r="M189" s="39"/>
      <c r="N189" s="38">
        <v>40</v>
      </c>
      <c r="O189" s="62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405"/>
      <c r="Q189" s="405"/>
      <c r="R189" s="405"/>
      <c r="S189" s="406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39"/>
        <v>0</v>
      </c>
      <c r="Y189" s="42" t="str">
        <f>IFERROR(IF(X189=0,"",ROUNDUP(X189/H189,0)*0.00753),"")</f>
        <v/>
      </c>
      <c r="Z189" s="69" t="s">
        <v>48</v>
      </c>
      <c r="AA189" s="70" t="s">
        <v>48</v>
      </c>
      <c r="AE189" s="80"/>
      <c r="BB189" s="188" t="s">
        <v>67</v>
      </c>
      <c r="BL189" s="80">
        <f t="shared" si="40"/>
        <v>0</v>
      </c>
      <c r="BM189" s="80">
        <f t="shared" si="41"/>
        <v>0</v>
      </c>
      <c r="BN189" s="80">
        <f t="shared" si="42"/>
        <v>0</v>
      </c>
      <c r="BO189" s="80">
        <f t="shared" si="43"/>
        <v>0</v>
      </c>
    </row>
    <row r="190" spans="1:67" ht="27" customHeight="1" x14ac:dyDescent="0.25">
      <c r="A190" s="64" t="s">
        <v>317</v>
      </c>
      <c r="B190" s="64" t="s">
        <v>318</v>
      </c>
      <c r="C190" s="37">
        <v>4301051506</v>
      </c>
      <c r="D190" s="403">
        <v>4680115881037</v>
      </c>
      <c r="E190" s="403"/>
      <c r="F190" s="63">
        <v>0.84</v>
      </c>
      <c r="G190" s="38">
        <v>4</v>
      </c>
      <c r="H190" s="63">
        <v>3.36</v>
      </c>
      <c r="I190" s="63">
        <v>3.6179999999999999</v>
      </c>
      <c r="J190" s="38">
        <v>120</v>
      </c>
      <c r="K190" s="38" t="s">
        <v>81</v>
      </c>
      <c r="L190" s="39" t="s">
        <v>80</v>
      </c>
      <c r="M190" s="39"/>
      <c r="N190" s="38">
        <v>40</v>
      </c>
      <c r="O190" s="60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405"/>
      <c r="Q190" s="405"/>
      <c r="R190" s="405"/>
      <c r="S190" s="406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39"/>
        <v>0</v>
      </c>
      <c r="Y190" s="42" t="str">
        <f>IFERROR(IF(X190=0,"",ROUNDUP(X190/H190,0)*0.00937),"")</f>
        <v/>
      </c>
      <c r="Z190" s="69" t="s">
        <v>48</v>
      </c>
      <c r="AA190" s="70" t="s">
        <v>48</v>
      </c>
      <c r="AE190" s="80"/>
      <c r="BB190" s="189" t="s">
        <v>67</v>
      </c>
      <c r="BL190" s="80">
        <f t="shared" si="40"/>
        <v>0</v>
      </c>
      <c r="BM190" s="80">
        <f t="shared" si="41"/>
        <v>0</v>
      </c>
      <c r="BN190" s="80">
        <f t="shared" si="42"/>
        <v>0</v>
      </c>
      <c r="BO190" s="80">
        <f t="shared" si="43"/>
        <v>0</v>
      </c>
    </row>
    <row r="191" spans="1:67" ht="27" customHeight="1" x14ac:dyDescent="0.25">
      <c r="A191" s="64" t="s">
        <v>319</v>
      </c>
      <c r="B191" s="64" t="s">
        <v>320</v>
      </c>
      <c r="C191" s="37">
        <v>4301051384</v>
      </c>
      <c r="D191" s="403">
        <v>4680115881211</v>
      </c>
      <c r="E191" s="403"/>
      <c r="F191" s="63">
        <v>0.4</v>
      </c>
      <c r="G191" s="38">
        <v>6</v>
      </c>
      <c r="H191" s="63">
        <v>2.4</v>
      </c>
      <c r="I191" s="63">
        <v>2.6</v>
      </c>
      <c r="J191" s="38">
        <v>156</v>
      </c>
      <c r="K191" s="38" t="s">
        <v>81</v>
      </c>
      <c r="L191" s="39" t="s">
        <v>80</v>
      </c>
      <c r="M191" s="39"/>
      <c r="N191" s="38">
        <v>45</v>
      </c>
      <c r="O191" s="60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405"/>
      <c r="Q191" s="405"/>
      <c r="R191" s="405"/>
      <c r="S191" s="406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39"/>
        <v>0</v>
      </c>
      <c r="Y191" s="42" t="str">
        <f>IFERROR(IF(X191=0,"",ROUNDUP(X191/H191,0)*0.00753),"")</f>
        <v/>
      </c>
      <c r="Z191" s="69" t="s">
        <v>48</v>
      </c>
      <c r="AA191" s="70" t="s">
        <v>48</v>
      </c>
      <c r="AE191" s="80"/>
      <c r="BB191" s="190" t="s">
        <v>67</v>
      </c>
      <c r="BL191" s="80">
        <f t="shared" si="40"/>
        <v>0</v>
      </c>
      <c r="BM191" s="80">
        <f t="shared" si="41"/>
        <v>0</v>
      </c>
      <c r="BN191" s="80">
        <f t="shared" si="42"/>
        <v>0</v>
      </c>
      <c r="BO191" s="80">
        <f t="shared" si="43"/>
        <v>0</v>
      </c>
    </row>
    <row r="192" spans="1:67" ht="27" customHeight="1" x14ac:dyDescent="0.25">
      <c r="A192" s="64" t="s">
        <v>321</v>
      </c>
      <c r="B192" s="64" t="s">
        <v>322</v>
      </c>
      <c r="C192" s="37">
        <v>4301051378</v>
      </c>
      <c r="D192" s="403">
        <v>4680115881020</v>
      </c>
      <c r="E192" s="403"/>
      <c r="F192" s="63">
        <v>0.84</v>
      </c>
      <c r="G192" s="38">
        <v>4</v>
      </c>
      <c r="H192" s="63">
        <v>3.36</v>
      </c>
      <c r="I192" s="63">
        <v>3.57</v>
      </c>
      <c r="J192" s="38">
        <v>120</v>
      </c>
      <c r="K192" s="38" t="s">
        <v>81</v>
      </c>
      <c r="L192" s="39" t="s">
        <v>80</v>
      </c>
      <c r="M192" s="39"/>
      <c r="N192" s="38">
        <v>45</v>
      </c>
      <c r="O192" s="61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405"/>
      <c r="Q192" s="405"/>
      <c r="R192" s="405"/>
      <c r="S192" s="406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39"/>
        <v>0</v>
      </c>
      <c r="Y192" s="42" t="str">
        <f>IFERROR(IF(X192=0,"",ROUNDUP(X192/H192,0)*0.00937),"")</f>
        <v/>
      </c>
      <c r="Z192" s="69" t="s">
        <v>48</v>
      </c>
      <c r="AA192" s="70" t="s">
        <v>48</v>
      </c>
      <c r="AE192" s="80"/>
      <c r="BB192" s="191" t="s">
        <v>67</v>
      </c>
      <c r="BL192" s="80">
        <f t="shared" si="40"/>
        <v>0</v>
      </c>
      <c r="BM192" s="80">
        <f t="shared" si="41"/>
        <v>0</v>
      </c>
      <c r="BN192" s="80">
        <f t="shared" si="42"/>
        <v>0</v>
      </c>
      <c r="BO192" s="80">
        <f t="shared" si="43"/>
        <v>0</v>
      </c>
    </row>
    <row r="193" spans="1:67" ht="27" customHeight="1" x14ac:dyDescent="0.25">
      <c r="A193" s="64" t="s">
        <v>323</v>
      </c>
      <c r="B193" s="64" t="s">
        <v>324</v>
      </c>
      <c r="C193" s="37">
        <v>4301051407</v>
      </c>
      <c r="D193" s="403">
        <v>4680115882195</v>
      </c>
      <c r="E193" s="403"/>
      <c r="F193" s="63">
        <v>0.4</v>
      </c>
      <c r="G193" s="38">
        <v>6</v>
      </c>
      <c r="H193" s="63">
        <v>2.4</v>
      </c>
      <c r="I193" s="63">
        <v>2.69</v>
      </c>
      <c r="J193" s="38">
        <v>156</v>
      </c>
      <c r="K193" s="38" t="s">
        <v>81</v>
      </c>
      <c r="L193" s="39" t="s">
        <v>133</v>
      </c>
      <c r="M193" s="39"/>
      <c r="N193" s="38">
        <v>40</v>
      </c>
      <c r="O193" s="6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405"/>
      <c r="Q193" s="405"/>
      <c r="R193" s="405"/>
      <c r="S193" s="406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39"/>
        <v>0</v>
      </c>
      <c r="Y193" s="42" t="str">
        <f>IFERROR(IF(X193=0,"",ROUNDUP(X193/H193,0)*0.00753),"")</f>
        <v/>
      </c>
      <c r="Z193" s="69" t="s">
        <v>48</v>
      </c>
      <c r="AA193" s="70" t="s">
        <v>48</v>
      </c>
      <c r="AE193" s="80"/>
      <c r="BB193" s="192" t="s">
        <v>67</v>
      </c>
      <c r="BL193" s="80">
        <f t="shared" si="40"/>
        <v>0</v>
      </c>
      <c r="BM193" s="80">
        <f t="shared" si="41"/>
        <v>0</v>
      </c>
      <c r="BN193" s="80">
        <f t="shared" si="42"/>
        <v>0</v>
      </c>
      <c r="BO193" s="80">
        <f t="shared" si="43"/>
        <v>0</v>
      </c>
    </row>
    <row r="194" spans="1:67" ht="27" customHeight="1" x14ac:dyDescent="0.25">
      <c r="A194" s="64" t="s">
        <v>325</v>
      </c>
      <c r="B194" s="64" t="s">
        <v>326</v>
      </c>
      <c r="C194" s="37">
        <v>4301051630</v>
      </c>
      <c r="D194" s="403">
        <v>4680115880092</v>
      </c>
      <c r="E194" s="403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81</v>
      </c>
      <c r="L194" s="39" t="s">
        <v>80</v>
      </c>
      <c r="M194" s="39"/>
      <c r="N194" s="38">
        <v>45</v>
      </c>
      <c r="O194" s="612" t="s">
        <v>327</v>
      </c>
      <c r="P194" s="405"/>
      <c r="Q194" s="405"/>
      <c r="R194" s="405"/>
      <c r="S194" s="406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39"/>
        <v>0</v>
      </c>
      <c r="Y194" s="42" t="str">
        <f>IFERROR(IF(X194=0,"",ROUNDUP(X194/H194,0)*0.00753),"")</f>
        <v/>
      </c>
      <c r="Z194" s="69" t="s">
        <v>48</v>
      </c>
      <c r="AA194" s="70" t="s">
        <v>48</v>
      </c>
      <c r="AE194" s="80"/>
      <c r="BB194" s="193" t="s">
        <v>67</v>
      </c>
      <c r="BL194" s="80">
        <f t="shared" si="40"/>
        <v>0</v>
      </c>
      <c r="BM194" s="80">
        <f t="shared" si="41"/>
        <v>0</v>
      </c>
      <c r="BN194" s="80">
        <f t="shared" si="42"/>
        <v>0</v>
      </c>
      <c r="BO194" s="80">
        <f t="shared" si="43"/>
        <v>0</v>
      </c>
    </row>
    <row r="195" spans="1:67" ht="27" customHeight="1" x14ac:dyDescent="0.25">
      <c r="A195" s="64" t="s">
        <v>328</v>
      </c>
      <c r="B195" s="64" t="s">
        <v>329</v>
      </c>
      <c r="C195" s="37">
        <v>4301051631</v>
      </c>
      <c r="D195" s="403">
        <v>4680115880221</v>
      </c>
      <c r="E195" s="403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81</v>
      </c>
      <c r="L195" s="39" t="s">
        <v>80</v>
      </c>
      <c r="M195" s="39"/>
      <c r="N195" s="38">
        <v>45</v>
      </c>
      <c r="O195" s="613" t="s">
        <v>330</v>
      </c>
      <c r="P195" s="405"/>
      <c r="Q195" s="405"/>
      <c r="R195" s="405"/>
      <c r="S195" s="406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39"/>
        <v>0</v>
      </c>
      <c r="Y195" s="42" t="str">
        <f>IFERROR(IF(X195=0,"",ROUNDUP(X195/H195,0)*0.00753),"")</f>
        <v/>
      </c>
      <c r="Z195" s="69" t="s">
        <v>48</v>
      </c>
      <c r="AA195" s="70" t="s">
        <v>48</v>
      </c>
      <c r="AE195" s="80"/>
      <c r="BB195" s="194" t="s">
        <v>67</v>
      </c>
      <c r="BL195" s="80">
        <f t="shared" si="40"/>
        <v>0</v>
      </c>
      <c r="BM195" s="80">
        <f t="shared" si="41"/>
        <v>0</v>
      </c>
      <c r="BN195" s="80">
        <f t="shared" si="42"/>
        <v>0</v>
      </c>
      <c r="BO195" s="80">
        <f t="shared" si="43"/>
        <v>0</v>
      </c>
    </row>
    <row r="196" spans="1:67" ht="16.5" customHeight="1" x14ac:dyDescent="0.25">
      <c r="A196" s="64" t="s">
        <v>331</v>
      </c>
      <c r="B196" s="64" t="s">
        <v>332</v>
      </c>
      <c r="C196" s="37">
        <v>4301051753</v>
      </c>
      <c r="D196" s="403">
        <v>4680115880504</v>
      </c>
      <c r="E196" s="403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81</v>
      </c>
      <c r="L196" s="39" t="s">
        <v>80</v>
      </c>
      <c r="M196" s="39"/>
      <c r="N196" s="38">
        <v>40</v>
      </c>
      <c r="O196" s="614" t="s">
        <v>333</v>
      </c>
      <c r="P196" s="405"/>
      <c r="Q196" s="405"/>
      <c r="R196" s="405"/>
      <c r="S196" s="406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39"/>
        <v>0</v>
      </c>
      <c r="Y196" s="42" t="str">
        <f>IFERROR(IF(X196=0,"",ROUNDUP(X196/H196,0)*0.00753),"")</f>
        <v/>
      </c>
      <c r="Z196" s="69" t="s">
        <v>48</v>
      </c>
      <c r="AA196" s="70" t="s">
        <v>48</v>
      </c>
      <c r="AE196" s="80"/>
      <c r="BB196" s="195" t="s">
        <v>67</v>
      </c>
      <c r="BL196" s="80">
        <f t="shared" si="40"/>
        <v>0</v>
      </c>
      <c r="BM196" s="80">
        <f t="shared" si="41"/>
        <v>0</v>
      </c>
      <c r="BN196" s="80">
        <f t="shared" si="42"/>
        <v>0</v>
      </c>
      <c r="BO196" s="80">
        <f t="shared" si="43"/>
        <v>0</v>
      </c>
    </row>
    <row r="197" spans="1:67" ht="27" customHeight="1" x14ac:dyDescent="0.25">
      <c r="A197" s="64" t="s">
        <v>334</v>
      </c>
      <c r="B197" s="64" t="s">
        <v>335</v>
      </c>
      <c r="C197" s="37">
        <v>4301051410</v>
      </c>
      <c r="D197" s="403">
        <v>4680115882164</v>
      </c>
      <c r="E197" s="403"/>
      <c r="F197" s="63">
        <v>0.4</v>
      </c>
      <c r="G197" s="38">
        <v>6</v>
      </c>
      <c r="H197" s="63">
        <v>2.4</v>
      </c>
      <c r="I197" s="63">
        <v>2.6779999999999999</v>
      </c>
      <c r="J197" s="38">
        <v>156</v>
      </c>
      <c r="K197" s="38" t="s">
        <v>81</v>
      </c>
      <c r="L197" s="39" t="s">
        <v>133</v>
      </c>
      <c r="M197" s="39"/>
      <c r="N197" s="38">
        <v>40</v>
      </c>
      <c r="O197" s="61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405"/>
      <c r="Q197" s="405"/>
      <c r="R197" s="405"/>
      <c r="S197" s="406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39"/>
        <v>0</v>
      </c>
      <c r="Y197" s="42" t="str">
        <f>IFERROR(IF(X197=0,"",ROUNDUP(X197/H197,0)*0.00753),"")</f>
        <v/>
      </c>
      <c r="Z197" s="69" t="s">
        <v>48</v>
      </c>
      <c r="AA197" s="70" t="s">
        <v>48</v>
      </c>
      <c r="AE197" s="80"/>
      <c r="BB197" s="196" t="s">
        <v>67</v>
      </c>
      <c r="BL197" s="80">
        <f t="shared" si="40"/>
        <v>0</v>
      </c>
      <c r="BM197" s="80">
        <f t="shared" si="41"/>
        <v>0</v>
      </c>
      <c r="BN197" s="80">
        <f t="shared" si="42"/>
        <v>0</v>
      </c>
      <c r="BO197" s="80">
        <f t="shared" si="43"/>
        <v>0</v>
      </c>
    </row>
    <row r="198" spans="1:67" x14ac:dyDescent="0.2">
      <c r="A198" s="400"/>
      <c r="B198" s="400"/>
      <c r="C198" s="400"/>
      <c r="D198" s="400"/>
      <c r="E198" s="400"/>
      <c r="F198" s="400"/>
      <c r="G198" s="400"/>
      <c r="H198" s="400"/>
      <c r="I198" s="400"/>
      <c r="J198" s="400"/>
      <c r="K198" s="400"/>
      <c r="L198" s="400"/>
      <c r="M198" s="400"/>
      <c r="N198" s="401"/>
      <c r="O198" s="397" t="s">
        <v>43</v>
      </c>
      <c r="P198" s="398"/>
      <c r="Q198" s="398"/>
      <c r="R198" s="398"/>
      <c r="S198" s="398"/>
      <c r="T198" s="398"/>
      <c r="U198" s="399"/>
      <c r="V198" s="43" t="s">
        <v>42</v>
      </c>
      <c r="W198" s="44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44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44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68"/>
      <c r="AA198" s="68"/>
    </row>
    <row r="199" spans="1:67" x14ac:dyDescent="0.2">
      <c r="A199" s="400"/>
      <c r="B199" s="400"/>
      <c r="C199" s="400"/>
      <c r="D199" s="400"/>
      <c r="E199" s="400"/>
      <c r="F199" s="400"/>
      <c r="G199" s="400"/>
      <c r="H199" s="400"/>
      <c r="I199" s="400"/>
      <c r="J199" s="400"/>
      <c r="K199" s="400"/>
      <c r="L199" s="400"/>
      <c r="M199" s="400"/>
      <c r="N199" s="401"/>
      <c r="O199" s="397" t="s">
        <v>43</v>
      </c>
      <c r="P199" s="398"/>
      <c r="Q199" s="398"/>
      <c r="R199" s="398"/>
      <c r="S199" s="398"/>
      <c r="T199" s="398"/>
      <c r="U199" s="399"/>
      <c r="V199" s="43" t="s">
        <v>0</v>
      </c>
      <c r="W199" s="44">
        <f>IFERROR(SUM(W183:W197),"0")</f>
        <v>0</v>
      </c>
      <c r="X199" s="44">
        <f>IFERROR(SUM(X183:X197),"0")</f>
        <v>0</v>
      </c>
      <c r="Y199" s="43"/>
      <c r="Z199" s="68"/>
      <c r="AA199" s="68"/>
    </row>
    <row r="200" spans="1:67" ht="14.25" customHeight="1" x14ac:dyDescent="0.25">
      <c r="A200" s="402" t="s">
        <v>220</v>
      </c>
      <c r="B200" s="402"/>
      <c r="C200" s="402"/>
      <c r="D200" s="402"/>
      <c r="E200" s="402"/>
      <c r="F200" s="402"/>
      <c r="G200" s="402"/>
      <c r="H200" s="402"/>
      <c r="I200" s="402"/>
      <c r="J200" s="402"/>
      <c r="K200" s="402"/>
      <c r="L200" s="402"/>
      <c r="M200" s="402"/>
      <c r="N200" s="402"/>
      <c r="O200" s="402"/>
      <c r="P200" s="402"/>
      <c r="Q200" s="402"/>
      <c r="R200" s="402"/>
      <c r="S200" s="402"/>
      <c r="T200" s="402"/>
      <c r="U200" s="402"/>
      <c r="V200" s="402"/>
      <c r="W200" s="402"/>
      <c r="X200" s="402"/>
      <c r="Y200" s="402"/>
      <c r="Z200" s="67"/>
      <c r="AA200" s="67"/>
    </row>
    <row r="201" spans="1:67" ht="16.5" customHeight="1" x14ac:dyDescent="0.25">
      <c r="A201" s="64" t="s">
        <v>336</v>
      </c>
      <c r="B201" s="64" t="s">
        <v>337</v>
      </c>
      <c r="C201" s="37">
        <v>4301060360</v>
      </c>
      <c r="D201" s="403">
        <v>4680115882874</v>
      </c>
      <c r="E201" s="403"/>
      <c r="F201" s="63">
        <v>0.8</v>
      </c>
      <c r="G201" s="38">
        <v>4</v>
      </c>
      <c r="H201" s="63">
        <v>3.2</v>
      </c>
      <c r="I201" s="63">
        <v>3.4660000000000002</v>
      </c>
      <c r="J201" s="38">
        <v>120</v>
      </c>
      <c r="K201" s="38" t="s">
        <v>81</v>
      </c>
      <c r="L201" s="39" t="s">
        <v>80</v>
      </c>
      <c r="M201" s="39"/>
      <c r="N201" s="38">
        <v>30</v>
      </c>
      <c r="O201" s="60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405"/>
      <c r="Q201" s="405"/>
      <c r="R201" s="405"/>
      <c r="S201" s="406"/>
      <c r="T201" s="40" t="s">
        <v>48</v>
      </c>
      <c r="U201" s="40" t="s">
        <v>48</v>
      </c>
      <c r="V201" s="41" t="s">
        <v>0</v>
      </c>
      <c r="W201" s="59">
        <v>0</v>
      </c>
      <c r="X201" s="56">
        <f>IFERROR(IF(W201="",0,CEILING((W201/$H201),1)*$H201),"")</f>
        <v>0</v>
      </c>
      <c r="Y201" s="42" t="str">
        <f>IFERROR(IF(X201=0,"",ROUNDUP(X201/H201,0)*0.00937),"")</f>
        <v/>
      </c>
      <c r="Z201" s="69" t="s">
        <v>48</v>
      </c>
      <c r="AA201" s="70" t="s">
        <v>48</v>
      </c>
      <c r="AE201" s="80"/>
      <c r="BB201" s="197" t="s">
        <v>67</v>
      </c>
      <c r="BL201" s="80">
        <f>IFERROR(W201*I201/H201,"0")</f>
        <v>0</v>
      </c>
      <c r="BM201" s="80">
        <f>IFERROR(X201*I201/H201,"0")</f>
        <v>0</v>
      </c>
      <c r="BN201" s="80">
        <f>IFERROR(1/J201*(W201/H201),"0")</f>
        <v>0</v>
      </c>
      <c r="BO201" s="80">
        <f>IFERROR(1/J201*(X201/H201),"0")</f>
        <v>0</v>
      </c>
    </row>
    <row r="202" spans="1:67" ht="27" customHeight="1" x14ac:dyDescent="0.25">
      <c r="A202" s="64" t="s">
        <v>338</v>
      </c>
      <c r="B202" s="64" t="s">
        <v>339</v>
      </c>
      <c r="C202" s="37">
        <v>4301060359</v>
      </c>
      <c r="D202" s="403">
        <v>4680115884434</v>
      </c>
      <c r="E202" s="403"/>
      <c r="F202" s="63">
        <v>0.8</v>
      </c>
      <c r="G202" s="38">
        <v>4</v>
      </c>
      <c r="H202" s="63">
        <v>3.2</v>
      </c>
      <c r="I202" s="63">
        <v>3.4660000000000002</v>
      </c>
      <c r="J202" s="38">
        <v>120</v>
      </c>
      <c r="K202" s="38" t="s">
        <v>81</v>
      </c>
      <c r="L202" s="39" t="s">
        <v>80</v>
      </c>
      <c r="M202" s="39"/>
      <c r="N202" s="38">
        <v>30</v>
      </c>
      <c r="O202" s="6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405"/>
      <c r="Q202" s="405"/>
      <c r="R202" s="405"/>
      <c r="S202" s="406"/>
      <c r="T202" s="40" t="s">
        <v>48</v>
      </c>
      <c r="U202" s="40" t="s">
        <v>48</v>
      </c>
      <c r="V202" s="41" t="s">
        <v>0</v>
      </c>
      <c r="W202" s="59">
        <v>0</v>
      </c>
      <c r="X202" s="56">
        <f>IFERROR(IF(W202="",0,CEILING((W202/$H202),1)*$H202),"")</f>
        <v>0</v>
      </c>
      <c r="Y202" s="42" t="str">
        <f>IFERROR(IF(X202=0,"",ROUNDUP(X202/H202,0)*0.00937),"")</f>
        <v/>
      </c>
      <c r="Z202" s="69" t="s">
        <v>48</v>
      </c>
      <c r="AA202" s="70" t="s">
        <v>48</v>
      </c>
      <c r="AE202" s="80"/>
      <c r="BB202" s="198" t="s">
        <v>67</v>
      </c>
      <c r="BL202" s="80">
        <f>IFERROR(W202*I202/H202,"0")</f>
        <v>0</v>
      </c>
      <c r="BM202" s="80">
        <f>IFERROR(X202*I202/H202,"0")</f>
        <v>0</v>
      </c>
      <c r="BN202" s="80">
        <f>IFERROR(1/J202*(W202/H202),"0")</f>
        <v>0</v>
      </c>
      <c r="BO202" s="80">
        <f>IFERROR(1/J202*(X202/H202),"0")</f>
        <v>0</v>
      </c>
    </row>
    <row r="203" spans="1:67" ht="27" customHeight="1" x14ac:dyDescent="0.25">
      <c r="A203" s="64" t="s">
        <v>340</v>
      </c>
      <c r="B203" s="64" t="s">
        <v>341</v>
      </c>
      <c r="C203" s="37">
        <v>4301060375</v>
      </c>
      <c r="D203" s="403">
        <v>4680115880818</v>
      </c>
      <c r="E203" s="403"/>
      <c r="F203" s="63">
        <v>0.4</v>
      </c>
      <c r="G203" s="38">
        <v>6</v>
      </c>
      <c r="H203" s="63">
        <v>2.4</v>
      </c>
      <c r="I203" s="63">
        <v>2.6720000000000002</v>
      </c>
      <c r="J203" s="38">
        <v>156</v>
      </c>
      <c r="K203" s="38" t="s">
        <v>81</v>
      </c>
      <c r="L203" s="39" t="s">
        <v>80</v>
      </c>
      <c r="M203" s="39"/>
      <c r="N203" s="38">
        <v>40</v>
      </c>
      <c r="O203" s="604" t="s">
        <v>342</v>
      </c>
      <c r="P203" s="405"/>
      <c r="Q203" s="405"/>
      <c r="R203" s="405"/>
      <c r="S203" s="406"/>
      <c r="T203" s="40" t="s">
        <v>48</v>
      </c>
      <c r="U203" s="40" t="s">
        <v>48</v>
      </c>
      <c r="V203" s="41" t="s">
        <v>0</v>
      </c>
      <c r="W203" s="59">
        <v>0</v>
      </c>
      <c r="X203" s="56">
        <f>IFERROR(IF(W203="",0,CEILING((W203/$H203),1)*$H203),"")</f>
        <v>0</v>
      </c>
      <c r="Y203" s="42" t="str">
        <f>IFERROR(IF(X203=0,"",ROUNDUP(X203/H203,0)*0.00753),"")</f>
        <v/>
      </c>
      <c r="Z203" s="69" t="s">
        <v>48</v>
      </c>
      <c r="AA203" s="70" t="s">
        <v>48</v>
      </c>
      <c r="AE203" s="80"/>
      <c r="BB203" s="199" t="s">
        <v>67</v>
      </c>
      <c r="BL203" s="80">
        <f>IFERROR(W203*I203/H203,"0")</f>
        <v>0</v>
      </c>
      <c r="BM203" s="80">
        <f>IFERROR(X203*I203/H203,"0")</f>
        <v>0</v>
      </c>
      <c r="BN203" s="80">
        <f>IFERROR(1/J203*(W203/H203),"0")</f>
        <v>0</v>
      </c>
      <c r="BO203" s="80">
        <f>IFERROR(1/J203*(X203/H203),"0")</f>
        <v>0</v>
      </c>
    </row>
    <row r="204" spans="1:67" ht="16.5" customHeight="1" x14ac:dyDescent="0.25">
      <c r="A204" s="64" t="s">
        <v>343</v>
      </c>
      <c r="B204" s="64" t="s">
        <v>344</v>
      </c>
      <c r="C204" s="37">
        <v>4301060389</v>
      </c>
      <c r="D204" s="403">
        <v>4680115880801</v>
      </c>
      <c r="E204" s="403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8" t="s">
        <v>81</v>
      </c>
      <c r="L204" s="39" t="s">
        <v>133</v>
      </c>
      <c r="M204" s="39"/>
      <c r="N204" s="38">
        <v>40</v>
      </c>
      <c r="O204" s="605" t="s">
        <v>345</v>
      </c>
      <c r="P204" s="405"/>
      <c r="Q204" s="405"/>
      <c r="R204" s="405"/>
      <c r="S204" s="406"/>
      <c r="T204" s="40" t="s">
        <v>48</v>
      </c>
      <c r="U204" s="40" t="s">
        <v>48</v>
      </c>
      <c r="V204" s="41" t="s">
        <v>0</v>
      </c>
      <c r="W204" s="59">
        <v>0</v>
      </c>
      <c r="X204" s="56">
        <f>IFERROR(IF(W204="",0,CEILING((W204/$H204),1)*$H204),"")</f>
        <v>0</v>
      </c>
      <c r="Y204" s="42" t="str">
        <f>IFERROR(IF(X204=0,"",ROUNDUP(X204/H204,0)*0.00753),"")</f>
        <v/>
      </c>
      <c r="Z204" s="69" t="s">
        <v>48</v>
      </c>
      <c r="AA204" s="70" t="s">
        <v>48</v>
      </c>
      <c r="AE204" s="80"/>
      <c r="BB204" s="200" t="s">
        <v>67</v>
      </c>
      <c r="BL204" s="80">
        <f>IFERROR(W204*I204/H204,"0")</f>
        <v>0</v>
      </c>
      <c r="BM204" s="80">
        <f>IFERROR(X204*I204/H204,"0")</f>
        <v>0</v>
      </c>
      <c r="BN204" s="80">
        <f>IFERROR(1/J204*(W204/H204),"0")</f>
        <v>0</v>
      </c>
      <c r="BO204" s="80">
        <f>IFERROR(1/J204*(X204/H204),"0")</f>
        <v>0</v>
      </c>
    </row>
    <row r="205" spans="1:67" x14ac:dyDescent="0.2">
      <c r="A205" s="400"/>
      <c r="B205" s="400"/>
      <c r="C205" s="400"/>
      <c r="D205" s="400"/>
      <c r="E205" s="400"/>
      <c r="F205" s="400"/>
      <c r="G205" s="400"/>
      <c r="H205" s="400"/>
      <c r="I205" s="400"/>
      <c r="J205" s="400"/>
      <c r="K205" s="400"/>
      <c r="L205" s="400"/>
      <c r="M205" s="400"/>
      <c r="N205" s="401"/>
      <c r="O205" s="397" t="s">
        <v>43</v>
      </c>
      <c r="P205" s="398"/>
      <c r="Q205" s="398"/>
      <c r="R205" s="398"/>
      <c r="S205" s="398"/>
      <c r="T205" s="398"/>
      <c r="U205" s="399"/>
      <c r="V205" s="43" t="s">
        <v>42</v>
      </c>
      <c r="W205" s="44">
        <f>IFERROR(W201/H201,"0")+IFERROR(W202/H202,"0")+IFERROR(W203/H203,"0")+IFERROR(W204/H204,"0")</f>
        <v>0</v>
      </c>
      <c r="X205" s="44">
        <f>IFERROR(X201/H201,"0")+IFERROR(X202/H202,"0")+IFERROR(X203/H203,"0")+IFERROR(X204/H204,"0")</f>
        <v>0</v>
      </c>
      <c r="Y205" s="44">
        <f>IFERROR(IF(Y201="",0,Y201),"0")+IFERROR(IF(Y202="",0,Y202),"0")+IFERROR(IF(Y203="",0,Y203),"0")+IFERROR(IF(Y204="",0,Y204),"0")</f>
        <v>0</v>
      </c>
      <c r="Z205" s="68"/>
      <c r="AA205" s="68"/>
    </row>
    <row r="206" spans="1:67" x14ac:dyDescent="0.2">
      <c r="A206" s="400"/>
      <c r="B206" s="400"/>
      <c r="C206" s="400"/>
      <c r="D206" s="400"/>
      <c r="E206" s="400"/>
      <c r="F206" s="400"/>
      <c r="G206" s="400"/>
      <c r="H206" s="400"/>
      <c r="I206" s="400"/>
      <c r="J206" s="400"/>
      <c r="K206" s="400"/>
      <c r="L206" s="400"/>
      <c r="M206" s="400"/>
      <c r="N206" s="401"/>
      <c r="O206" s="397" t="s">
        <v>43</v>
      </c>
      <c r="P206" s="398"/>
      <c r="Q206" s="398"/>
      <c r="R206" s="398"/>
      <c r="S206" s="398"/>
      <c r="T206" s="398"/>
      <c r="U206" s="399"/>
      <c r="V206" s="43" t="s">
        <v>0</v>
      </c>
      <c r="W206" s="44">
        <f>IFERROR(SUM(W201:W204),"0")</f>
        <v>0</v>
      </c>
      <c r="X206" s="44">
        <f>IFERROR(SUM(X201:X204),"0")</f>
        <v>0</v>
      </c>
      <c r="Y206" s="43"/>
      <c r="Z206" s="68"/>
      <c r="AA206" s="68"/>
    </row>
    <row r="207" spans="1:67" ht="16.5" customHeight="1" x14ac:dyDescent="0.25">
      <c r="A207" s="437" t="s">
        <v>346</v>
      </c>
      <c r="B207" s="437"/>
      <c r="C207" s="437"/>
      <c r="D207" s="437"/>
      <c r="E207" s="437"/>
      <c r="F207" s="437"/>
      <c r="G207" s="437"/>
      <c r="H207" s="437"/>
      <c r="I207" s="437"/>
      <c r="J207" s="437"/>
      <c r="K207" s="437"/>
      <c r="L207" s="437"/>
      <c r="M207" s="437"/>
      <c r="N207" s="437"/>
      <c r="O207" s="437"/>
      <c r="P207" s="437"/>
      <c r="Q207" s="437"/>
      <c r="R207" s="437"/>
      <c r="S207" s="437"/>
      <c r="T207" s="437"/>
      <c r="U207" s="437"/>
      <c r="V207" s="437"/>
      <c r="W207" s="437"/>
      <c r="X207" s="437"/>
      <c r="Y207" s="437"/>
      <c r="Z207" s="66"/>
      <c r="AA207" s="66"/>
    </row>
    <row r="208" spans="1:67" ht="14.25" customHeight="1" x14ac:dyDescent="0.25">
      <c r="A208" s="402" t="s">
        <v>118</v>
      </c>
      <c r="B208" s="402"/>
      <c r="C208" s="402"/>
      <c r="D208" s="402"/>
      <c r="E208" s="402"/>
      <c r="F208" s="402"/>
      <c r="G208" s="402"/>
      <c r="H208" s="402"/>
      <c r="I208" s="402"/>
      <c r="J208" s="402"/>
      <c r="K208" s="402"/>
      <c r="L208" s="402"/>
      <c r="M208" s="402"/>
      <c r="N208" s="402"/>
      <c r="O208" s="402"/>
      <c r="P208" s="402"/>
      <c r="Q208" s="402"/>
      <c r="R208" s="402"/>
      <c r="S208" s="402"/>
      <c r="T208" s="402"/>
      <c r="U208" s="402"/>
      <c r="V208" s="402"/>
      <c r="W208" s="402"/>
      <c r="X208" s="402"/>
      <c r="Y208" s="402"/>
      <c r="Z208" s="67"/>
      <c r="AA208" s="67"/>
    </row>
    <row r="209" spans="1:67" ht="27" customHeight="1" x14ac:dyDescent="0.25">
      <c r="A209" s="64" t="s">
        <v>347</v>
      </c>
      <c r="B209" s="64" t="s">
        <v>348</v>
      </c>
      <c r="C209" s="37">
        <v>4301011717</v>
      </c>
      <c r="D209" s="403">
        <v>4680115884274</v>
      </c>
      <c r="E209" s="403"/>
      <c r="F209" s="63">
        <v>1.45</v>
      </c>
      <c r="G209" s="38">
        <v>8</v>
      </c>
      <c r="H209" s="63">
        <v>11.6</v>
      </c>
      <c r="I209" s="63">
        <v>12.08</v>
      </c>
      <c r="J209" s="38">
        <v>56</v>
      </c>
      <c r="K209" s="38" t="s">
        <v>114</v>
      </c>
      <c r="L209" s="39" t="s">
        <v>113</v>
      </c>
      <c r="M209" s="39"/>
      <c r="N209" s="38">
        <v>55</v>
      </c>
      <c r="O209" s="60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405"/>
      <c r="Q209" s="405"/>
      <c r="R209" s="405"/>
      <c r="S209" s="406"/>
      <c r="T209" s="40" t="s">
        <v>48</v>
      </c>
      <c r="U209" s="40" t="s">
        <v>48</v>
      </c>
      <c r="V209" s="41" t="s">
        <v>0</v>
      </c>
      <c r="W209" s="59">
        <v>0</v>
      </c>
      <c r="X209" s="56">
        <f t="shared" ref="X209:X215" si="44">IFERROR(IF(W209="",0,CEILING((W209/$H209),1)*$H209),"")</f>
        <v>0</v>
      </c>
      <c r="Y209" s="42" t="str">
        <f>IFERROR(IF(X209=0,"",ROUNDUP(X209/H209,0)*0.02175),"")</f>
        <v/>
      </c>
      <c r="Z209" s="69" t="s">
        <v>48</v>
      </c>
      <c r="AA209" s="70" t="s">
        <v>48</v>
      </c>
      <c r="AE209" s="80"/>
      <c r="BB209" s="201" t="s">
        <v>67</v>
      </c>
      <c r="BL209" s="80">
        <f t="shared" ref="BL209:BL215" si="45">IFERROR(W209*I209/H209,"0")</f>
        <v>0</v>
      </c>
      <c r="BM209" s="80">
        <f t="shared" ref="BM209:BM215" si="46">IFERROR(X209*I209/H209,"0")</f>
        <v>0</v>
      </c>
      <c r="BN209" s="80">
        <f t="shared" ref="BN209:BN215" si="47">IFERROR(1/J209*(W209/H209),"0")</f>
        <v>0</v>
      </c>
      <c r="BO209" s="80">
        <f t="shared" ref="BO209:BO215" si="48">IFERROR(1/J209*(X209/H209),"0")</f>
        <v>0</v>
      </c>
    </row>
    <row r="210" spans="1:67" ht="27" customHeight="1" x14ac:dyDescent="0.25">
      <c r="A210" s="64" t="s">
        <v>349</v>
      </c>
      <c r="B210" s="64" t="s">
        <v>350</v>
      </c>
      <c r="C210" s="37">
        <v>4301011719</v>
      </c>
      <c r="D210" s="403">
        <v>4680115884298</v>
      </c>
      <c r="E210" s="403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114</v>
      </c>
      <c r="L210" s="39" t="s">
        <v>113</v>
      </c>
      <c r="M210" s="39"/>
      <c r="N210" s="38">
        <v>55</v>
      </c>
      <c r="O210" s="60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405"/>
      <c r="Q210" s="405"/>
      <c r="R210" s="405"/>
      <c r="S210" s="406"/>
      <c r="T210" s="40" t="s">
        <v>48</v>
      </c>
      <c r="U210" s="40" t="s">
        <v>48</v>
      </c>
      <c r="V210" s="41" t="s">
        <v>0</v>
      </c>
      <c r="W210" s="59">
        <v>0</v>
      </c>
      <c r="X210" s="56">
        <f t="shared" si="44"/>
        <v>0</v>
      </c>
      <c r="Y210" s="42" t="str">
        <f>IFERROR(IF(X210=0,"",ROUNDUP(X210/H210,0)*0.02175),"")</f>
        <v/>
      </c>
      <c r="Z210" s="69" t="s">
        <v>48</v>
      </c>
      <c r="AA210" s="70" t="s">
        <v>48</v>
      </c>
      <c r="AE210" s="80"/>
      <c r="BB210" s="202" t="s">
        <v>67</v>
      </c>
      <c r="BL210" s="80">
        <f t="shared" si="45"/>
        <v>0</v>
      </c>
      <c r="BM210" s="80">
        <f t="shared" si="46"/>
        <v>0</v>
      </c>
      <c r="BN210" s="80">
        <f t="shared" si="47"/>
        <v>0</v>
      </c>
      <c r="BO210" s="80">
        <f t="shared" si="48"/>
        <v>0</v>
      </c>
    </row>
    <row r="211" spans="1:67" ht="27" customHeight="1" x14ac:dyDescent="0.25">
      <c r="A211" s="64" t="s">
        <v>351</v>
      </c>
      <c r="B211" s="64" t="s">
        <v>352</v>
      </c>
      <c r="C211" s="37">
        <v>4301011733</v>
      </c>
      <c r="D211" s="403">
        <v>4680115884250</v>
      </c>
      <c r="E211" s="403"/>
      <c r="F211" s="63">
        <v>1.45</v>
      </c>
      <c r="G211" s="38">
        <v>8</v>
      </c>
      <c r="H211" s="63">
        <v>11.6</v>
      </c>
      <c r="I211" s="63">
        <v>12.08</v>
      </c>
      <c r="J211" s="38">
        <v>56</v>
      </c>
      <c r="K211" s="38" t="s">
        <v>114</v>
      </c>
      <c r="L211" s="39" t="s">
        <v>133</v>
      </c>
      <c r="M211" s="39"/>
      <c r="N211" s="38">
        <v>55</v>
      </c>
      <c r="O211" s="59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405"/>
      <c r="Q211" s="405"/>
      <c r="R211" s="405"/>
      <c r="S211" s="406"/>
      <c r="T211" s="40" t="s">
        <v>48</v>
      </c>
      <c r="U211" s="40" t="s">
        <v>48</v>
      </c>
      <c r="V211" s="41" t="s">
        <v>0</v>
      </c>
      <c r="W211" s="59">
        <v>0</v>
      </c>
      <c r="X211" s="56">
        <f t="shared" si="44"/>
        <v>0</v>
      </c>
      <c r="Y211" s="42" t="str">
        <f>IFERROR(IF(X211=0,"",ROUNDUP(X211/H211,0)*0.02175),"")</f>
        <v/>
      </c>
      <c r="Z211" s="69" t="s">
        <v>48</v>
      </c>
      <c r="AA211" s="70" t="s">
        <v>48</v>
      </c>
      <c r="AE211" s="80"/>
      <c r="BB211" s="203" t="s">
        <v>67</v>
      </c>
      <c r="BL211" s="80">
        <f t="shared" si="45"/>
        <v>0</v>
      </c>
      <c r="BM211" s="80">
        <f t="shared" si="46"/>
        <v>0</v>
      </c>
      <c r="BN211" s="80">
        <f t="shared" si="47"/>
        <v>0</v>
      </c>
      <c r="BO211" s="80">
        <f t="shared" si="48"/>
        <v>0</v>
      </c>
    </row>
    <row r="212" spans="1:67" ht="27" customHeight="1" x14ac:dyDescent="0.25">
      <c r="A212" s="64" t="s">
        <v>353</v>
      </c>
      <c r="B212" s="64" t="s">
        <v>354</v>
      </c>
      <c r="C212" s="37">
        <v>4301011718</v>
      </c>
      <c r="D212" s="403">
        <v>4680115884281</v>
      </c>
      <c r="E212" s="403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81</v>
      </c>
      <c r="L212" s="39" t="s">
        <v>113</v>
      </c>
      <c r="M212" s="39"/>
      <c r="N212" s="38">
        <v>55</v>
      </c>
      <c r="O212" s="59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405"/>
      <c r="Q212" s="405"/>
      <c r="R212" s="405"/>
      <c r="S212" s="406"/>
      <c r="T212" s="40" t="s">
        <v>48</v>
      </c>
      <c r="U212" s="40" t="s">
        <v>48</v>
      </c>
      <c r="V212" s="41" t="s">
        <v>0</v>
      </c>
      <c r="W212" s="59">
        <v>0</v>
      </c>
      <c r="X212" s="56">
        <f t="shared" si="44"/>
        <v>0</v>
      </c>
      <c r="Y212" s="42" t="str">
        <f>IFERROR(IF(X212=0,"",ROUNDUP(X212/H212,0)*0.00937),"")</f>
        <v/>
      </c>
      <c r="Z212" s="69" t="s">
        <v>48</v>
      </c>
      <c r="AA212" s="70" t="s">
        <v>48</v>
      </c>
      <c r="AE212" s="80"/>
      <c r="BB212" s="204" t="s">
        <v>67</v>
      </c>
      <c r="BL212" s="80">
        <f t="shared" si="45"/>
        <v>0</v>
      </c>
      <c r="BM212" s="80">
        <f t="shared" si="46"/>
        <v>0</v>
      </c>
      <c r="BN212" s="80">
        <f t="shared" si="47"/>
        <v>0</v>
      </c>
      <c r="BO212" s="80">
        <f t="shared" si="48"/>
        <v>0</v>
      </c>
    </row>
    <row r="213" spans="1:67" ht="27" customHeight="1" x14ac:dyDescent="0.25">
      <c r="A213" s="64" t="s">
        <v>355</v>
      </c>
      <c r="B213" s="64" t="s">
        <v>356</v>
      </c>
      <c r="C213" s="37">
        <v>4301011720</v>
      </c>
      <c r="D213" s="403">
        <v>4680115884199</v>
      </c>
      <c r="E213" s="403"/>
      <c r="F213" s="63">
        <v>0.37</v>
      </c>
      <c r="G213" s="38">
        <v>10</v>
      </c>
      <c r="H213" s="63">
        <v>3.7</v>
      </c>
      <c r="I213" s="63">
        <v>3.94</v>
      </c>
      <c r="J213" s="38">
        <v>120</v>
      </c>
      <c r="K213" s="38" t="s">
        <v>81</v>
      </c>
      <c r="L213" s="39" t="s">
        <v>113</v>
      </c>
      <c r="M213" s="39"/>
      <c r="N213" s="38">
        <v>55</v>
      </c>
      <c r="O213" s="59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405"/>
      <c r="Q213" s="405"/>
      <c r="R213" s="405"/>
      <c r="S213" s="406"/>
      <c r="T213" s="40" t="s">
        <v>48</v>
      </c>
      <c r="U213" s="40" t="s">
        <v>48</v>
      </c>
      <c r="V213" s="41" t="s">
        <v>0</v>
      </c>
      <c r="W213" s="59">
        <v>0</v>
      </c>
      <c r="X213" s="56">
        <f t="shared" si="44"/>
        <v>0</v>
      </c>
      <c r="Y213" s="42" t="str">
        <f>IFERROR(IF(X213=0,"",ROUNDUP(X213/H213,0)*0.00937),"")</f>
        <v/>
      </c>
      <c r="Z213" s="69" t="s">
        <v>48</v>
      </c>
      <c r="AA213" s="70" t="s">
        <v>48</v>
      </c>
      <c r="AE213" s="80"/>
      <c r="BB213" s="205" t="s">
        <v>67</v>
      </c>
      <c r="BL213" s="80">
        <f t="shared" si="45"/>
        <v>0</v>
      </c>
      <c r="BM213" s="80">
        <f t="shared" si="46"/>
        <v>0</v>
      </c>
      <c r="BN213" s="80">
        <f t="shared" si="47"/>
        <v>0</v>
      </c>
      <c r="BO213" s="80">
        <f t="shared" si="48"/>
        <v>0</v>
      </c>
    </row>
    <row r="214" spans="1:67" ht="27" customHeight="1" x14ac:dyDescent="0.25">
      <c r="A214" s="64" t="s">
        <v>357</v>
      </c>
      <c r="B214" s="64" t="s">
        <v>358</v>
      </c>
      <c r="C214" s="37">
        <v>4301011716</v>
      </c>
      <c r="D214" s="403">
        <v>4680115884267</v>
      </c>
      <c r="E214" s="403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81</v>
      </c>
      <c r="L214" s="39" t="s">
        <v>113</v>
      </c>
      <c r="M214" s="39"/>
      <c r="N214" s="38">
        <v>55</v>
      </c>
      <c r="O214" s="5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405"/>
      <c r="Q214" s="405"/>
      <c r="R214" s="405"/>
      <c r="S214" s="406"/>
      <c r="T214" s="40" t="s">
        <v>48</v>
      </c>
      <c r="U214" s="40" t="s">
        <v>48</v>
      </c>
      <c r="V214" s="41" t="s">
        <v>0</v>
      </c>
      <c r="W214" s="59">
        <v>0</v>
      </c>
      <c r="X214" s="56">
        <f t="shared" si="44"/>
        <v>0</v>
      </c>
      <c r="Y214" s="42" t="str">
        <f>IFERROR(IF(X214=0,"",ROUNDUP(X214/H214,0)*0.00937),"")</f>
        <v/>
      </c>
      <c r="Z214" s="69" t="s">
        <v>48</v>
      </c>
      <c r="AA214" s="70" t="s">
        <v>48</v>
      </c>
      <c r="AE214" s="80"/>
      <c r="BB214" s="206" t="s">
        <v>67</v>
      </c>
      <c r="BL214" s="80">
        <f t="shared" si="45"/>
        <v>0</v>
      </c>
      <c r="BM214" s="80">
        <f t="shared" si="46"/>
        <v>0</v>
      </c>
      <c r="BN214" s="80">
        <f t="shared" si="47"/>
        <v>0</v>
      </c>
      <c r="BO214" s="80">
        <f t="shared" si="48"/>
        <v>0</v>
      </c>
    </row>
    <row r="215" spans="1:67" ht="27" customHeight="1" x14ac:dyDescent="0.25">
      <c r="A215" s="64" t="s">
        <v>359</v>
      </c>
      <c r="B215" s="64" t="s">
        <v>360</v>
      </c>
      <c r="C215" s="37">
        <v>4301011593</v>
      </c>
      <c r="D215" s="403">
        <v>4680115882973</v>
      </c>
      <c r="E215" s="403"/>
      <c r="F215" s="63">
        <v>0.7</v>
      </c>
      <c r="G215" s="38">
        <v>6</v>
      </c>
      <c r="H215" s="63">
        <v>4.2</v>
      </c>
      <c r="I215" s="63">
        <v>4.5599999999999996</v>
      </c>
      <c r="J215" s="38">
        <v>104</v>
      </c>
      <c r="K215" s="38" t="s">
        <v>114</v>
      </c>
      <c r="L215" s="39" t="s">
        <v>113</v>
      </c>
      <c r="M215" s="39"/>
      <c r="N215" s="38">
        <v>55</v>
      </c>
      <c r="O215" s="59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405"/>
      <c r="Q215" s="405"/>
      <c r="R215" s="405"/>
      <c r="S215" s="406"/>
      <c r="T215" s="40" t="s">
        <v>48</v>
      </c>
      <c r="U215" s="40" t="s">
        <v>48</v>
      </c>
      <c r="V215" s="41" t="s">
        <v>0</v>
      </c>
      <c r="W215" s="59">
        <v>0</v>
      </c>
      <c r="X215" s="56">
        <f t="shared" si="44"/>
        <v>0</v>
      </c>
      <c r="Y215" s="42" t="str">
        <f>IFERROR(IF(X215=0,"",ROUNDUP(X215/H215,0)*0.01196),"")</f>
        <v/>
      </c>
      <c r="Z215" s="69" t="s">
        <v>48</v>
      </c>
      <c r="AA215" s="70" t="s">
        <v>48</v>
      </c>
      <c r="AE215" s="80"/>
      <c r="BB215" s="207" t="s">
        <v>67</v>
      </c>
      <c r="BL215" s="80">
        <f t="shared" si="45"/>
        <v>0</v>
      </c>
      <c r="BM215" s="80">
        <f t="shared" si="46"/>
        <v>0</v>
      </c>
      <c r="BN215" s="80">
        <f t="shared" si="47"/>
        <v>0</v>
      </c>
      <c r="BO215" s="80">
        <f t="shared" si="48"/>
        <v>0</v>
      </c>
    </row>
    <row r="216" spans="1:67" x14ac:dyDescent="0.2">
      <c r="A216" s="400"/>
      <c r="B216" s="400"/>
      <c r="C216" s="400"/>
      <c r="D216" s="400"/>
      <c r="E216" s="400"/>
      <c r="F216" s="400"/>
      <c r="G216" s="400"/>
      <c r="H216" s="400"/>
      <c r="I216" s="400"/>
      <c r="J216" s="400"/>
      <c r="K216" s="400"/>
      <c r="L216" s="400"/>
      <c r="M216" s="400"/>
      <c r="N216" s="401"/>
      <c r="O216" s="397" t="s">
        <v>43</v>
      </c>
      <c r="P216" s="398"/>
      <c r="Q216" s="398"/>
      <c r="R216" s="398"/>
      <c r="S216" s="398"/>
      <c r="T216" s="398"/>
      <c r="U216" s="399"/>
      <c r="V216" s="43" t="s">
        <v>42</v>
      </c>
      <c r="W216" s="44">
        <f>IFERROR(W209/H209,"0")+IFERROR(W210/H210,"0")+IFERROR(W211/H211,"0")+IFERROR(W212/H212,"0")+IFERROR(W213/H213,"0")+IFERROR(W214/H214,"0")+IFERROR(W215/H215,"0")</f>
        <v>0</v>
      </c>
      <c r="X216" s="44">
        <f>IFERROR(X209/H209,"0")+IFERROR(X210/H210,"0")+IFERROR(X211/H211,"0")+IFERROR(X212/H212,"0")+IFERROR(X213/H213,"0")+IFERROR(X214/H214,"0")+IFERROR(X215/H215,"0")</f>
        <v>0</v>
      </c>
      <c r="Y216" s="44">
        <f>IFERROR(IF(Y209="",0,Y209),"0")+IFERROR(IF(Y210="",0,Y210),"0")+IFERROR(IF(Y211="",0,Y211),"0")+IFERROR(IF(Y212="",0,Y212),"0")+IFERROR(IF(Y213="",0,Y213),"0")+IFERROR(IF(Y214="",0,Y214),"0")+IFERROR(IF(Y215="",0,Y215),"0")</f>
        <v>0</v>
      </c>
      <c r="Z216" s="68"/>
      <c r="AA216" s="68"/>
    </row>
    <row r="217" spans="1:67" x14ac:dyDescent="0.2">
      <c r="A217" s="400"/>
      <c r="B217" s="400"/>
      <c r="C217" s="400"/>
      <c r="D217" s="400"/>
      <c r="E217" s="400"/>
      <c r="F217" s="400"/>
      <c r="G217" s="400"/>
      <c r="H217" s="400"/>
      <c r="I217" s="400"/>
      <c r="J217" s="400"/>
      <c r="K217" s="400"/>
      <c r="L217" s="400"/>
      <c r="M217" s="400"/>
      <c r="N217" s="401"/>
      <c r="O217" s="397" t="s">
        <v>43</v>
      </c>
      <c r="P217" s="398"/>
      <c r="Q217" s="398"/>
      <c r="R217" s="398"/>
      <c r="S217" s="398"/>
      <c r="T217" s="398"/>
      <c r="U217" s="399"/>
      <c r="V217" s="43" t="s">
        <v>0</v>
      </c>
      <c r="W217" s="44">
        <f>IFERROR(SUM(W209:W215),"0")</f>
        <v>0</v>
      </c>
      <c r="X217" s="44">
        <f>IFERROR(SUM(X209:X215),"0")</f>
        <v>0</v>
      </c>
      <c r="Y217" s="43"/>
      <c r="Z217" s="68"/>
      <c r="AA217" s="68"/>
    </row>
    <row r="218" spans="1:67" ht="14.25" customHeight="1" x14ac:dyDescent="0.25">
      <c r="A218" s="402" t="s">
        <v>77</v>
      </c>
      <c r="B218" s="402"/>
      <c r="C218" s="402"/>
      <c r="D218" s="402"/>
      <c r="E218" s="402"/>
      <c r="F218" s="402"/>
      <c r="G218" s="402"/>
      <c r="H218" s="402"/>
      <c r="I218" s="402"/>
      <c r="J218" s="402"/>
      <c r="K218" s="402"/>
      <c r="L218" s="402"/>
      <c r="M218" s="402"/>
      <c r="N218" s="402"/>
      <c r="O218" s="402"/>
      <c r="P218" s="402"/>
      <c r="Q218" s="402"/>
      <c r="R218" s="402"/>
      <c r="S218" s="402"/>
      <c r="T218" s="402"/>
      <c r="U218" s="402"/>
      <c r="V218" s="402"/>
      <c r="W218" s="402"/>
      <c r="X218" s="402"/>
      <c r="Y218" s="402"/>
      <c r="Z218" s="67"/>
      <c r="AA218" s="67"/>
    </row>
    <row r="219" spans="1:67" ht="27" customHeight="1" x14ac:dyDescent="0.25">
      <c r="A219" s="64" t="s">
        <v>361</v>
      </c>
      <c r="B219" s="64" t="s">
        <v>362</v>
      </c>
      <c r="C219" s="37">
        <v>4301031151</v>
      </c>
      <c r="D219" s="403">
        <v>4607091389845</v>
      </c>
      <c r="E219" s="403"/>
      <c r="F219" s="63">
        <v>0.35</v>
      </c>
      <c r="G219" s="38">
        <v>6</v>
      </c>
      <c r="H219" s="63">
        <v>2.1</v>
      </c>
      <c r="I219" s="63">
        <v>2.2000000000000002</v>
      </c>
      <c r="J219" s="38">
        <v>234</v>
      </c>
      <c r="K219" s="38" t="s">
        <v>84</v>
      </c>
      <c r="L219" s="39" t="s">
        <v>80</v>
      </c>
      <c r="M219" s="39"/>
      <c r="N219" s="38">
        <v>40</v>
      </c>
      <c r="O219" s="60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405"/>
      <c r="Q219" s="405"/>
      <c r="R219" s="405"/>
      <c r="S219" s="406"/>
      <c r="T219" s="40" t="s">
        <v>48</v>
      </c>
      <c r="U219" s="40" t="s">
        <v>48</v>
      </c>
      <c r="V219" s="41" t="s">
        <v>0</v>
      </c>
      <c r="W219" s="59">
        <v>0</v>
      </c>
      <c r="X219" s="56">
        <f>IFERROR(IF(W219="",0,CEILING((W219/$H219),1)*$H219),"")</f>
        <v>0</v>
      </c>
      <c r="Y219" s="42" t="str">
        <f>IFERROR(IF(X219=0,"",ROUNDUP(X219/H219,0)*0.00502),"")</f>
        <v/>
      </c>
      <c r="Z219" s="69" t="s">
        <v>48</v>
      </c>
      <c r="AA219" s="70" t="s">
        <v>48</v>
      </c>
      <c r="AE219" s="80"/>
      <c r="BB219" s="208" t="s">
        <v>67</v>
      </c>
      <c r="BL219" s="80">
        <f>IFERROR(W219*I219/H219,"0")</f>
        <v>0</v>
      </c>
      <c r="BM219" s="80">
        <f>IFERROR(X219*I219/H219,"0")</f>
        <v>0</v>
      </c>
      <c r="BN219" s="80">
        <f>IFERROR(1/J219*(W219/H219),"0")</f>
        <v>0</v>
      </c>
      <c r="BO219" s="80">
        <f>IFERROR(1/J219*(X219/H219),"0")</f>
        <v>0</v>
      </c>
    </row>
    <row r="220" spans="1:67" ht="27" customHeight="1" x14ac:dyDescent="0.25">
      <c r="A220" s="64" t="s">
        <v>361</v>
      </c>
      <c r="B220" s="64" t="s">
        <v>363</v>
      </c>
      <c r="C220" s="37">
        <v>4301031305</v>
      </c>
      <c r="D220" s="403">
        <v>4607091389845</v>
      </c>
      <c r="E220" s="403"/>
      <c r="F220" s="63">
        <v>0.35</v>
      </c>
      <c r="G220" s="38">
        <v>6</v>
      </c>
      <c r="H220" s="63">
        <v>2.1</v>
      </c>
      <c r="I220" s="63">
        <v>2.2000000000000002</v>
      </c>
      <c r="J220" s="38">
        <v>234</v>
      </c>
      <c r="K220" s="38" t="s">
        <v>84</v>
      </c>
      <c r="L220" s="39" t="s">
        <v>80</v>
      </c>
      <c r="M220" s="39"/>
      <c r="N220" s="38">
        <v>40</v>
      </c>
      <c r="O220" s="601" t="s">
        <v>364</v>
      </c>
      <c r="P220" s="405"/>
      <c r="Q220" s="405"/>
      <c r="R220" s="405"/>
      <c r="S220" s="406"/>
      <c r="T220" s="40" t="s">
        <v>48</v>
      </c>
      <c r="U220" s="40" t="s">
        <v>48</v>
      </c>
      <c r="V220" s="41" t="s">
        <v>0</v>
      </c>
      <c r="W220" s="59">
        <v>0</v>
      </c>
      <c r="X220" s="56">
        <f>IFERROR(IF(W220="",0,CEILING((W220/$H220),1)*$H220),"")</f>
        <v>0</v>
      </c>
      <c r="Y220" s="42" t="str">
        <f>IFERROR(IF(X220=0,"",ROUNDUP(X220/H220,0)*0.00502),"")</f>
        <v/>
      </c>
      <c r="Z220" s="69" t="s">
        <v>48</v>
      </c>
      <c r="AA220" s="70" t="s">
        <v>48</v>
      </c>
      <c r="AE220" s="80"/>
      <c r="BB220" s="209" t="s">
        <v>67</v>
      </c>
      <c r="BL220" s="80">
        <f>IFERROR(W220*I220/H220,"0")</f>
        <v>0</v>
      </c>
      <c r="BM220" s="80">
        <f>IFERROR(X220*I220/H220,"0")</f>
        <v>0</v>
      </c>
      <c r="BN220" s="80">
        <f>IFERROR(1/J220*(W220/H220),"0")</f>
        <v>0</v>
      </c>
      <c r="BO220" s="80">
        <f>IFERROR(1/J220*(X220/H220),"0")</f>
        <v>0</v>
      </c>
    </row>
    <row r="221" spans="1:67" ht="27" customHeight="1" x14ac:dyDescent="0.25">
      <c r="A221" s="64" t="s">
        <v>365</v>
      </c>
      <c r="B221" s="64" t="s">
        <v>366</v>
      </c>
      <c r="C221" s="37">
        <v>4301031259</v>
      </c>
      <c r="D221" s="403">
        <v>4680115882881</v>
      </c>
      <c r="E221" s="403"/>
      <c r="F221" s="63">
        <v>0.28000000000000003</v>
      </c>
      <c r="G221" s="38">
        <v>6</v>
      </c>
      <c r="H221" s="63">
        <v>1.68</v>
      </c>
      <c r="I221" s="63">
        <v>1.81</v>
      </c>
      <c r="J221" s="38">
        <v>234</v>
      </c>
      <c r="K221" s="38" t="s">
        <v>84</v>
      </c>
      <c r="L221" s="39" t="s">
        <v>80</v>
      </c>
      <c r="M221" s="39"/>
      <c r="N221" s="38">
        <v>40</v>
      </c>
      <c r="O221" s="589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405"/>
      <c r="Q221" s="405"/>
      <c r="R221" s="405"/>
      <c r="S221" s="406"/>
      <c r="T221" s="40" t="s">
        <v>48</v>
      </c>
      <c r="U221" s="40" t="s">
        <v>48</v>
      </c>
      <c r="V221" s="41" t="s">
        <v>0</v>
      </c>
      <c r="W221" s="59">
        <v>0</v>
      </c>
      <c r="X221" s="56">
        <f>IFERROR(IF(W221="",0,CEILING((W221/$H221),1)*$H221),"")</f>
        <v>0</v>
      </c>
      <c r="Y221" s="42" t="str">
        <f>IFERROR(IF(X221=0,"",ROUNDUP(X221/H221,0)*0.00502),"")</f>
        <v/>
      </c>
      <c r="Z221" s="69" t="s">
        <v>48</v>
      </c>
      <c r="AA221" s="70" t="s">
        <v>48</v>
      </c>
      <c r="AE221" s="80"/>
      <c r="BB221" s="210" t="s">
        <v>67</v>
      </c>
      <c r="BL221" s="80">
        <f>IFERROR(W221*I221/H221,"0")</f>
        <v>0</v>
      </c>
      <c r="BM221" s="80">
        <f>IFERROR(X221*I221/H221,"0")</f>
        <v>0</v>
      </c>
      <c r="BN221" s="80">
        <f>IFERROR(1/J221*(W221/H221),"0")</f>
        <v>0</v>
      </c>
      <c r="BO221" s="80">
        <f>IFERROR(1/J221*(X221/H221),"0")</f>
        <v>0</v>
      </c>
    </row>
    <row r="222" spans="1:67" x14ac:dyDescent="0.2">
      <c r="A222" s="400"/>
      <c r="B222" s="400"/>
      <c r="C222" s="400"/>
      <c r="D222" s="400"/>
      <c r="E222" s="400"/>
      <c r="F222" s="400"/>
      <c r="G222" s="400"/>
      <c r="H222" s="400"/>
      <c r="I222" s="400"/>
      <c r="J222" s="400"/>
      <c r="K222" s="400"/>
      <c r="L222" s="400"/>
      <c r="M222" s="400"/>
      <c r="N222" s="401"/>
      <c r="O222" s="397" t="s">
        <v>43</v>
      </c>
      <c r="P222" s="398"/>
      <c r="Q222" s="398"/>
      <c r="R222" s="398"/>
      <c r="S222" s="398"/>
      <c r="T222" s="398"/>
      <c r="U222" s="399"/>
      <c r="V222" s="43" t="s">
        <v>42</v>
      </c>
      <c r="W222" s="44">
        <f>IFERROR(W219/H219,"0")+IFERROR(W220/H220,"0")+IFERROR(W221/H221,"0")</f>
        <v>0</v>
      </c>
      <c r="X222" s="44">
        <f>IFERROR(X219/H219,"0")+IFERROR(X220/H220,"0")+IFERROR(X221/H221,"0")</f>
        <v>0</v>
      </c>
      <c r="Y222" s="44">
        <f>IFERROR(IF(Y219="",0,Y219),"0")+IFERROR(IF(Y220="",0,Y220),"0")+IFERROR(IF(Y221="",0,Y221),"0")</f>
        <v>0</v>
      </c>
      <c r="Z222" s="68"/>
      <c r="AA222" s="68"/>
    </row>
    <row r="223" spans="1:67" x14ac:dyDescent="0.2">
      <c r="A223" s="400"/>
      <c r="B223" s="400"/>
      <c r="C223" s="400"/>
      <c r="D223" s="400"/>
      <c r="E223" s="400"/>
      <c r="F223" s="400"/>
      <c r="G223" s="400"/>
      <c r="H223" s="400"/>
      <c r="I223" s="400"/>
      <c r="J223" s="400"/>
      <c r="K223" s="400"/>
      <c r="L223" s="400"/>
      <c r="M223" s="400"/>
      <c r="N223" s="401"/>
      <c r="O223" s="397" t="s">
        <v>43</v>
      </c>
      <c r="P223" s="398"/>
      <c r="Q223" s="398"/>
      <c r="R223" s="398"/>
      <c r="S223" s="398"/>
      <c r="T223" s="398"/>
      <c r="U223" s="399"/>
      <c r="V223" s="43" t="s">
        <v>0</v>
      </c>
      <c r="W223" s="44">
        <f>IFERROR(SUM(W219:W221),"0")</f>
        <v>0</v>
      </c>
      <c r="X223" s="44">
        <f>IFERROR(SUM(X219:X221),"0")</f>
        <v>0</v>
      </c>
      <c r="Y223" s="43"/>
      <c r="Z223" s="68"/>
      <c r="AA223" s="68"/>
    </row>
    <row r="224" spans="1:67" ht="16.5" customHeight="1" x14ac:dyDescent="0.25">
      <c r="A224" s="437" t="s">
        <v>367</v>
      </c>
      <c r="B224" s="437"/>
      <c r="C224" s="437"/>
      <c r="D224" s="437"/>
      <c r="E224" s="437"/>
      <c r="F224" s="437"/>
      <c r="G224" s="437"/>
      <c r="H224" s="437"/>
      <c r="I224" s="437"/>
      <c r="J224" s="437"/>
      <c r="K224" s="437"/>
      <c r="L224" s="437"/>
      <c r="M224" s="437"/>
      <c r="N224" s="437"/>
      <c r="O224" s="437"/>
      <c r="P224" s="437"/>
      <c r="Q224" s="437"/>
      <c r="R224" s="437"/>
      <c r="S224" s="437"/>
      <c r="T224" s="437"/>
      <c r="U224" s="437"/>
      <c r="V224" s="437"/>
      <c r="W224" s="437"/>
      <c r="X224" s="437"/>
      <c r="Y224" s="437"/>
      <c r="Z224" s="66"/>
      <c r="AA224" s="66"/>
    </row>
    <row r="225" spans="1:67" ht="14.25" customHeight="1" x14ac:dyDescent="0.25">
      <c r="A225" s="402" t="s">
        <v>118</v>
      </c>
      <c r="B225" s="402"/>
      <c r="C225" s="402"/>
      <c r="D225" s="402"/>
      <c r="E225" s="402"/>
      <c r="F225" s="402"/>
      <c r="G225" s="402"/>
      <c r="H225" s="402"/>
      <c r="I225" s="402"/>
      <c r="J225" s="402"/>
      <c r="K225" s="402"/>
      <c r="L225" s="402"/>
      <c r="M225" s="402"/>
      <c r="N225" s="402"/>
      <c r="O225" s="402"/>
      <c r="P225" s="402"/>
      <c r="Q225" s="402"/>
      <c r="R225" s="402"/>
      <c r="S225" s="402"/>
      <c r="T225" s="402"/>
      <c r="U225" s="402"/>
      <c r="V225" s="402"/>
      <c r="W225" s="402"/>
      <c r="X225" s="402"/>
      <c r="Y225" s="402"/>
      <c r="Z225" s="67"/>
      <c r="AA225" s="67"/>
    </row>
    <row r="226" spans="1:67" ht="27" customHeight="1" x14ac:dyDescent="0.25">
      <c r="A226" s="64" t="s">
        <v>368</v>
      </c>
      <c r="B226" s="64" t="s">
        <v>369</v>
      </c>
      <c r="C226" s="37">
        <v>4301011826</v>
      </c>
      <c r="D226" s="403">
        <v>4680115884137</v>
      </c>
      <c r="E226" s="403"/>
      <c r="F226" s="63">
        <v>1.45</v>
      </c>
      <c r="G226" s="38">
        <v>8</v>
      </c>
      <c r="H226" s="63">
        <v>11.6</v>
      </c>
      <c r="I226" s="63">
        <v>12.08</v>
      </c>
      <c r="J226" s="38">
        <v>56</v>
      </c>
      <c r="K226" s="38" t="s">
        <v>114</v>
      </c>
      <c r="L226" s="39" t="s">
        <v>113</v>
      </c>
      <c r="M226" s="39"/>
      <c r="N226" s="38">
        <v>55</v>
      </c>
      <c r="O226" s="5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405"/>
      <c r="Q226" s="405"/>
      <c r="R226" s="405"/>
      <c r="S226" s="406"/>
      <c r="T226" s="40" t="s">
        <v>48</v>
      </c>
      <c r="U226" s="40" t="s">
        <v>48</v>
      </c>
      <c r="V226" s="41" t="s">
        <v>0</v>
      </c>
      <c r="W226" s="59">
        <v>0</v>
      </c>
      <c r="X226" s="56">
        <f t="shared" ref="X226:X231" si="49">IFERROR(IF(W226="",0,CEILING((W226/$H226),1)*$H226),"")</f>
        <v>0</v>
      </c>
      <c r="Y226" s="42" t="str">
        <f>IFERROR(IF(X226=0,"",ROUNDUP(X226/H226,0)*0.02175),"")</f>
        <v/>
      </c>
      <c r="Z226" s="69" t="s">
        <v>48</v>
      </c>
      <c r="AA226" s="70" t="s">
        <v>48</v>
      </c>
      <c r="AE226" s="80"/>
      <c r="BB226" s="211" t="s">
        <v>67</v>
      </c>
      <c r="BL226" s="80">
        <f t="shared" ref="BL226:BL231" si="50">IFERROR(W226*I226/H226,"0")</f>
        <v>0</v>
      </c>
      <c r="BM226" s="80">
        <f t="shared" ref="BM226:BM231" si="51">IFERROR(X226*I226/H226,"0")</f>
        <v>0</v>
      </c>
      <c r="BN226" s="80">
        <f t="shared" ref="BN226:BN231" si="52">IFERROR(1/J226*(W226/H226),"0")</f>
        <v>0</v>
      </c>
      <c r="BO226" s="80">
        <f t="shared" ref="BO226:BO231" si="53">IFERROR(1/J226*(X226/H226),"0")</f>
        <v>0</v>
      </c>
    </row>
    <row r="227" spans="1:67" ht="27" customHeight="1" x14ac:dyDescent="0.25">
      <c r="A227" s="64" t="s">
        <v>370</v>
      </c>
      <c r="B227" s="64" t="s">
        <v>371</v>
      </c>
      <c r="C227" s="37">
        <v>4301011724</v>
      </c>
      <c r="D227" s="403">
        <v>4680115884236</v>
      </c>
      <c r="E227" s="403"/>
      <c r="F227" s="63">
        <v>1.45</v>
      </c>
      <c r="G227" s="38">
        <v>8</v>
      </c>
      <c r="H227" s="63">
        <v>11.6</v>
      </c>
      <c r="I227" s="63">
        <v>12.08</v>
      </c>
      <c r="J227" s="38">
        <v>56</v>
      </c>
      <c r="K227" s="38" t="s">
        <v>114</v>
      </c>
      <c r="L227" s="39" t="s">
        <v>113</v>
      </c>
      <c r="M227" s="39"/>
      <c r="N227" s="38">
        <v>55</v>
      </c>
      <c r="O227" s="59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405"/>
      <c r="Q227" s="405"/>
      <c r="R227" s="405"/>
      <c r="S227" s="406"/>
      <c r="T227" s="40" t="s">
        <v>48</v>
      </c>
      <c r="U227" s="40" t="s">
        <v>48</v>
      </c>
      <c r="V227" s="41" t="s">
        <v>0</v>
      </c>
      <c r="W227" s="59">
        <v>0</v>
      </c>
      <c r="X227" s="56">
        <f t="shared" si="49"/>
        <v>0</v>
      </c>
      <c r="Y227" s="42" t="str">
        <f>IFERROR(IF(X227=0,"",ROUNDUP(X227/H227,0)*0.02175),"")</f>
        <v/>
      </c>
      <c r="Z227" s="69" t="s">
        <v>48</v>
      </c>
      <c r="AA227" s="70" t="s">
        <v>48</v>
      </c>
      <c r="AE227" s="80"/>
      <c r="BB227" s="212" t="s">
        <v>67</v>
      </c>
      <c r="BL227" s="80">
        <f t="shared" si="50"/>
        <v>0</v>
      </c>
      <c r="BM227" s="80">
        <f t="shared" si="51"/>
        <v>0</v>
      </c>
      <c r="BN227" s="80">
        <f t="shared" si="52"/>
        <v>0</v>
      </c>
      <c r="BO227" s="80">
        <f t="shared" si="53"/>
        <v>0</v>
      </c>
    </row>
    <row r="228" spans="1:67" ht="27" customHeight="1" x14ac:dyDescent="0.25">
      <c r="A228" s="64" t="s">
        <v>372</v>
      </c>
      <c r="B228" s="64" t="s">
        <v>373</v>
      </c>
      <c r="C228" s="37">
        <v>4301011721</v>
      </c>
      <c r="D228" s="403">
        <v>4680115884175</v>
      </c>
      <c r="E228" s="403"/>
      <c r="F228" s="63">
        <v>1.45</v>
      </c>
      <c r="G228" s="38">
        <v>8</v>
      </c>
      <c r="H228" s="63">
        <v>11.6</v>
      </c>
      <c r="I228" s="63">
        <v>12.08</v>
      </c>
      <c r="J228" s="38">
        <v>56</v>
      </c>
      <c r="K228" s="38" t="s">
        <v>114</v>
      </c>
      <c r="L228" s="39" t="s">
        <v>113</v>
      </c>
      <c r="M228" s="39"/>
      <c r="N228" s="38">
        <v>55</v>
      </c>
      <c r="O228" s="59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405"/>
      <c r="Q228" s="405"/>
      <c r="R228" s="405"/>
      <c r="S228" s="406"/>
      <c r="T228" s="40" t="s">
        <v>48</v>
      </c>
      <c r="U228" s="40" t="s">
        <v>48</v>
      </c>
      <c r="V228" s="41" t="s">
        <v>0</v>
      </c>
      <c r="W228" s="59">
        <v>0</v>
      </c>
      <c r="X228" s="56">
        <f t="shared" si="49"/>
        <v>0</v>
      </c>
      <c r="Y228" s="42" t="str">
        <f>IFERROR(IF(X228=0,"",ROUNDUP(X228/H228,0)*0.02175),"")</f>
        <v/>
      </c>
      <c r="Z228" s="69" t="s">
        <v>48</v>
      </c>
      <c r="AA228" s="70" t="s">
        <v>48</v>
      </c>
      <c r="AE228" s="80"/>
      <c r="BB228" s="213" t="s">
        <v>67</v>
      </c>
      <c r="BL228" s="80">
        <f t="shared" si="50"/>
        <v>0</v>
      </c>
      <c r="BM228" s="80">
        <f t="shared" si="51"/>
        <v>0</v>
      </c>
      <c r="BN228" s="80">
        <f t="shared" si="52"/>
        <v>0</v>
      </c>
      <c r="BO228" s="80">
        <f t="shared" si="53"/>
        <v>0</v>
      </c>
    </row>
    <row r="229" spans="1:67" ht="27" customHeight="1" x14ac:dyDescent="0.25">
      <c r="A229" s="64" t="s">
        <v>374</v>
      </c>
      <c r="B229" s="64" t="s">
        <v>375</v>
      </c>
      <c r="C229" s="37">
        <v>4301011824</v>
      </c>
      <c r="D229" s="403">
        <v>4680115884144</v>
      </c>
      <c r="E229" s="403"/>
      <c r="F229" s="63">
        <v>0.4</v>
      </c>
      <c r="G229" s="38">
        <v>10</v>
      </c>
      <c r="H229" s="63">
        <v>4</v>
      </c>
      <c r="I229" s="63">
        <v>4.24</v>
      </c>
      <c r="J229" s="38">
        <v>120</v>
      </c>
      <c r="K229" s="38" t="s">
        <v>81</v>
      </c>
      <c r="L229" s="39" t="s">
        <v>113</v>
      </c>
      <c r="M229" s="39"/>
      <c r="N229" s="38">
        <v>55</v>
      </c>
      <c r="O229" s="59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405"/>
      <c r="Q229" s="405"/>
      <c r="R229" s="405"/>
      <c r="S229" s="406"/>
      <c r="T229" s="40" t="s">
        <v>48</v>
      </c>
      <c r="U229" s="40" t="s">
        <v>48</v>
      </c>
      <c r="V229" s="41" t="s">
        <v>0</v>
      </c>
      <c r="W229" s="59">
        <v>0</v>
      </c>
      <c r="X229" s="56">
        <f t="shared" si="49"/>
        <v>0</v>
      </c>
      <c r="Y229" s="42" t="str">
        <f>IFERROR(IF(X229=0,"",ROUNDUP(X229/H229,0)*0.00937),"")</f>
        <v/>
      </c>
      <c r="Z229" s="69" t="s">
        <v>48</v>
      </c>
      <c r="AA229" s="70" t="s">
        <v>48</v>
      </c>
      <c r="AE229" s="80"/>
      <c r="BB229" s="214" t="s">
        <v>67</v>
      </c>
      <c r="BL229" s="80">
        <f t="shared" si="50"/>
        <v>0</v>
      </c>
      <c r="BM229" s="80">
        <f t="shared" si="51"/>
        <v>0</v>
      </c>
      <c r="BN229" s="80">
        <f t="shared" si="52"/>
        <v>0</v>
      </c>
      <c r="BO229" s="80">
        <f t="shared" si="53"/>
        <v>0</v>
      </c>
    </row>
    <row r="230" spans="1:67" ht="27" customHeight="1" x14ac:dyDescent="0.25">
      <c r="A230" s="64" t="s">
        <v>376</v>
      </c>
      <c r="B230" s="64" t="s">
        <v>377</v>
      </c>
      <c r="C230" s="37">
        <v>4301011726</v>
      </c>
      <c r="D230" s="403">
        <v>4680115884182</v>
      </c>
      <c r="E230" s="403"/>
      <c r="F230" s="63">
        <v>0.37</v>
      </c>
      <c r="G230" s="38">
        <v>10</v>
      </c>
      <c r="H230" s="63">
        <v>3.7</v>
      </c>
      <c r="I230" s="63">
        <v>3.94</v>
      </c>
      <c r="J230" s="38">
        <v>120</v>
      </c>
      <c r="K230" s="38" t="s">
        <v>81</v>
      </c>
      <c r="L230" s="39" t="s">
        <v>113</v>
      </c>
      <c r="M230" s="39"/>
      <c r="N230" s="38">
        <v>55</v>
      </c>
      <c r="O230" s="5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405"/>
      <c r="Q230" s="405"/>
      <c r="R230" s="405"/>
      <c r="S230" s="406"/>
      <c r="T230" s="40" t="s">
        <v>48</v>
      </c>
      <c r="U230" s="40" t="s">
        <v>48</v>
      </c>
      <c r="V230" s="41" t="s">
        <v>0</v>
      </c>
      <c r="W230" s="59">
        <v>0</v>
      </c>
      <c r="X230" s="56">
        <f t="shared" si="49"/>
        <v>0</v>
      </c>
      <c r="Y230" s="42" t="str">
        <f>IFERROR(IF(X230=0,"",ROUNDUP(X230/H230,0)*0.00937),"")</f>
        <v/>
      </c>
      <c r="Z230" s="69" t="s">
        <v>48</v>
      </c>
      <c r="AA230" s="70" t="s">
        <v>48</v>
      </c>
      <c r="AE230" s="80"/>
      <c r="BB230" s="215" t="s">
        <v>67</v>
      </c>
      <c r="BL230" s="80">
        <f t="shared" si="50"/>
        <v>0</v>
      </c>
      <c r="BM230" s="80">
        <f t="shared" si="51"/>
        <v>0</v>
      </c>
      <c r="BN230" s="80">
        <f t="shared" si="52"/>
        <v>0</v>
      </c>
      <c r="BO230" s="80">
        <f t="shared" si="53"/>
        <v>0</v>
      </c>
    </row>
    <row r="231" spans="1:67" ht="27" customHeight="1" x14ac:dyDescent="0.25">
      <c r="A231" s="64" t="s">
        <v>378</v>
      </c>
      <c r="B231" s="64" t="s">
        <v>379</v>
      </c>
      <c r="C231" s="37">
        <v>4301011722</v>
      </c>
      <c r="D231" s="403">
        <v>4680115884205</v>
      </c>
      <c r="E231" s="403"/>
      <c r="F231" s="63">
        <v>0.4</v>
      </c>
      <c r="G231" s="38">
        <v>10</v>
      </c>
      <c r="H231" s="63">
        <v>4</v>
      </c>
      <c r="I231" s="63">
        <v>4.24</v>
      </c>
      <c r="J231" s="38">
        <v>120</v>
      </c>
      <c r="K231" s="38" t="s">
        <v>81</v>
      </c>
      <c r="L231" s="39" t="s">
        <v>113</v>
      </c>
      <c r="M231" s="39"/>
      <c r="N231" s="38">
        <v>55</v>
      </c>
      <c r="O231" s="58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405"/>
      <c r="Q231" s="405"/>
      <c r="R231" s="405"/>
      <c r="S231" s="406"/>
      <c r="T231" s="40" t="s">
        <v>48</v>
      </c>
      <c r="U231" s="40" t="s">
        <v>48</v>
      </c>
      <c r="V231" s="41" t="s">
        <v>0</v>
      </c>
      <c r="W231" s="59">
        <v>0</v>
      </c>
      <c r="X231" s="56">
        <f t="shared" si="49"/>
        <v>0</v>
      </c>
      <c r="Y231" s="42" t="str">
        <f>IFERROR(IF(X231=0,"",ROUNDUP(X231/H231,0)*0.00937),"")</f>
        <v/>
      </c>
      <c r="Z231" s="69" t="s">
        <v>48</v>
      </c>
      <c r="AA231" s="70" t="s">
        <v>48</v>
      </c>
      <c r="AE231" s="80"/>
      <c r="BB231" s="216" t="s">
        <v>67</v>
      </c>
      <c r="BL231" s="80">
        <f t="shared" si="50"/>
        <v>0</v>
      </c>
      <c r="BM231" s="80">
        <f t="shared" si="51"/>
        <v>0</v>
      </c>
      <c r="BN231" s="80">
        <f t="shared" si="52"/>
        <v>0</v>
      </c>
      <c r="BO231" s="80">
        <f t="shared" si="53"/>
        <v>0</v>
      </c>
    </row>
    <row r="232" spans="1:67" x14ac:dyDescent="0.2">
      <c r="A232" s="400"/>
      <c r="B232" s="400"/>
      <c r="C232" s="400"/>
      <c r="D232" s="400"/>
      <c r="E232" s="400"/>
      <c r="F232" s="400"/>
      <c r="G232" s="400"/>
      <c r="H232" s="400"/>
      <c r="I232" s="400"/>
      <c r="J232" s="400"/>
      <c r="K232" s="400"/>
      <c r="L232" s="400"/>
      <c r="M232" s="400"/>
      <c r="N232" s="401"/>
      <c r="O232" s="397" t="s">
        <v>43</v>
      </c>
      <c r="P232" s="398"/>
      <c r="Q232" s="398"/>
      <c r="R232" s="398"/>
      <c r="S232" s="398"/>
      <c r="T232" s="398"/>
      <c r="U232" s="399"/>
      <c r="V232" s="43" t="s">
        <v>42</v>
      </c>
      <c r="W232" s="44">
        <f>IFERROR(W226/H226,"0")+IFERROR(W227/H227,"0")+IFERROR(W228/H228,"0")+IFERROR(W229/H229,"0")+IFERROR(W230/H230,"0")+IFERROR(W231/H231,"0")</f>
        <v>0</v>
      </c>
      <c r="X232" s="44">
        <f>IFERROR(X226/H226,"0")+IFERROR(X227/H227,"0")+IFERROR(X228/H228,"0")+IFERROR(X229/H229,"0")+IFERROR(X230/H230,"0")+IFERROR(X231/H231,"0")</f>
        <v>0</v>
      </c>
      <c r="Y232" s="44">
        <f>IFERROR(IF(Y226="",0,Y226),"0")+IFERROR(IF(Y227="",0,Y227),"0")+IFERROR(IF(Y228="",0,Y228),"0")+IFERROR(IF(Y229="",0,Y229),"0")+IFERROR(IF(Y230="",0,Y230),"0")+IFERROR(IF(Y231="",0,Y231),"0")</f>
        <v>0</v>
      </c>
      <c r="Z232" s="68"/>
      <c r="AA232" s="68"/>
    </row>
    <row r="233" spans="1:67" x14ac:dyDescent="0.2">
      <c r="A233" s="400"/>
      <c r="B233" s="400"/>
      <c r="C233" s="400"/>
      <c r="D233" s="400"/>
      <c r="E233" s="400"/>
      <c r="F233" s="400"/>
      <c r="G233" s="400"/>
      <c r="H233" s="400"/>
      <c r="I233" s="400"/>
      <c r="J233" s="400"/>
      <c r="K233" s="400"/>
      <c r="L233" s="400"/>
      <c r="M233" s="400"/>
      <c r="N233" s="401"/>
      <c r="O233" s="397" t="s">
        <v>43</v>
      </c>
      <c r="P233" s="398"/>
      <c r="Q233" s="398"/>
      <c r="R233" s="398"/>
      <c r="S233" s="398"/>
      <c r="T233" s="398"/>
      <c r="U233" s="399"/>
      <c r="V233" s="43" t="s">
        <v>0</v>
      </c>
      <c r="W233" s="44">
        <f>IFERROR(SUM(W226:W231),"0")</f>
        <v>0</v>
      </c>
      <c r="X233" s="44">
        <f>IFERROR(SUM(X226:X231),"0")</f>
        <v>0</v>
      </c>
      <c r="Y233" s="43"/>
      <c r="Z233" s="68"/>
      <c r="AA233" s="68"/>
    </row>
    <row r="234" spans="1:67" ht="16.5" customHeight="1" x14ac:dyDescent="0.25">
      <c r="A234" s="437" t="s">
        <v>380</v>
      </c>
      <c r="B234" s="437"/>
      <c r="C234" s="437"/>
      <c r="D234" s="437"/>
      <c r="E234" s="437"/>
      <c r="F234" s="437"/>
      <c r="G234" s="437"/>
      <c r="H234" s="437"/>
      <c r="I234" s="437"/>
      <c r="J234" s="437"/>
      <c r="K234" s="437"/>
      <c r="L234" s="437"/>
      <c r="M234" s="437"/>
      <c r="N234" s="437"/>
      <c r="O234" s="437"/>
      <c r="P234" s="437"/>
      <c r="Q234" s="437"/>
      <c r="R234" s="437"/>
      <c r="S234" s="437"/>
      <c r="T234" s="437"/>
      <c r="U234" s="437"/>
      <c r="V234" s="437"/>
      <c r="W234" s="437"/>
      <c r="X234" s="437"/>
      <c r="Y234" s="437"/>
      <c r="Z234" s="66"/>
      <c r="AA234" s="66"/>
    </row>
    <row r="235" spans="1:67" ht="14.25" customHeight="1" x14ac:dyDescent="0.25">
      <c r="A235" s="402" t="s">
        <v>118</v>
      </c>
      <c r="B235" s="402"/>
      <c r="C235" s="402"/>
      <c r="D235" s="402"/>
      <c r="E235" s="402"/>
      <c r="F235" s="402"/>
      <c r="G235" s="402"/>
      <c r="H235" s="402"/>
      <c r="I235" s="402"/>
      <c r="J235" s="402"/>
      <c r="K235" s="402"/>
      <c r="L235" s="402"/>
      <c r="M235" s="402"/>
      <c r="N235" s="402"/>
      <c r="O235" s="402"/>
      <c r="P235" s="402"/>
      <c r="Q235" s="402"/>
      <c r="R235" s="402"/>
      <c r="S235" s="402"/>
      <c r="T235" s="402"/>
      <c r="U235" s="402"/>
      <c r="V235" s="402"/>
      <c r="W235" s="402"/>
      <c r="X235" s="402"/>
      <c r="Y235" s="402"/>
      <c r="Z235" s="67"/>
      <c r="AA235" s="67"/>
    </row>
    <row r="236" spans="1:67" ht="27" customHeight="1" x14ac:dyDescent="0.25">
      <c r="A236" s="64" t="s">
        <v>381</v>
      </c>
      <c r="B236" s="64" t="s">
        <v>382</v>
      </c>
      <c r="C236" s="37">
        <v>4301011308</v>
      </c>
      <c r="D236" s="403">
        <v>4607091386004</v>
      </c>
      <c r="E236" s="403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8" t="s">
        <v>114</v>
      </c>
      <c r="L236" s="39" t="s">
        <v>113</v>
      </c>
      <c r="M236" s="39"/>
      <c r="N236" s="38">
        <v>55</v>
      </c>
      <c r="O236" s="58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405"/>
      <c r="Q236" s="405"/>
      <c r="R236" s="405"/>
      <c r="S236" s="406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ref="X236:X247" si="54">IFERROR(IF(W236="",0,CEILING((W236/$H236),1)*$H236),"")</f>
        <v>0</v>
      </c>
      <c r="Y236" s="42" t="str">
        <f>IFERROR(IF(X236=0,"",ROUNDUP(X236/H236,0)*0.02175),"")</f>
        <v/>
      </c>
      <c r="Z236" s="69" t="s">
        <v>48</v>
      </c>
      <c r="AA236" s="70" t="s">
        <v>48</v>
      </c>
      <c r="AE236" s="80"/>
      <c r="BB236" s="217" t="s">
        <v>67</v>
      </c>
      <c r="BL236" s="80">
        <f t="shared" ref="BL236:BL247" si="55">IFERROR(W236*I236/H236,"0")</f>
        <v>0</v>
      </c>
      <c r="BM236" s="80">
        <f t="shared" ref="BM236:BM247" si="56">IFERROR(X236*I236/H236,"0")</f>
        <v>0</v>
      </c>
      <c r="BN236" s="80">
        <f t="shared" ref="BN236:BN247" si="57">IFERROR(1/J236*(W236/H236),"0")</f>
        <v>0</v>
      </c>
      <c r="BO236" s="80">
        <f t="shared" ref="BO236:BO247" si="58">IFERROR(1/J236*(X236/H236),"0")</f>
        <v>0</v>
      </c>
    </row>
    <row r="237" spans="1:67" ht="27" customHeight="1" x14ac:dyDescent="0.25">
      <c r="A237" s="64" t="s">
        <v>381</v>
      </c>
      <c r="B237" s="64" t="s">
        <v>383</v>
      </c>
      <c r="C237" s="37">
        <v>4301011362</v>
      </c>
      <c r="D237" s="403">
        <v>4607091386004</v>
      </c>
      <c r="E237" s="403"/>
      <c r="F237" s="63">
        <v>1.35</v>
      </c>
      <c r="G237" s="38">
        <v>8</v>
      </c>
      <c r="H237" s="63">
        <v>10.8</v>
      </c>
      <c r="I237" s="63">
        <v>11.28</v>
      </c>
      <c r="J237" s="38">
        <v>48</v>
      </c>
      <c r="K237" s="38" t="s">
        <v>114</v>
      </c>
      <c r="L237" s="39" t="s">
        <v>122</v>
      </c>
      <c r="M237" s="39"/>
      <c r="N237" s="38">
        <v>55</v>
      </c>
      <c r="O237" s="58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405"/>
      <c r="Q237" s="405"/>
      <c r="R237" s="405"/>
      <c r="S237" s="406"/>
      <c r="T237" s="40" t="s">
        <v>48</v>
      </c>
      <c r="U237" s="40" t="s">
        <v>48</v>
      </c>
      <c r="V237" s="41" t="s">
        <v>0</v>
      </c>
      <c r="W237" s="59">
        <v>0</v>
      </c>
      <c r="X237" s="56">
        <f t="shared" si="54"/>
        <v>0</v>
      </c>
      <c r="Y237" s="42" t="str">
        <f>IFERROR(IF(X237=0,"",ROUNDUP(X237/H237,0)*0.02039),"")</f>
        <v/>
      </c>
      <c r="Z237" s="69" t="s">
        <v>48</v>
      </c>
      <c r="AA237" s="70" t="s">
        <v>48</v>
      </c>
      <c r="AE237" s="80"/>
      <c r="BB237" s="218" t="s">
        <v>67</v>
      </c>
      <c r="BL237" s="80">
        <f t="shared" si="55"/>
        <v>0</v>
      </c>
      <c r="BM237" s="80">
        <f t="shared" si="56"/>
        <v>0</v>
      </c>
      <c r="BN237" s="80">
        <f t="shared" si="57"/>
        <v>0</v>
      </c>
      <c r="BO237" s="80">
        <f t="shared" si="58"/>
        <v>0</v>
      </c>
    </row>
    <row r="238" spans="1:67" ht="27" customHeight="1" x14ac:dyDescent="0.25">
      <c r="A238" s="64" t="s">
        <v>384</v>
      </c>
      <c r="B238" s="64" t="s">
        <v>385</v>
      </c>
      <c r="C238" s="37">
        <v>4301011347</v>
      </c>
      <c r="D238" s="403">
        <v>4607091386073</v>
      </c>
      <c r="E238" s="403"/>
      <c r="F238" s="63">
        <v>0.9</v>
      </c>
      <c r="G238" s="38">
        <v>10</v>
      </c>
      <c r="H238" s="63">
        <v>9</v>
      </c>
      <c r="I238" s="63">
        <v>9.6300000000000008</v>
      </c>
      <c r="J238" s="38">
        <v>56</v>
      </c>
      <c r="K238" s="38" t="s">
        <v>114</v>
      </c>
      <c r="L238" s="39" t="s">
        <v>113</v>
      </c>
      <c r="M238" s="39"/>
      <c r="N238" s="38">
        <v>31</v>
      </c>
      <c r="O238" s="58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405"/>
      <c r="Q238" s="405"/>
      <c r="R238" s="405"/>
      <c r="S238" s="406"/>
      <c r="T238" s="40" t="s">
        <v>48</v>
      </c>
      <c r="U238" s="40" t="s">
        <v>48</v>
      </c>
      <c r="V238" s="41" t="s">
        <v>0</v>
      </c>
      <c r="W238" s="59">
        <v>0</v>
      </c>
      <c r="X238" s="56">
        <f t="shared" si="54"/>
        <v>0</v>
      </c>
      <c r="Y238" s="42" t="str">
        <f>IFERROR(IF(X238=0,"",ROUNDUP(X238/H238,0)*0.02175),"")</f>
        <v/>
      </c>
      <c r="Z238" s="69" t="s">
        <v>48</v>
      </c>
      <c r="AA238" s="70" t="s">
        <v>48</v>
      </c>
      <c r="AE238" s="80"/>
      <c r="BB238" s="219" t="s">
        <v>67</v>
      </c>
      <c r="BL238" s="80">
        <f t="shared" si="55"/>
        <v>0</v>
      </c>
      <c r="BM238" s="80">
        <f t="shared" si="56"/>
        <v>0</v>
      </c>
      <c r="BN238" s="80">
        <f t="shared" si="57"/>
        <v>0</v>
      </c>
      <c r="BO238" s="80">
        <f t="shared" si="58"/>
        <v>0</v>
      </c>
    </row>
    <row r="239" spans="1:67" ht="27" customHeight="1" x14ac:dyDescent="0.25">
      <c r="A239" s="64" t="s">
        <v>386</v>
      </c>
      <c r="B239" s="64" t="s">
        <v>387</v>
      </c>
      <c r="C239" s="37">
        <v>4301010928</v>
      </c>
      <c r="D239" s="403">
        <v>4607091387322</v>
      </c>
      <c r="E239" s="403"/>
      <c r="F239" s="63">
        <v>1.35</v>
      </c>
      <c r="G239" s="38">
        <v>8</v>
      </c>
      <c r="H239" s="63">
        <v>10.8</v>
      </c>
      <c r="I239" s="63">
        <v>11.28</v>
      </c>
      <c r="J239" s="38">
        <v>56</v>
      </c>
      <c r="K239" s="38" t="s">
        <v>114</v>
      </c>
      <c r="L239" s="39" t="s">
        <v>113</v>
      </c>
      <c r="M239" s="39"/>
      <c r="N239" s="38">
        <v>55</v>
      </c>
      <c r="O239" s="58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405"/>
      <c r="Q239" s="405"/>
      <c r="R239" s="405"/>
      <c r="S239" s="406"/>
      <c r="T239" s="40" t="s">
        <v>48</v>
      </c>
      <c r="U239" s="40" t="s">
        <v>48</v>
      </c>
      <c r="V239" s="41" t="s">
        <v>0</v>
      </c>
      <c r="W239" s="59">
        <v>0</v>
      </c>
      <c r="X239" s="56">
        <f t="shared" si="54"/>
        <v>0</v>
      </c>
      <c r="Y239" s="42" t="str">
        <f>IFERROR(IF(X239=0,"",ROUNDUP(X239/H239,0)*0.02175),"")</f>
        <v/>
      </c>
      <c r="Z239" s="69" t="s">
        <v>48</v>
      </c>
      <c r="AA239" s="70" t="s">
        <v>48</v>
      </c>
      <c r="AE239" s="80"/>
      <c r="BB239" s="220" t="s">
        <v>67</v>
      </c>
      <c r="BL239" s="80">
        <f t="shared" si="55"/>
        <v>0</v>
      </c>
      <c r="BM239" s="80">
        <f t="shared" si="56"/>
        <v>0</v>
      </c>
      <c r="BN239" s="80">
        <f t="shared" si="57"/>
        <v>0</v>
      </c>
      <c r="BO239" s="80">
        <f t="shared" si="58"/>
        <v>0</v>
      </c>
    </row>
    <row r="240" spans="1:67" ht="27" customHeight="1" x14ac:dyDescent="0.25">
      <c r="A240" s="64" t="s">
        <v>388</v>
      </c>
      <c r="B240" s="64" t="s">
        <v>389</v>
      </c>
      <c r="C240" s="37">
        <v>4301011311</v>
      </c>
      <c r="D240" s="403">
        <v>4607091387377</v>
      </c>
      <c r="E240" s="403"/>
      <c r="F240" s="63">
        <v>1.35</v>
      </c>
      <c r="G240" s="38">
        <v>8</v>
      </c>
      <c r="H240" s="63">
        <v>10.8</v>
      </c>
      <c r="I240" s="63">
        <v>11.28</v>
      </c>
      <c r="J240" s="38">
        <v>56</v>
      </c>
      <c r="K240" s="38" t="s">
        <v>114</v>
      </c>
      <c r="L240" s="39" t="s">
        <v>113</v>
      </c>
      <c r="M240" s="39"/>
      <c r="N240" s="38">
        <v>55</v>
      </c>
      <c r="O240" s="58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0" s="405"/>
      <c r="Q240" s="405"/>
      <c r="R240" s="405"/>
      <c r="S240" s="406"/>
      <c r="T240" s="40" t="s">
        <v>48</v>
      </c>
      <c r="U240" s="40" t="s">
        <v>48</v>
      </c>
      <c r="V240" s="41" t="s">
        <v>0</v>
      </c>
      <c r="W240" s="59">
        <v>0</v>
      </c>
      <c r="X240" s="56">
        <f t="shared" si="54"/>
        <v>0</v>
      </c>
      <c r="Y240" s="42" t="str">
        <f>IFERROR(IF(X240=0,"",ROUNDUP(X240/H240,0)*0.02175),"")</f>
        <v/>
      </c>
      <c r="Z240" s="69" t="s">
        <v>48</v>
      </c>
      <c r="AA240" s="70" t="s">
        <v>48</v>
      </c>
      <c r="AE240" s="80"/>
      <c r="BB240" s="221" t="s">
        <v>67</v>
      </c>
      <c r="BL240" s="80">
        <f t="shared" si="55"/>
        <v>0</v>
      </c>
      <c r="BM240" s="80">
        <f t="shared" si="56"/>
        <v>0</v>
      </c>
      <c r="BN240" s="80">
        <f t="shared" si="57"/>
        <v>0</v>
      </c>
      <c r="BO240" s="80">
        <f t="shared" si="58"/>
        <v>0</v>
      </c>
    </row>
    <row r="241" spans="1:67" ht="27" customHeight="1" x14ac:dyDescent="0.25">
      <c r="A241" s="64" t="s">
        <v>390</v>
      </c>
      <c r="B241" s="64" t="s">
        <v>391</v>
      </c>
      <c r="C241" s="37">
        <v>4301010945</v>
      </c>
      <c r="D241" s="403">
        <v>4607091387353</v>
      </c>
      <c r="E241" s="403"/>
      <c r="F241" s="63">
        <v>1.35</v>
      </c>
      <c r="G241" s="38">
        <v>8</v>
      </c>
      <c r="H241" s="63">
        <v>10.8</v>
      </c>
      <c r="I241" s="63">
        <v>11.28</v>
      </c>
      <c r="J241" s="38">
        <v>56</v>
      </c>
      <c r="K241" s="38" t="s">
        <v>114</v>
      </c>
      <c r="L241" s="39" t="s">
        <v>113</v>
      </c>
      <c r="M241" s="39"/>
      <c r="N241" s="38">
        <v>55</v>
      </c>
      <c r="O241" s="57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1" s="405"/>
      <c r="Q241" s="405"/>
      <c r="R241" s="405"/>
      <c r="S241" s="406"/>
      <c r="T241" s="40" t="s">
        <v>48</v>
      </c>
      <c r="U241" s="40" t="s">
        <v>48</v>
      </c>
      <c r="V241" s="41" t="s">
        <v>0</v>
      </c>
      <c r="W241" s="59">
        <v>0</v>
      </c>
      <c r="X241" s="56">
        <f t="shared" si="54"/>
        <v>0</v>
      </c>
      <c r="Y241" s="42" t="str">
        <f>IFERROR(IF(X241=0,"",ROUNDUP(X241/H241,0)*0.02175),"")</f>
        <v/>
      </c>
      <c r="Z241" s="69" t="s">
        <v>48</v>
      </c>
      <c r="AA241" s="70" t="s">
        <v>48</v>
      </c>
      <c r="AE241" s="80"/>
      <c r="BB241" s="222" t="s">
        <v>67</v>
      </c>
      <c r="BL241" s="80">
        <f t="shared" si="55"/>
        <v>0</v>
      </c>
      <c r="BM241" s="80">
        <f t="shared" si="56"/>
        <v>0</v>
      </c>
      <c r="BN241" s="80">
        <f t="shared" si="57"/>
        <v>0</v>
      </c>
      <c r="BO241" s="80">
        <f t="shared" si="58"/>
        <v>0</v>
      </c>
    </row>
    <row r="242" spans="1:67" ht="27" customHeight="1" x14ac:dyDescent="0.25">
      <c r="A242" s="64" t="s">
        <v>392</v>
      </c>
      <c r="B242" s="64" t="s">
        <v>393</v>
      </c>
      <c r="C242" s="37">
        <v>4301011328</v>
      </c>
      <c r="D242" s="403">
        <v>4607091386011</v>
      </c>
      <c r="E242" s="403"/>
      <c r="F242" s="63">
        <v>0.5</v>
      </c>
      <c r="G242" s="38">
        <v>10</v>
      </c>
      <c r="H242" s="63">
        <v>5</v>
      </c>
      <c r="I242" s="63">
        <v>5.21</v>
      </c>
      <c r="J242" s="38">
        <v>120</v>
      </c>
      <c r="K242" s="38" t="s">
        <v>81</v>
      </c>
      <c r="L242" s="39" t="s">
        <v>80</v>
      </c>
      <c r="M242" s="39"/>
      <c r="N242" s="38">
        <v>55</v>
      </c>
      <c r="O242" s="57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2" s="405"/>
      <c r="Q242" s="405"/>
      <c r="R242" s="405"/>
      <c r="S242" s="406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si="54"/>
        <v>0</v>
      </c>
      <c r="Y242" s="42" t="str">
        <f t="shared" ref="Y242:Y247" si="59">IFERROR(IF(X242=0,"",ROUNDUP(X242/H242,0)*0.00937),"")</f>
        <v/>
      </c>
      <c r="Z242" s="69" t="s">
        <v>48</v>
      </c>
      <c r="AA242" s="70" t="s">
        <v>48</v>
      </c>
      <c r="AE242" s="80"/>
      <c r="BB242" s="223" t="s">
        <v>67</v>
      </c>
      <c r="BL242" s="80">
        <f t="shared" si="55"/>
        <v>0</v>
      </c>
      <c r="BM242" s="80">
        <f t="shared" si="56"/>
        <v>0</v>
      </c>
      <c r="BN242" s="80">
        <f t="shared" si="57"/>
        <v>0</v>
      </c>
      <c r="BO242" s="80">
        <f t="shared" si="58"/>
        <v>0</v>
      </c>
    </row>
    <row r="243" spans="1:67" ht="27" customHeight="1" x14ac:dyDescent="0.25">
      <c r="A243" s="64" t="s">
        <v>394</v>
      </c>
      <c r="B243" s="64" t="s">
        <v>395</v>
      </c>
      <c r="C243" s="37">
        <v>4301011329</v>
      </c>
      <c r="D243" s="403">
        <v>4607091387308</v>
      </c>
      <c r="E243" s="403"/>
      <c r="F243" s="63">
        <v>0.5</v>
      </c>
      <c r="G243" s="38">
        <v>10</v>
      </c>
      <c r="H243" s="63">
        <v>5</v>
      </c>
      <c r="I243" s="63">
        <v>5.21</v>
      </c>
      <c r="J243" s="38">
        <v>120</v>
      </c>
      <c r="K243" s="38" t="s">
        <v>81</v>
      </c>
      <c r="L243" s="39" t="s">
        <v>80</v>
      </c>
      <c r="M243" s="39"/>
      <c r="N243" s="38">
        <v>55</v>
      </c>
      <c r="O243" s="57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3" s="405"/>
      <c r="Q243" s="405"/>
      <c r="R243" s="405"/>
      <c r="S243" s="406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54"/>
        <v>0</v>
      </c>
      <c r="Y243" s="42" t="str">
        <f t="shared" si="59"/>
        <v/>
      </c>
      <c r="Z243" s="69" t="s">
        <v>48</v>
      </c>
      <c r="AA243" s="70" t="s">
        <v>48</v>
      </c>
      <c r="AE243" s="80"/>
      <c r="BB243" s="224" t="s">
        <v>67</v>
      </c>
      <c r="BL243" s="80">
        <f t="shared" si="55"/>
        <v>0</v>
      </c>
      <c r="BM243" s="80">
        <f t="shared" si="56"/>
        <v>0</v>
      </c>
      <c r="BN243" s="80">
        <f t="shared" si="57"/>
        <v>0</v>
      </c>
      <c r="BO243" s="80">
        <f t="shared" si="58"/>
        <v>0</v>
      </c>
    </row>
    <row r="244" spans="1:67" ht="27" customHeight="1" x14ac:dyDescent="0.25">
      <c r="A244" s="64" t="s">
        <v>396</v>
      </c>
      <c r="B244" s="64" t="s">
        <v>397</v>
      </c>
      <c r="C244" s="37">
        <v>4301011049</v>
      </c>
      <c r="D244" s="403">
        <v>4607091387339</v>
      </c>
      <c r="E244" s="403"/>
      <c r="F244" s="63">
        <v>0.5</v>
      </c>
      <c r="G244" s="38">
        <v>10</v>
      </c>
      <c r="H244" s="63">
        <v>5</v>
      </c>
      <c r="I244" s="63">
        <v>5.24</v>
      </c>
      <c r="J244" s="38">
        <v>120</v>
      </c>
      <c r="K244" s="38" t="s">
        <v>81</v>
      </c>
      <c r="L244" s="39" t="s">
        <v>113</v>
      </c>
      <c r="M244" s="39"/>
      <c r="N244" s="38">
        <v>55</v>
      </c>
      <c r="O244" s="57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4" s="405"/>
      <c r="Q244" s="405"/>
      <c r="R244" s="405"/>
      <c r="S244" s="406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54"/>
        <v>0</v>
      </c>
      <c r="Y244" s="42" t="str">
        <f t="shared" si="59"/>
        <v/>
      </c>
      <c r="Z244" s="69" t="s">
        <v>48</v>
      </c>
      <c r="AA244" s="70" t="s">
        <v>48</v>
      </c>
      <c r="AE244" s="80"/>
      <c r="BB244" s="225" t="s">
        <v>67</v>
      </c>
      <c r="BL244" s="80">
        <f t="shared" si="55"/>
        <v>0</v>
      </c>
      <c r="BM244" s="80">
        <f t="shared" si="56"/>
        <v>0</v>
      </c>
      <c r="BN244" s="80">
        <f t="shared" si="57"/>
        <v>0</v>
      </c>
      <c r="BO244" s="80">
        <f t="shared" si="58"/>
        <v>0</v>
      </c>
    </row>
    <row r="245" spans="1:67" ht="27" customHeight="1" x14ac:dyDescent="0.25">
      <c r="A245" s="64" t="s">
        <v>398</v>
      </c>
      <c r="B245" s="64" t="s">
        <v>399</v>
      </c>
      <c r="C245" s="37">
        <v>4301011573</v>
      </c>
      <c r="D245" s="403">
        <v>4680115881938</v>
      </c>
      <c r="E245" s="403"/>
      <c r="F245" s="63">
        <v>0.4</v>
      </c>
      <c r="G245" s="38">
        <v>10</v>
      </c>
      <c r="H245" s="63">
        <v>4</v>
      </c>
      <c r="I245" s="63">
        <v>4.24</v>
      </c>
      <c r="J245" s="38">
        <v>120</v>
      </c>
      <c r="K245" s="38" t="s">
        <v>81</v>
      </c>
      <c r="L245" s="39" t="s">
        <v>113</v>
      </c>
      <c r="M245" s="39"/>
      <c r="N245" s="38">
        <v>90</v>
      </c>
      <c r="O245" s="5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405"/>
      <c r="Q245" s="405"/>
      <c r="R245" s="405"/>
      <c r="S245" s="406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54"/>
        <v>0</v>
      </c>
      <c r="Y245" s="42" t="str">
        <f t="shared" si="59"/>
        <v/>
      </c>
      <c r="Z245" s="69" t="s">
        <v>48</v>
      </c>
      <c r="AA245" s="70" t="s">
        <v>48</v>
      </c>
      <c r="AE245" s="80"/>
      <c r="BB245" s="226" t="s">
        <v>67</v>
      </c>
      <c r="BL245" s="80">
        <f t="shared" si="55"/>
        <v>0</v>
      </c>
      <c r="BM245" s="80">
        <f t="shared" si="56"/>
        <v>0</v>
      </c>
      <c r="BN245" s="80">
        <f t="shared" si="57"/>
        <v>0</v>
      </c>
      <c r="BO245" s="80">
        <f t="shared" si="58"/>
        <v>0</v>
      </c>
    </row>
    <row r="246" spans="1:67" ht="27" customHeight="1" x14ac:dyDescent="0.25">
      <c r="A246" s="64" t="s">
        <v>400</v>
      </c>
      <c r="B246" s="64" t="s">
        <v>401</v>
      </c>
      <c r="C246" s="37">
        <v>4301010944</v>
      </c>
      <c r="D246" s="403">
        <v>4607091387346</v>
      </c>
      <c r="E246" s="403"/>
      <c r="F246" s="63">
        <v>0.4</v>
      </c>
      <c r="G246" s="38">
        <v>10</v>
      </c>
      <c r="H246" s="63">
        <v>4</v>
      </c>
      <c r="I246" s="63">
        <v>4.24</v>
      </c>
      <c r="J246" s="38">
        <v>120</v>
      </c>
      <c r="K246" s="38" t="s">
        <v>81</v>
      </c>
      <c r="L246" s="39" t="s">
        <v>113</v>
      </c>
      <c r="M246" s="39"/>
      <c r="N246" s="38">
        <v>55</v>
      </c>
      <c r="O246" s="58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405"/>
      <c r="Q246" s="405"/>
      <c r="R246" s="405"/>
      <c r="S246" s="406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54"/>
        <v>0</v>
      </c>
      <c r="Y246" s="42" t="str">
        <f t="shared" si="59"/>
        <v/>
      </c>
      <c r="Z246" s="69" t="s">
        <v>48</v>
      </c>
      <c r="AA246" s="70" t="s">
        <v>48</v>
      </c>
      <c r="AE246" s="80"/>
      <c r="BB246" s="227" t="s">
        <v>67</v>
      </c>
      <c r="BL246" s="80">
        <f t="shared" si="55"/>
        <v>0</v>
      </c>
      <c r="BM246" s="80">
        <f t="shared" si="56"/>
        <v>0</v>
      </c>
      <c r="BN246" s="80">
        <f t="shared" si="57"/>
        <v>0</v>
      </c>
      <c r="BO246" s="80">
        <f t="shared" si="58"/>
        <v>0</v>
      </c>
    </row>
    <row r="247" spans="1:67" ht="27" customHeight="1" x14ac:dyDescent="0.25">
      <c r="A247" s="64" t="s">
        <v>402</v>
      </c>
      <c r="B247" s="64" t="s">
        <v>403</v>
      </c>
      <c r="C247" s="37">
        <v>4301011353</v>
      </c>
      <c r="D247" s="403">
        <v>4607091389807</v>
      </c>
      <c r="E247" s="403"/>
      <c r="F247" s="63">
        <v>0.4</v>
      </c>
      <c r="G247" s="38">
        <v>10</v>
      </c>
      <c r="H247" s="63">
        <v>4</v>
      </c>
      <c r="I247" s="63">
        <v>4.24</v>
      </c>
      <c r="J247" s="38">
        <v>120</v>
      </c>
      <c r="K247" s="38" t="s">
        <v>81</v>
      </c>
      <c r="L247" s="39" t="s">
        <v>113</v>
      </c>
      <c r="M247" s="39"/>
      <c r="N247" s="38">
        <v>55</v>
      </c>
      <c r="O247" s="58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405"/>
      <c r="Q247" s="405"/>
      <c r="R247" s="405"/>
      <c r="S247" s="406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54"/>
        <v>0</v>
      </c>
      <c r="Y247" s="42" t="str">
        <f t="shared" si="59"/>
        <v/>
      </c>
      <c r="Z247" s="69" t="s">
        <v>48</v>
      </c>
      <c r="AA247" s="70" t="s">
        <v>48</v>
      </c>
      <c r="AE247" s="80"/>
      <c r="BB247" s="228" t="s">
        <v>67</v>
      </c>
      <c r="BL247" s="80">
        <f t="shared" si="55"/>
        <v>0</v>
      </c>
      <c r="BM247" s="80">
        <f t="shared" si="56"/>
        <v>0</v>
      </c>
      <c r="BN247" s="80">
        <f t="shared" si="57"/>
        <v>0</v>
      </c>
      <c r="BO247" s="80">
        <f t="shared" si="58"/>
        <v>0</v>
      </c>
    </row>
    <row r="248" spans="1:67" x14ac:dyDescent="0.2">
      <c r="A248" s="400"/>
      <c r="B248" s="400"/>
      <c r="C248" s="400"/>
      <c r="D248" s="400"/>
      <c r="E248" s="400"/>
      <c r="F248" s="400"/>
      <c r="G248" s="400"/>
      <c r="H248" s="400"/>
      <c r="I248" s="400"/>
      <c r="J248" s="400"/>
      <c r="K248" s="400"/>
      <c r="L248" s="400"/>
      <c r="M248" s="400"/>
      <c r="N248" s="401"/>
      <c r="O248" s="397" t="s">
        <v>43</v>
      </c>
      <c r="P248" s="398"/>
      <c r="Q248" s="398"/>
      <c r="R248" s="398"/>
      <c r="S248" s="398"/>
      <c r="T248" s="398"/>
      <c r="U248" s="399"/>
      <c r="V248" s="43" t="s">
        <v>42</v>
      </c>
      <c r="W248" s="44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44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44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68"/>
      <c r="AA248" s="68"/>
    </row>
    <row r="249" spans="1:67" x14ac:dyDescent="0.2">
      <c r="A249" s="400"/>
      <c r="B249" s="400"/>
      <c r="C249" s="400"/>
      <c r="D249" s="400"/>
      <c r="E249" s="400"/>
      <c r="F249" s="400"/>
      <c r="G249" s="400"/>
      <c r="H249" s="400"/>
      <c r="I249" s="400"/>
      <c r="J249" s="400"/>
      <c r="K249" s="400"/>
      <c r="L249" s="400"/>
      <c r="M249" s="400"/>
      <c r="N249" s="401"/>
      <c r="O249" s="397" t="s">
        <v>43</v>
      </c>
      <c r="P249" s="398"/>
      <c r="Q249" s="398"/>
      <c r="R249" s="398"/>
      <c r="S249" s="398"/>
      <c r="T249" s="398"/>
      <c r="U249" s="399"/>
      <c r="V249" s="43" t="s">
        <v>0</v>
      </c>
      <c r="W249" s="44">
        <f>IFERROR(SUM(W236:W247),"0")</f>
        <v>0</v>
      </c>
      <c r="X249" s="44">
        <f>IFERROR(SUM(X236:X247),"0")</f>
        <v>0</v>
      </c>
      <c r="Y249" s="43"/>
      <c r="Z249" s="68"/>
      <c r="AA249" s="68"/>
    </row>
    <row r="250" spans="1:67" ht="14.25" customHeight="1" x14ac:dyDescent="0.25">
      <c r="A250" s="402" t="s">
        <v>77</v>
      </c>
      <c r="B250" s="402"/>
      <c r="C250" s="402"/>
      <c r="D250" s="402"/>
      <c r="E250" s="402"/>
      <c r="F250" s="402"/>
      <c r="G250" s="402"/>
      <c r="H250" s="402"/>
      <c r="I250" s="402"/>
      <c r="J250" s="402"/>
      <c r="K250" s="402"/>
      <c r="L250" s="402"/>
      <c r="M250" s="402"/>
      <c r="N250" s="402"/>
      <c r="O250" s="402"/>
      <c r="P250" s="402"/>
      <c r="Q250" s="402"/>
      <c r="R250" s="402"/>
      <c r="S250" s="402"/>
      <c r="T250" s="402"/>
      <c r="U250" s="402"/>
      <c r="V250" s="402"/>
      <c r="W250" s="402"/>
      <c r="X250" s="402"/>
      <c r="Y250" s="402"/>
      <c r="Z250" s="67"/>
      <c r="AA250" s="67"/>
    </row>
    <row r="251" spans="1:67" ht="27" customHeight="1" x14ac:dyDescent="0.25">
      <c r="A251" s="64" t="s">
        <v>404</v>
      </c>
      <c r="B251" s="64" t="s">
        <v>405</v>
      </c>
      <c r="C251" s="37">
        <v>4301030878</v>
      </c>
      <c r="D251" s="403">
        <v>4607091387193</v>
      </c>
      <c r="E251" s="403"/>
      <c r="F251" s="63">
        <v>0.7</v>
      </c>
      <c r="G251" s="38">
        <v>6</v>
      </c>
      <c r="H251" s="63">
        <v>4.2</v>
      </c>
      <c r="I251" s="63">
        <v>4.46</v>
      </c>
      <c r="J251" s="38">
        <v>156</v>
      </c>
      <c r="K251" s="38" t="s">
        <v>81</v>
      </c>
      <c r="L251" s="39" t="s">
        <v>80</v>
      </c>
      <c r="M251" s="39"/>
      <c r="N251" s="38">
        <v>35</v>
      </c>
      <c r="O251" s="57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1" s="405"/>
      <c r="Q251" s="405"/>
      <c r="R251" s="405"/>
      <c r="S251" s="406"/>
      <c r="T251" s="40" t="s">
        <v>48</v>
      </c>
      <c r="U251" s="40" t="s">
        <v>48</v>
      </c>
      <c r="V251" s="41" t="s">
        <v>0</v>
      </c>
      <c r="W251" s="59">
        <v>0</v>
      </c>
      <c r="X251" s="56">
        <f>IFERROR(IF(W251="",0,CEILING((W251/$H251),1)*$H251),"")</f>
        <v>0</v>
      </c>
      <c r="Y251" s="42" t="str">
        <f>IFERROR(IF(X251=0,"",ROUNDUP(X251/H251,0)*0.00753),"")</f>
        <v/>
      </c>
      <c r="Z251" s="69" t="s">
        <v>48</v>
      </c>
      <c r="AA251" s="70" t="s">
        <v>48</v>
      </c>
      <c r="AE251" s="80"/>
      <c r="BB251" s="229" t="s">
        <v>67</v>
      </c>
      <c r="BL251" s="80">
        <f>IFERROR(W251*I251/H251,"0")</f>
        <v>0</v>
      </c>
      <c r="BM251" s="80">
        <f>IFERROR(X251*I251/H251,"0")</f>
        <v>0</v>
      </c>
      <c r="BN251" s="80">
        <f>IFERROR(1/J251*(W251/H251),"0")</f>
        <v>0</v>
      </c>
      <c r="BO251" s="80">
        <f>IFERROR(1/J251*(X251/H251),"0")</f>
        <v>0</v>
      </c>
    </row>
    <row r="252" spans="1:67" ht="27" customHeight="1" x14ac:dyDescent="0.25">
      <c r="A252" s="64" t="s">
        <v>406</v>
      </c>
      <c r="B252" s="64" t="s">
        <v>407</v>
      </c>
      <c r="C252" s="37">
        <v>4301031153</v>
      </c>
      <c r="D252" s="403">
        <v>4607091387230</v>
      </c>
      <c r="E252" s="403"/>
      <c r="F252" s="63">
        <v>0.7</v>
      </c>
      <c r="G252" s="38">
        <v>6</v>
      </c>
      <c r="H252" s="63">
        <v>4.2</v>
      </c>
      <c r="I252" s="63">
        <v>4.46</v>
      </c>
      <c r="J252" s="38">
        <v>156</v>
      </c>
      <c r="K252" s="38" t="s">
        <v>81</v>
      </c>
      <c r="L252" s="39" t="s">
        <v>80</v>
      </c>
      <c r="M252" s="39"/>
      <c r="N252" s="38">
        <v>40</v>
      </c>
      <c r="O252" s="5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2" s="405"/>
      <c r="Q252" s="405"/>
      <c r="R252" s="405"/>
      <c r="S252" s="406"/>
      <c r="T252" s="40" t="s">
        <v>48</v>
      </c>
      <c r="U252" s="40" t="s">
        <v>48</v>
      </c>
      <c r="V252" s="41" t="s">
        <v>0</v>
      </c>
      <c r="W252" s="59">
        <v>0</v>
      </c>
      <c r="X252" s="56">
        <f>IFERROR(IF(W252="",0,CEILING((W252/$H252),1)*$H252),"")</f>
        <v>0</v>
      </c>
      <c r="Y252" s="42" t="str">
        <f>IFERROR(IF(X252=0,"",ROUNDUP(X252/H252,0)*0.00753),"")</f>
        <v/>
      </c>
      <c r="Z252" s="69" t="s">
        <v>48</v>
      </c>
      <c r="AA252" s="70" t="s">
        <v>48</v>
      </c>
      <c r="AE252" s="80"/>
      <c r="BB252" s="230" t="s">
        <v>67</v>
      </c>
      <c r="BL252" s="80">
        <f>IFERROR(W252*I252/H252,"0")</f>
        <v>0</v>
      </c>
      <c r="BM252" s="80">
        <f>IFERROR(X252*I252/H252,"0")</f>
        <v>0</v>
      </c>
      <c r="BN252" s="80">
        <f>IFERROR(1/J252*(W252/H252),"0")</f>
        <v>0</v>
      </c>
      <c r="BO252" s="80">
        <f>IFERROR(1/J252*(X252/H252),"0")</f>
        <v>0</v>
      </c>
    </row>
    <row r="253" spans="1:67" ht="27" customHeight="1" x14ac:dyDescent="0.25">
      <c r="A253" s="64" t="s">
        <v>408</v>
      </c>
      <c r="B253" s="64" t="s">
        <v>409</v>
      </c>
      <c r="C253" s="37">
        <v>4301031152</v>
      </c>
      <c r="D253" s="403">
        <v>4607091387285</v>
      </c>
      <c r="E253" s="403"/>
      <c r="F253" s="63">
        <v>0.35</v>
      </c>
      <c r="G253" s="38">
        <v>6</v>
      </c>
      <c r="H253" s="63">
        <v>2.1</v>
      </c>
      <c r="I253" s="63">
        <v>2.23</v>
      </c>
      <c r="J253" s="38">
        <v>234</v>
      </c>
      <c r="K253" s="38" t="s">
        <v>84</v>
      </c>
      <c r="L253" s="39" t="s">
        <v>80</v>
      </c>
      <c r="M253" s="39"/>
      <c r="N253" s="38">
        <v>40</v>
      </c>
      <c r="O253" s="5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3" s="405"/>
      <c r="Q253" s="405"/>
      <c r="R253" s="405"/>
      <c r="S253" s="406"/>
      <c r="T253" s="40" t="s">
        <v>48</v>
      </c>
      <c r="U253" s="40" t="s">
        <v>48</v>
      </c>
      <c r="V253" s="41" t="s">
        <v>0</v>
      </c>
      <c r="W253" s="59">
        <v>0</v>
      </c>
      <c r="X253" s="56">
        <f>IFERROR(IF(W253="",0,CEILING((W253/$H253),1)*$H253),"")</f>
        <v>0</v>
      </c>
      <c r="Y253" s="42" t="str">
        <f>IFERROR(IF(X253=0,"",ROUNDUP(X253/H253,0)*0.00502),"")</f>
        <v/>
      </c>
      <c r="Z253" s="69" t="s">
        <v>48</v>
      </c>
      <c r="AA253" s="70" t="s">
        <v>48</v>
      </c>
      <c r="AE253" s="80"/>
      <c r="BB253" s="231" t="s">
        <v>67</v>
      </c>
      <c r="BL253" s="80">
        <f>IFERROR(W253*I253/H253,"0")</f>
        <v>0</v>
      </c>
      <c r="BM253" s="80">
        <f>IFERROR(X253*I253/H253,"0")</f>
        <v>0</v>
      </c>
      <c r="BN253" s="80">
        <f>IFERROR(1/J253*(W253/H253),"0")</f>
        <v>0</v>
      </c>
      <c r="BO253" s="80">
        <f>IFERROR(1/J253*(X253/H253),"0")</f>
        <v>0</v>
      </c>
    </row>
    <row r="254" spans="1:67" ht="27" customHeight="1" x14ac:dyDescent="0.25">
      <c r="A254" s="64" t="s">
        <v>410</v>
      </c>
      <c r="B254" s="64" t="s">
        <v>411</v>
      </c>
      <c r="C254" s="37">
        <v>4301031164</v>
      </c>
      <c r="D254" s="403">
        <v>4680115880481</v>
      </c>
      <c r="E254" s="403"/>
      <c r="F254" s="63">
        <v>0.28000000000000003</v>
      </c>
      <c r="G254" s="38">
        <v>6</v>
      </c>
      <c r="H254" s="63">
        <v>1.68</v>
      </c>
      <c r="I254" s="63">
        <v>1.78</v>
      </c>
      <c r="J254" s="38">
        <v>234</v>
      </c>
      <c r="K254" s="38" t="s">
        <v>84</v>
      </c>
      <c r="L254" s="39" t="s">
        <v>80</v>
      </c>
      <c r="M254" s="39"/>
      <c r="N254" s="38">
        <v>40</v>
      </c>
      <c r="O254" s="5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4" s="405"/>
      <c r="Q254" s="405"/>
      <c r="R254" s="405"/>
      <c r="S254" s="406"/>
      <c r="T254" s="40" t="s">
        <v>48</v>
      </c>
      <c r="U254" s="40" t="s">
        <v>48</v>
      </c>
      <c r="V254" s="41" t="s">
        <v>0</v>
      </c>
      <c r="W254" s="59">
        <v>0</v>
      </c>
      <c r="X254" s="56">
        <f>IFERROR(IF(W254="",0,CEILING((W254/$H254),1)*$H254),"")</f>
        <v>0</v>
      </c>
      <c r="Y254" s="42" t="str">
        <f>IFERROR(IF(X254=0,"",ROUNDUP(X254/H254,0)*0.00502),"")</f>
        <v/>
      </c>
      <c r="Z254" s="69" t="s">
        <v>48</v>
      </c>
      <c r="AA254" s="70" t="s">
        <v>48</v>
      </c>
      <c r="AE254" s="80"/>
      <c r="BB254" s="232" t="s">
        <v>67</v>
      </c>
      <c r="BL254" s="80">
        <f>IFERROR(W254*I254/H254,"0")</f>
        <v>0</v>
      </c>
      <c r="BM254" s="80">
        <f>IFERROR(X254*I254/H254,"0")</f>
        <v>0</v>
      </c>
      <c r="BN254" s="80">
        <f>IFERROR(1/J254*(W254/H254),"0")</f>
        <v>0</v>
      </c>
      <c r="BO254" s="80">
        <f>IFERROR(1/J254*(X254/H254),"0")</f>
        <v>0</v>
      </c>
    </row>
    <row r="255" spans="1:67" x14ac:dyDescent="0.2">
      <c r="A255" s="400"/>
      <c r="B255" s="400"/>
      <c r="C255" s="400"/>
      <c r="D255" s="400"/>
      <c r="E255" s="400"/>
      <c r="F255" s="400"/>
      <c r="G255" s="400"/>
      <c r="H255" s="400"/>
      <c r="I255" s="400"/>
      <c r="J255" s="400"/>
      <c r="K255" s="400"/>
      <c r="L255" s="400"/>
      <c r="M255" s="400"/>
      <c r="N255" s="401"/>
      <c r="O255" s="397" t="s">
        <v>43</v>
      </c>
      <c r="P255" s="398"/>
      <c r="Q255" s="398"/>
      <c r="R255" s="398"/>
      <c r="S255" s="398"/>
      <c r="T255" s="398"/>
      <c r="U255" s="399"/>
      <c r="V255" s="43" t="s">
        <v>42</v>
      </c>
      <c r="W255" s="44">
        <f>IFERROR(W251/H251,"0")+IFERROR(W252/H252,"0")+IFERROR(W253/H253,"0")+IFERROR(W254/H254,"0")</f>
        <v>0</v>
      </c>
      <c r="X255" s="44">
        <f>IFERROR(X251/H251,"0")+IFERROR(X252/H252,"0")+IFERROR(X253/H253,"0")+IFERROR(X254/H254,"0")</f>
        <v>0</v>
      </c>
      <c r="Y255" s="44">
        <f>IFERROR(IF(Y251="",0,Y251),"0")+IFERROR(IF(Y252="",0,Y252),"0")+IFERROR(IF(Y253="",0,Y253),"0")+IFERROR(IF(Y254="",0,Y254),"0")</f>
        <v>0</v>
      </c>
      <c r="Z255" s="68"/>
      <c r="AA255" s="68"/>
    </row>
    <row r="256" spans="1:67" x14ac:dyDescent="0.2">
      <c r="A256" s="400"/>
      <c r="B256" s="400"/>
      <c r="C256" s="400"/>
      <c r="D256" s="400"/>
      <c r="E256" s="400"/>
      <c r="F256" s="400"/>
      <c r="G256" s="400"/>
      <c r="H256" s="400"/>
      <c r="I256" s="400"/>
      <c r="J256" s="400"/>
      <c r="K256" s="400"/>
      <c r="L256" s="400"/>
      <c r="M256" s="400"/>
      <c r="N256" s="401"/>
      <c r="O256" s="397" t="s">
        <v>43</v>
      </c>
      <c r="P256" s="398"/>
      <c r="Q256" s="398"/>
      <c r="R256" s="398"/>
      <c r="S256" s="398"/>
      <c r="T256" s="398"/>
      <c r="U256" s="399"/>
      <c r="V256" s="43" t="s">
        <v>0</v>
      </c>
      <c r="W256" s="44">
        <f>IFERROR(SUM(W251:W254),"0")</f>
        <v>0</v>
      </c>
      <c r="X256" s="44">
        <f>IFERROR(SUM(X251:X254),"0")</f>
        <v>0</v>
      </c>
      <c r="Y256" s="43"/>
      <c r="Z256" s="68"/>
      <c r="AA256" s="68"/>
    </row>
    <row r="257" spans="1:67" ht="14.25" customHeight="1" x14ac:dyDescent="0.25">
      <c r="A257" s="402" t="s">
        <v>85</v>
      </c>
      <c r="B257" s="402"/>
      <c r="C257" s="402"/>
      <c r="D257" s="402"/>
      <c r="E257" s="402"/>
      <c r="F257" s="402"/>
      <c r="G257" s="402"/>
      <c r="H257" s="402"/>
      <c r="I257" s="402"/>
      <c r="J257" s="402"/>
      <c r="K257" s="402"/>
      <c r="L257" s="402"/>
      <c r="M257" s="402"/>
      <c r="N257" s="402"/>
      <c r="O257" s="402"/>
      <c r="P257" s="402"/>
      <c r="Q257" s="402"/>
      <c r="R257" s="402"/>
      <c r="S257" s="402"/>
      <c r="T257" s="402"/>
      <c r="U257" s="402"/>
      <c r="V257" s="402"/>
      <c r="W257" s="402"/>
      <c r="X257" s="402"/>
      <c r="Y257" s="402"/>
      <c r="Z257" s="67"/>
      <c r="AA257" s="67"/>
    </row>
    <row r="258" spans="1:67" ht="16.5" customHeight="1" x14ac:dyDescent="0.25">
      <c r="A258" s="64" t="s">
        <v>412</v>
      </c>
      <c r="B258" s="64" t="s">
        <v>413</v>
      </c>
      <c r="C258" s="37">
        <v>4301051100</v>
      </c>
      <c r="D258" s="403">
        <v>4607091387766</v>
      </c>
      <c r="E258" s="403"/>
      <c r="F258" s="63">
        <v>1.3</v>
      </c>
      <c r="G258" s="38">
        <v>6</v>
      </c>
      <c r="H258" s="63">
        <v>7.8</v>
      </c>
      <c r="I258" s="63">
        <v>8.3580000000000005</v>
      </c>
      <c r="J258" s="38">
        <v>56</v>
      </c>
      <c r="K258" s="38" t="s">
        <v>114</v>
      </c>
      <c r="L258" s="39" t="s">
        <v>133</v>
      </c>
      <c r="M258" s="39"/>
      <c r="N258" s="38">
        <v>40</v>
      </c>
      <c r="O258" s="5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8" s="405"/>
      <c r="Q258" s="405"/>
      <c r="R258" s="405"/>
      <c r="S258" s="406"/>
      <c r="T258" s="40" t="s">
        <v>48</v>
      </c>
      <c r="U258" s="40" t="s">
        <v>48</v>
      </c>
      <c r="V258" s="41" t="s">
        <v>0</v>
      </c>
      <c r="W258" s="59">
        <v>0</v>
      </c>
      <c r="X258" s="56">
        <f t="shared" ref="X258:X266" si="60">IFERROR(IF(W258="",0,CEILING((W258/$H258),1)*$H258),"")</f>
        <v>0</v>
      </c>
      <c r="Y258" s="42" t="str">
        <f>IFERROR(IF(X258=0,"",ROUNDUP(X258/H258,0)*0.02175),"")</f>
        <v/>
      </c>
      <c r="Z258" s="69" t="s">
        <v>48</v>
      </c>
      <c r="AA258" s="70" t="s">
        <v>48</v>
      </c>
      <c r="AE258" s="80"/>
      <c r="BB258" s="233" t="s">
        <v>67</v>
      </c>
      <c r="BL258" s="80">
        <f t="shared" ref="BL258:BL266" si="61">IFERROR(W258*I258/H258,"0")</f>
        <v>0</v>
      </c>
      <c r="BM258" s="80">
        <f t="shared" ref="BM258:BM266" si="62">IFERROR(X258*I258/H258,"0")</f>
        <v>0</v>
      </c>
      <c r="BN258" s="80">
        <f t="shared" ref="BN258:BN266" si="63">IFERROR(1/J258*(W258/H258),"0")</f>
        <v>0</v>
      </c>
      <c r="BO258" s="80">
        <f t="shared" ref="BO258:BO266" si="64">IFERROR(1/J258*(X258/H258),"0")</f>
        <v>0</v>
      </c>
    </row>
    <row r="259" spans="1:67" ht="27" customHeight="1" x14ac:dyDescent="0.25">
      <c r="A259" s="64" t="s">
        <v>414</v>
      </c>
      <c r="B259" s="64" t="s">
        <v>415</v>
      </c>
      <c r="C259" s="37">
        <v>4301051116</v>
      </c>
      <c r="D259" s="403">
        <v>4607091387957</v>
      </c>
      <c r="E259" s="403"/>
      <c r="F259" s="63">
        <v>1.3</v>
      </c>
      <c r="G259" s="38">
        <v>6</v>
      </c>
      <c r="H259" s="63">
        <v>7.8</v>
      </c>
      <c r="I259" s="63">
        <v>8.3640000000000008</v>
      </c>
      <c r="J259" s="38">
        <v>56</v>
      </c>
      <c r="K259" s="38" t="s">
        <v>114</v>
      </c>
      <c r="L259" s="39" t="s">
        <v>80</v>
      </c>
      <c r="M259" s="39"/>
      <c r="N259" s="38">
        <v>40</v>
      </c>
      <c r="O259" s="5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9" s="405"/>
      <c r="Q259" s="405"/>
      <c r="R259" s="405"/>
      <c r="S259" s="406"/>
      <c r="T259" s="40" t="s">
        <v>48</v>
      </c>
      <c r="U259" s="40" t="s">
        <v>48</v>
      </c>
      <c r="V259" s="41" t="s">
        <v>0</v>
      </c>
      <c r="W259" s="59">
        <v>0</v>
      </c>
      <c r="X259" s="56">
        <f t="shared" si="60"/>
        <v>0</v>
      </c>
      <c r="Y259" s="42" t="str">
        <f>IFERROR(IF(X259=0,"",ROUNDUP(X259/H259,0)*0.02175),"")</f>
        <v/>
      </c>
      <c r="Z259" s="69" t="s">
        <v>48</v>
      </c>
      <c r="AA259" s="70" t="s">
        <v>48</v>
      </c>
      <c r="AE259" s="80"/>
      <c r="BB259" s="234" t="s">
        <v>67</v>
      </c>
      <c r="BL259" s="80">
        <f t="shared" si="61"/>
        <v>0</v>
      </c>
      <c r="BM259" s="80">
        <f t="shared" si="62"/>
        <v>0</v>
      </c>
      <c r="BN259" s="80">
        <f t="shared" si="63"/>
        <v>0</v>
      </c>
      <c r="BO259" s="80">
        <f t="shared" si="64"/>
        <v>0</v>
      </c>
    </row>
    <row r="260" spans="1:67" ht="27" customHeight="1" x14ac:dyDescent="0.25">
      <c r="A260" s="64" t="s">
        <v>416</v>
      </c>
      <c r="B260" s="64" t="s">
        <v>417</v>
      </c>
      <c r="C260" s="37">
        <v>4301051115</v>
      </c>
      <c r="D260" s="403">
        <v>4607091387964</v>
      </c>
      <c r="E260" s="403"/>
      <c r="F260" s="63">
        <v>1.35</v>
      </c>
      <c r="G260" s="38">
        <v>6</v>
      </c>
      <c r="H260" s="63">
        <v>8.1</v>
      </c>
      <c r="I260" s="63">
        <v>8.6460000000000008</v>
      </c>
      <c r="J260" s="38">
        <v>56</v>
      </c>
      <c r="K260" s="38" t="s">
        <v>114</v>
      </c>
      <c r="L260" s="39" t="s">
        <v>80</v>
      </c>
      <c r="M260" s="39"/>
      <c r="N260" s="38">
        <v>40</v>
      </c>
      <c r="O260" s="56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0" s="405"/>
      <c r="Q260" s="405"/>
      <c r="R260" s="405"/>
      <c r="S260" s="406"/>
      <c r="T260" s="40" t="s">
        <v>48</v>
      </c>
      <c r="U260" s="40" t="s">
        <v>48</v>
      </c>
      <c r="V260" s="41" t="s">
        <v>0</v>
      </c>
      <c r="W260" s="59">
        <v>0</v>
      </c>
      <c r="X260" s="56">
        <f t="shared" si="60"/>
        <v>0</v>
      </c>
      <c r="Y260" s="42" t="str">
        <f>IFERROR(IF(X260=0,"",ROUNDUP(X260/H260,0)*0.02175),"")</f>
        <v/>
      </c>
      <c r="Z260" s="69" t="s">
        <v>48</v>
      </c>
      <c r="AA260" s="70" t="s">
        <v>48</v>
      </c>
      <c r="AE260" s="80"/>
      <c r="BB260" s="235" t="s">
        <v>67</v>
      </c>
      <c r="BL260" s="80">
        <f t="shared" si="61"/>
        <v>0</v>
      </c>
      <c r="BM260" s="80">
        <f t="shared" si="62"/>
        <v>0</v>
      </c>
      <c r="BN260" s="80">
        <f t="shared" si="63"/>
        <v>0</v>
      </c>
      <c r="BO260" s="80">
        <f t="shared" si="64"/>
        <v>0</v>
      </c>
    </row>
    <row r="261" spans="1:67" ht="16.5" customHeight="1" x14ac:dyDescent="0.25">
      <c r="A261" s="64" t="s">
        <v>418</v>
      </c>
      <c r="B261" s="64" t="s">
        <v>419</v>
      </c>
      <c r="C261" s="37">
        <v>4301051731</v>
      </c>
      <c r="D261" s="403">
        <v>4680115884618</v>
      </c>
      <c r="E261" s="403"/>
      <c r="F261" s="63">
        <v>0.6</v>
      </c>
      <c r="G261" s="38">
        <v>6</v>
      </c>
      <c r="H261" s="63">
        <v>3.6</v>
      </c>
      <c r="I261" s="63">
        <v>3.81</v>
      </c>
      <c r="J261" s="38">
        <v>120</v>
      </c>
      <c r="K261" s="38" t="s">
        <v>81</v>
      </c>
      <c r="L261" s="39" t="s">
        <v>80</v>
      </c>
      <c r="M261" s="39"/>
      <c r="N261" s="38">
        <v>45</v>
      </c>
      <c r="O261" s="56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1" s="405"/>
      <c r="Q261" s="405"/>
      <c r="R261" s="405"/>
      <c r="S261" s="406"/>
      <c r="T261" s="40" t="s">
        <v>48</v>
      </c>
      <c r="U261" s="40" t="s">
        <v>48</v>
      </c>
      <c r="V261" s="41" t="s">
        <v>0</v>
      </c>
      <c r="W261" s="59">
        <v>0</v>
      </c>
      <c r="X261" s="56">
        <f t="shared" si="60"/>
        <v>0</v>
      </c>
      <c r="Y261" s="42" t="str">
        <f>IFERROR(IF(X261=0,"",ROUNDUP(X261/H261,0)*0.00937),"")</f>
        <v/>
      </c>
      <c r="Z261" s="69" t="s">
        <v>48</v>
      </c>
      <c r="AA261" s="70" t="s">
        <v>48</v>
      </c>
      <c r="AE261" s="80"/>
      <c r="BB261" s="236" t="s">
        <v>67</v>
      </c>
      <c r="BL261" s="80">
        <f t="shared" si="61"/>
        <v>0</v>
      </c>
      <c r="BM261" s="80">
        <f t="shared" si="62"/>
        <v>0</v>
      </c>
      <c r="BN261" s="80">
        <f t="shared" si="63"/>
        <v>0</v>
      </c>
      <c r="BO261" s="80">
        <f t="shared" si="64"/>
        <v>0</v>
      </c>
    </row>
    <row r="262" spans="1:67" ht="27" customHeight="1" x14ac:dyDescent="0.25">
      <c r="A262" s="64" t="s">
        <v>420</v>
      </c>
      <c r="B262" s="64" t="s">
        <v>421</v>
      </c>
      <c r="C262" s="37">
        <v>4301051134</v>
      </c>
      <c r="D262" s="403">
        <v>4607091381672</v>
      </c>
      <c r="E262" s="403"/>
      <c r="F262" s="63">
        <v>0.6</v>
      </c>
      <c r="G262" s="38">
        <v>6</v>
      </c>
      <c r="H262" s="63">
        <v>3.6</v>
      </c>
      <c r="I262" s="63">
        <v>3.8759999999999999</v>
      </c>
      <c r="J262" s="38">
        <v>120</v>
      </c>
      <c r="K262" s="38" t="s">
        <v>81</v>
      </c>
      <c r="L262" s="39" t="s">
        <v>80</v>
      </c>
      <c r="M262" s="39"/>
      <c r="N262" s="38">
        <v>40</v>
      </c>
      <c r="O262" s="56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2" s="405"/>
      <c r="Q262" s="405"/>
      <c r="R262" s="405"/>
      <c r="S262" s="406"/>
      <c r="T262" s="40" t="s">
        <v>48</v>
      </c>
      <c r="U262" s="40" t="s">
        <v>48</v>
      </c>
      <c r="V262" s="41" t="s">
        <v>0</v>
      </c>
      <c r="W262" s="59">
        <v>0</v>
      </c>
      <c r="X262" s="56">
        <f t="shared" si="60"/>
        <v>0</v>
      </c>
      <c r="Y262" s="42" t="str">
        <f>IFERROR(IF(X262=0,"",ROUNDUP(X262/H262,0)*0.00937),"")</f>
        <v/>
      </c>
      <c r="Z262" s="69" t="s">
        <v>48</v>
      </c>
      <c r="AA262" s="70" t="s">
        <v>48</v>
      </c>
      <c r="AE262" s="80"/>
      <c r="BB262" s="237" t="s">
        <v>67</v>
      </c>
      <c r="BL262" s="80">
        <f t="shared" si="61"/>
        <v>0</v>
      </c>
      <c r="BM262" s="80">
        <f t="shared" si="62"/>
        <v>0</v>
      </c>
      <c r="BN262" s="80">
        <f t="shared" si="63"/>
        <v>0</v>
      </c>
      <c r="BO262" s="80">
        <f t="shared" si="64"/>
        <v>0</v>
      </c>
    </row>
    <row r="263" spans="1:67" ht="27" customHeight="1" x14ac:dyDescent="0.25">
      <c r="A263" s="64" t="s">
        <v>422</v>
      </c>
      <c r="B263" s="64" t="s">
        <v>423</v>
      </c>
      <c r="C263" s="37">
        <v>4301051130</v>
      </c>
      <c r="D263" s="403">
        <v>4607091387537</v>
      </c>
      <c r="E263" s="403"/>
      <c r="F263" s="63">
        <v>0.45</v>
      </c>
      <c r="G263" s="38">
        <v>6</v>
      </c>
      <c r="H263" s="63">
        <v>2.7</v>
      </c>
      <c r="I263" s="63">
        <v>2.99</v>
      </c>
      <c r="J263" s="38">
        <v>156</v>
      </c>
      <c r="K263" s="38" t="s">
        <v>81</v>
      </c>
      <c r="L263" s="39" t="s">
        <v>80</v>
      </c>
      <c r="M263" s="39"/>
      <c r="N263" s="38">
        <v>40</v>
      </c>
      <c r="O263" s="56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3" s="405"/>
      <c r="Q263" s="405"/>
      <c r="R263" s="405"/>
      <c r="S263" s="406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si="60"/>
        <v>0</v>
      </c>
      <c r="Y263" s="42" t="str">
        <f>IFERROR(IF(X263=0,"",ROUNDUP(X263/H263,0)*0.00753),"")</f>
        <v/>
      </c>
      <c r="Z263" s="69" t="s">
        <v>48</v>
      </c>
      <c r="AA263" s="70" t="s">
        <v>48</v>
      </c>
      <c r="AE263" s="80"/>
      <c r="BB263" s="238" t="s">
        <v>67</v>
      </c>
      <c r="BL263" s="80">
        <f t="shared" si="61"/>
        <v>0</v>
      </c>
      <c r="BM263" s="80">
        <f t="shared" si="62"/>
        <v>0</v>
      </c>
      <c r="BN263" s="80">
        <f t="shared" si="63"/>
        <v>0</v>
      </c>
      <c r="BO263" s="80">
        <f t="shared" si="64"/>
        <v>0</v>
      </c>
    </row>
    <row r="264" spans="1:67" ht="27" customHeight="1" x14ac:dyDescent="0.25">
      <c r="A264" s="64" t="s">
        <v>424</v>
      </c>
      <c r="B264" s="64" t="s">
        <v>425</v>
      </c>
      <c r="C264" s="37">
        <v>4301051132</v>
      </c>
      <c r="D264" s="403">
        <v>4607091387513</v>
      </c>
      <c r="E264" s="403"/>
      <c r="F264" s="63">
        <v>0.45</v>
      </c>
      <c r="G264" s="38">
        <v>6</v>
      </c>
      <c r="H264" s="63">
        <v>2.7</v>
      </c>
      <c r="I264" s="63">
        <v>2.9780000000000002</v>
      </c>
      <c r="J264" s="38">
        <v>156</v>
      </c>
      <c r="K264" s="38" t="s">
        <v>81</v>
      </c>
      <c r="L264" s="39" t="s">
        <v>80</v>
      </c>
      <c r="M264" s="39"/>
      <c r="N264" s="38">
        <v>40</v>
      </c>
      <c r="O264" s="56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4" s="405"/>
      <c r="Q264" s="405"/>
      <c r="R264" s="405"/>
      <c r="S264" s="406"/>
      <c r="T264" s="40" t="s">
        <v>48</v>
      </c>
      <c r="U264" s="40" t="s">
        <v>48</v>
      </c>
      <c r="V264" s="41" t="s">
        <v>0</v>
      </c>
      <c r="W264" s="59">
        <v>0</v>
      </c>
      <c r="X264" s="56">
        <f t="shared" si="60"/>
        <v>0</v>
      </c>
      <c r="Y264" s="42" t="str">
        <f>IFERROR(IF(X264=0,"",ROUNDUP(X264/H264,0)*0.00753),"")</f>
        <v/>
      </c>
      <c r="Z264" s="69" t="s">
        <v>48</v>
      </c>
      <c r="AA264" s="70" t="s">
        <v>48</v>
      </c>
      <c r="AE264" s="80"/>
      <c r="BB264" s="239" t="s">
        <v>67</v>
      </c>
      <c r="BL264" s="80">
        <f t="shared" si="61"/>
        <v>0</v>
      </c>
      <c r="BM264" s="80">
        <f t="shared" si="62"/>
        <v>0</v>
      </c>
      <c r="BN264" s="80">
        <f t="shared" si="63"/>
        <v>0</v>
      </c>
      <c r="BO264" s="80">
        <f t="shared" si="64"/>
        <v>0</v>
      </c>
    </row>
    <row r="265" spans="1:67" ht="27" customHeight="1" x14ac:dyDescent="0.25">
      <c r="A265" s="64" t="s">
        <v>426</v>
      </c>
      <c r="B265" s="64" t="s">
        <v>427</v>
      </c>
      <c r="C265" s="37">
        <v>4301051277</v>
      </c>
      <c r="D265" s="403">
        <v>4680115880511</v>
      </c>
      <c r="E265" s="403"/>
      <c r="F265" s="63">
        <v>0.33</v>
      </c>
      <c r="G265" s="38">
        <v>6</v>
      </c>
      <c r="H265" s="63">
        <v>1.98</v>
      </c>
      <c r="I265" s="63">
        <v>2.1800000000000002</v>
      </c>
      <c r="J265" s="38">
        <v>156</v>
      </c>
      <c r="K265" s="38" t="s">
        <v>81</v>
      </c>
      <c r="L265" s="39" t="s">
        <v>133</v>
      </c>
      <c r="M265" s="39"/>
      <c r="N265" s="38">
        <v>40</v>
      </c>
      <c r="O265" s="56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5" s="405"/>
      <c r="Q265" s="405"/>
      <c r="R265" s="405"/>
      <c r="S265" s="406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60"/>
        <v>0</v>
      </c>
      <c r="Y265" s="42" t="str">
        <f>IFERROR(IF(X265=0,"",ROUNDUP(X265/H265,0)*0.00753),"")</f>
        <v/>
      </c>
      <c r="Z265" s="69" t="s">
        <v>48</v>
      </c>
      <c r="AA265" s="70" t="s">
        <v>48</v>
      </c>
      <c r="AE265" s="80"/>
      <c r="BB265" s="240" t="s">
        <v>67</v>
      </c>
      <c r="BL265" s="80">
        <f t="shared" si="61"/>
        <v>0</v>
      </c>
      <c r="BM265" s="80">
        <f t="shared" si="62"/>
        <v>0</v>
      </c>
      <c r="BN265" s="80">
        <f t="shared" si="63"/>
        <v>0</v>
      </c>
      <c r="BO265" s="80">
        <f t="shared" si="64"/>
        <v>0</v>
      </c>
    </row>
    <row r="266" spans="1:67" ht="27" customHeight="1" x14ac:dyDescent="0.25">
      <c r="A266" s="64" t="s">
        <v>428</v>
      </c>
      <c r="B266" s="64" t="s">
        <v>429</v>
      </c>
      <c r="C266" s="37">
        <v>4301051344</v>
      </c>
      <c r="D266" s="403">
        <v>4680115880412</v>
      </c>
      <c r="E266" s="403"/>
      <c r="F266" s="63">
        <v>0.33</v>
      </c>
      <c r="G266" s="38">
        <v>6</v>
      </c>
      <c r="H266" s="63">
        <v>1.98</v>
      </c>
      <c r="I266" s="63">
        <v>2.246</v>
      </c>
      <c r="J266" s="38">
        <v>156</v>
      </c>
      <c r="K266" s="38" t="s">
        <v>81</v>
      </c>
      <c r="L266" s="39" t="s">
        <v>133</v>
      </c>
      <c r="M266" s="39"/>
      <c r="N266" s="38">
        <v>45</v>
      </c>
      <c r="O266" s="56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6" s="405"/>
      <c r="Q266" s="405"/>
      <c r="R266" s="405"/>
      <c r="S266" s="406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60"/>
        <v>0</v>
      </c>
      <c r="Y266" s="42" t="str">
        <f>IFERROR(IF(X266=0,"",ROUNDUP(X266/H266,0)*0.00753),"")</f>
        <v/>
      </c>
      <c r="Z266" s="69" t="s">
        <v>48</v>
      </c>
      <c r="AA266" s="70" t="s">
        <v>48</v>
      </c>
      <c r="AE266" s="80"/>
      <c r="BB266" s="241" t="s">
        <v>67</v>
      </c>
      <c r="BL266" s="80">
        <f t="shared" si="61"/>
        <v>0</v>
      </c>
      <c r="BM266" s="80">
        <f t="shared" si="62"/>
        <v>0</v>
      </c>
      <c r="BN266" s="80">
        <f t="shared" si="63"/>
        <v>0</v>
      </c>
      <c r="BO266" s="80">
        <f t="shared" si="64"/>
        <v>0</v>
      </c>
    </row>
    <row r="267" spans="1:67" x14ac:dyDescent="0.2">
      <c r="A267" s="400"/>
      <c r="B267" s="400"/>
      <c r="C267" s="400"/>
      <c r="D267" s="400"/>
      <c r="E267" s="400"/>
      <c r="F267" s="400"/>
      <c r="G267" s="400"/>
      <c r="H267" s="400"/>
      <c r="I267" s="400"/>
      <c r="J267" s="400"/>
      <c r="K267" s="400"/>
      <c r="L267" s="400"/>
      <c r="M267" s="400"/>
      <c r="N267" s="401"/>
      <c r="O267" s="397" t="s">
        <v>43</v>
      </c>
      <c r="P267" s="398"/>
      <c r="Q267" s="398"/>
      <c r="R267" s="398"/>
      <c r="S267" s="398"/>
      <c r="T267" s="398"/>
      <c r="U267" s="399"/>
      <c r="V267" s="43" t="s">
        <v>42</v>
      </c>
      <c r="W267" s="44">
        <f>IFERROR(W258/H258,"0")+IFERROR(W259/H259,"0")+IFERROR(W260/H260,"0")+IFERROR(W261/H261,"0")+IFERROR(W262/H262,"0")+IFERROR(W263/H263,"0")+IFERROR(W264/H264,"0")+IFERROR(W265/H265,"0")+IFERROR(W266/H266,"0")</f>
        <v>0</v>
      </c>
      <c r="X267" s="44">
        <f>IFERROR(X258/H258,"0")+IFERROR(X259/H259,"0")+IFERROR(X260/H260,"0")+IFERROR(X261/H261,"0")+IFERROR(X262/H262,"0")+IFERROR(X263/H263,"0")+IFERROR(X264/H264,"0")+IFERROR(X265/H265,"0")+IFERROR(X266/H266,"0")</f>
        <v>0</v>
      </c>
      <c r="Y267" s="44">
        <f>IFERROR(IF(Y258="",0,Y258),"0")+IFERROR(IF(Y259="",0,Y259),"0")+IFERROR(IF(Y260="",0,Y260),"0")+IFERROR(IF(Y261="",0,Y261),"0")+IFERROR(IF(Y262="",0,Y262),"0")+IFERROR(IF(Y263="",0,Y263),"0")+IFERROR(IF(Y264="",0,Y264),"0")+IFERROR(IF(Y265="",0,Y265),"0")+IFERROR(IF(Y266="",0,Y266),"0")</f>
        <v>0</v>
      </c>
      <c r="Z267" s="68"/>
      <c r="AA267" s="68"/>
    </row>
    <row r="268" spans="1:67" x14ac:dyDescent="0.2">
      <c r="A268" s="400"/>
      <c r="B268" s="400"/>
      <c r="C268" s="400"/>
      <c r="D268" s="400"/>
      <c r="E268" s="400"/>
      <c r="F268" s="400"/>
      <c r="G268" s="400"/>
      <c r="H268" s="400"/>
      <c r="I268" s="400"/>
      <c r="J268" s="400"/>
      <c r="K268" s="400"/>
      <c r="L268" s="400"/>
      <c r="M268" s="400"/>
      <c r="N268" s="401"/>
      <c r="O268" s="397" t="s">
        <v>43</v>
      </c>
      <c r="P268" s="398"/>
      <c r="Q268" s="398"/>
      <c r="R268" s="398"/>
      <c r="S268" s="398"/>
      <c r="T268" s="398"/>
      <c r="U268" s="399"/>
      <c r="V268" s="43" t="s">
        <v>0</v>
      </c>
      <c r="W268" s="44">
        <f>IFERROR(SUM(W258:W266),"0")</f>
        <v>0</v>
      </c>
      <c r="X268" s="44">
        <f>IFERROR(SUM(X258:X266),"0")</f>
        <v>0</v>
      </c>
      <c r="Y268" s="43"/>
      <c r="Z268" s="68"/>
      <c r="AA268" s="68"/>
    </row>
    <row r="269" spans="1:67" ht="14.25" customHeight="1" x14ac:dyDescent="0.25">
      <c r="A269" s="402" t="s">
        <v>220</v>
      </c>
      <c r="B269" s="402"/>
      <c r="C269" s="402"/>
      <c r="D269" s="402"/>
      <c r="E269" s="402"/>
      <c r="F269" s="402"/>
      <c r="G269" s="402"/>
      <c r="H269" s="402"/>
      <c r="I269" s="402"/>
      <c r="J269" s="402"/>
      <c r="K269" s="402"/>
      <c r="L269" s="402"/>
      <c r="M269" s="402"/>
      <c r="N269" s="402"/>
      <c r="O269" s="402"/>
      <c r="P269" s="402"/>
      <c r="Q269" s="402"/>
      <c r="R269" s="402"/>
      <c r="S269" s="402"/>
      <c r="T269" s="402"/>
      <c r="U269" s="402"/>
      <c r="V269" s="402"/>
      <c r="W269" s="402"/>
      <c r="X269" s="402"/>
      <c r="Y269" s="402"/>
      <c r="Z269" s="67"/>
      <c r="AA269" s="67"/>
    </row>
    <row r="270" spans="1:67" ht="16.5" customHeight="1" x14ac:dyDescent="0.25">
      <c r="A270" s="64" t="s">
        <v>430</v>
      </c>
      <c r="B270" s="64" t="s">
        <v>431</v>
      </c>
      <c r="C270" s="37">
        <v>4301060326</v>
      </c>
      <c r="D270" s="403">
        <v>4607091380880</v>
      </c>
      <c r="E270" s="403"/>
      <c r="F270" s="63">
        <v>1.4</v>
      </c>
      <c r="G270" s="38">
        <v>6</v>
      </c>
      <c r="H270" s="63">
        <v>8.4</v>
      </c>
      <c r="I270" s="63">
        <v>8.9640000000000004</v>
      </c>
      <c r="J270" s="38">
        <v>56</v>
      </c>
      <c r="K270" s="38" t="s">
        <v>114</v>
      </c>
      <c r="L270" s="39" t="s">
        <v>80</v>
      </c>
      <c r="M270" s="39"/>
      <c r="N270" s="38">
        <v>30</v>
      </c>
      <c r="O270" s="55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0" s="405"/>
      <c r="Q270" s="405"/>
      <c r="R270" s="405"/>
      <c r="S270" s="406"/>
      <c r="T270" s="40" t="s">
        <v>48</v>
      </c>
      <c r="U270" s="40" t="s">
        <v>48</v>
      </c>
      <c r="V270" s="41" t="s">
        <v>0</v>
      </c>
      <c r="W270" s="59">
        <v>0</v>
      </c>
      <c r="X270" s="56">
        <f>IFERROR(IF(W270="",0,CEILING((W270/$H270),1)*$H270),"")</f>
        <v>0</v>
      </c>
      <c r="Y270" s="42" t="str">
        <f>IFERROR(IF(X270=0,"",ROUNDUP(X270/H270,0)*0.02175),"")</f>
        <v/>
      </c>
      <c r="Z270" s="69" t="s">
        <v>48</v>
      </c>
      <c r="AA270" s="70" t="s">
        <v>48</v>
      </c>
      <c r="AE270" s="80"/>
      <c r="BB270" s="242" t="s">
        <v>67</v>
      </c>
      <c r="BL270" s="80">
        <f>IFERROR(W270*I270/H270,"0")</f>
        <v>0</v>
      </c>
      <c r="BM270" s="80">
        <f>IFERROR(X270*I270/H270,"0")</f>
        <v>0</v>
      </c>
      <c r="BN270" s="80">
        <f>IFERROR(1/J270*(W270/H270),"0")</f>
        <v>0</v>
      </c>
      <c r="BO270" s="80">
        <f>IFERROR(1/J270*(X270/H270),"0")</f>
        <v>0</v>
      </c>
    </row>
    <row r="271" spans="1:67" ht="16.5" customHeight="1" x14ac:dyDescent="0.25">
      <c r="A271" s="64" t="s">
        <v>430</v>
      </c>
      <c r="B271" s="64" t="s">
        <v>432</v>
      </c>
      <c r="C271" s="37">
        <v>4301060379</v>
      </c>
      <c r="D271" s="403">
        <v>4607091380880</v>
      </c>
      <c r="E271" s="403"/>
      <c r="F271" s="63">
        <v>1.4</v>
      </c>
      <c r="G271" s="38">
        <v>6</v>
      </c>
      <c r="H271" s="63">
        <v>8.4</v>
      </c>
      <c r="I271" s="63">
        <v>8.9640000000000004</v>
      </c>
      <c r="J271" s="38">
        <v>56</v>
      </c>
      <c r="K271" s="38" t="s">
        <v>114</v>
      </c>
      <c r="L271" s="39" t="s">
        <v>80</v>
      </c>
      <c r="M271" s="39"/>
      <c r="N271" s="38">
        <v>30</v>
      </c>
      <c r="O271" s="558" t="s">
        <v>433</v>
      </c>
      <c r="P271" s="405"/>
      <c r="Q271" s="405"/>
      <c r="R271" s="405"/>
      <c r="S271" s="406"/>
      <c r="T271" s="40" t="s">
        <v>48</v>
      </c>
      <c r="U271" s="40" t="s">
        <v>48</v>
      </c>
      <c r="V271" s="41" t="s">
        <v>0</v>
      </c>
      <c r="W271" s="59">
        <v>0</v>
      </c>
      <c r="X271" s="56">
        <f>IFERROR(IF(W271="",0,CEILING((W271/$H271),1)*$H271),"")</f>
        <v>0</v>
      </c>
      <c r="Y271" s="42" t="str">
        <f>IFERROR(IF(X271=0,"",ROUNDUP(X271/H271,0)*0.02175),"")</f>
        <v/>
      </c>
      <c r="Z271" s="69" t="s">
        <v>48</v>
      </c>
      <c r="AA271" s="70" t="s">
        <v>48</v>
      </c>
      <c r="AE271" s="80"/>
      <c r="BB271" s="243" t="s">
        <v>67</v>
      </c>
      <c r="BL271" s="80">
        <f>IFERROR(W271*I271/H271,"0")</f>
        <v>0</v>
      </c>
      <c r="BM271" s="80">
        <f>IFERROR(X271*I271/H271,"0")</f>
        <v>0</v>
      </c>
      <c r="BN271" s="80">
        <f>IFERROR(1/J271*(W271/H271),"0")</f>
        <v>0</v>
      </c>
      <c r="BO271" s="80">
        <f>IFERROR(1/J271*(X271/H271),"0")</f>
        <v>0</v>
      </c>
    </row>
    <row r="272" spans="1:67" ht="27" customHeight="1" x14ac:dyDescent="0.25">
      <c r="A272" s="64" t="s">
        <v>434</v>
      </c>
      <c r="B272" s="64" t="s">
        <v>435</v>
      </c>
      <c r="C272" s="37">
        <v>4301060308</v>
      </c>
      <c r="D272" s="403">
        <v>4607091384482</v>
      </c>
      <c r="E272" s="403"/>
      <c r="F272" s="63">
        <v>1.3</v>
      </c>
      <c r="G272" s="38">
        <v>6</v>
      </c>
      <c r="H272" s="63">
        <v>7.8</v>
      </c>
      <c r="I272" s="63">
        <v>8.3640000000000008</v>
      </c>
      <c r="J272" s="38">
        <v>56</v>
      </c>
      <c r="K272" s="38" t="s">
        <v>114</v>
      </c>
      <c r="L272" s="39" t="s">
        <v>80</v>
      </c>
      <c r="M272" s="39"/>
      <c r="N272" s="38">
        <v>30</v>
      </c>
      <c r="O272" s="55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405"/>
      <c r="Q272" s="405"/>
      <c r="R272" s="405"/>
      <c r="S272" s="406"/>
      <c r="T272" s="40" t="s">
        <v>48</v>
      </c>
      <c r="U272" s="40" t="s">
        <v>48</v>
      </c>
      <c r="V272" s="41" t="s">
        <v>0</v>
      </c>
      <c r="W272" s="59">
        <v>0</v>
      </c>
      <c r="X272" s="56">
        <f>IFERROR(IF(W272="",0,CEILING((W272/$H272),1)*$H272),"")</f>
        <v>0</v>
      </c>
      <c r="Y272" s="42" t="str">
        <f>IFERROR(IF(X272=0,"",ROUNDUP(X272/H272,0)*0.02175),"")</f>
        <v/>
      </c>
      <c r="Z272" s="69" t="s">
        <v>48</v>
      </c>
      <c r="AA272" s="70" t="s">
        <v>48</v>
      </c>
      <c r="AE272" s="80"/>
      <c r="BB272" s="244" t="s">
        <v>67</v>
      </c>
      <c r="BL272" s="80">
        <f>IFERROR(W272*I272/H272,"0")</f>
        <v>0</v>
      </c>
      <c r="BM272" s="80">
        <f>IFERROR(X272*I272/H272,"0")</f>
        <v>0</v>
      </c>
      <c r="BN272" s="80">
        <f>IFERROR(1/J272*(W272/H272),"0")</f>
        <v>0</v>
      </c>
      <c r="BO272" s="80">
        <f>IFERROR(1/J272*(X272/H272),"0")</f>
        <v>0</v>
      </c>
    </row>
    <row r="273" spans="1:67" ht="16.5" customHeight="1" x14ac:dyDescent="0.25">
      <c r="A273" s="64" t="s">
        <v>436</v>
      </c>
      <c r="B273" s="64" t="s">
        <v>437</v>
      </c>
      <c r="C273" s="37">
        <v>4301060325</v>
      </c>
      <c r="D273" s="403">
        <v>4607091380897</v>
      </c>
      <c r="E273" s="403"/>
      <c r="F273" s="63">
        <v>1.4</v>
      </c>
      <c r="G273" s="38">
        <v>6</v>
      </c>
      <c r="H273" s="63">
        <v>8.4</v>
      </c>
      <c r="I273" s="63">
        <v>8.9640000000000004</v>
      </c>
      <c r="J273" s="38">
        <v>56</v>
      </c>
      <c r="K273" s="38" t="s">
        <v>114</v>
      </c>
      <c r="L273" s="39" t="s">
        <v>80</v>
      </c>
      <c r="M273" s="39"/>
      <c r="N273" s="38">
        <v>30</v>
      </c>
      <c r="O273" s="56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405"/>
      <c r="Q273" s="405"/>
      <c r="R273" s="405"/>
      <c r="S273" s="406"/>
      <c r="T273" s="40" t="s">
        <v>48</v>
      </c>
      <c r="U273" s="40" t="s">
        <v>48</v>
      </c>
      <c r="V273" s="41" t="s">
        <v>0</v>
      </c>
      <c r="W273" s="59">
        <v>0</v>
      </c>
      <c r="X273" s="56">
        <f>IFERROR(IF(W273="",0,CEILING((W273/$H273),1)*$H273),"")</f>
        <v>0</v>
      </c>
      <c r="Y273" s="42" t="str">
        <f>IFERROR(IF(X273=0,"",ROUNDUP(X273/H273,0)*0.02175),"")</f>
        <v/>
      </c>
      <c r="Z273" s="69" t="s">
        <v>48</v>
      </c>
      <c r="AA273" s="70" t="s">
        <v>48</v>
      </c>
      <c r="AE273" s="80"/>
      <c r="BB273" s="245" t="s">
        <v>67</v>
      </c>
      <c r="BL273" s="80">
        <f>IFERROR(W273*I273/H273,"0")</f>
        <v>0</v>
      </c>
      <c r="BM273" s="80">
        <f>IFERROR(X273*I273/H273,"0")</f>
        <v>0</v>
      </c>
      <c r="BN273" s="80">
        <f>IFERROR(1/J273*(W273/H273),"0")</f>
        <v>0</v>
      </c>
      <c r="BO273" s="80">
        <f>IFERROR(1/J273*(X273/H273),"0")</f>
        <v>0</v>
      </c>
    </row>
    <row r="274" spans="1:67" x14ac:dyDescent="0.2">
      <c r="A274" s="400"/>
      <c r="B274" s="400"/>
      <c r="C274" s="400"/>
      <c r="D274" s="400"/>
      <c r="E274" s="400"/>
      <c r="F274" s="400"/>
      <c r="G274" s="400"/>
      <c r="H274" s="400"/>
      <c r="I274" s="400"/>
      <c r="J274" s="400"/>
      <c r="K274" s="400"/>
      <c r="L274" s="400"/>
      <c r="M274" s="400"/>
      <c r="N274" s="401"/>
      <c r="O274" s="397" t="s">
        <v>43</v>
      </c>
      <c r="P274" s="398"/>
      <c r="Q274" s="398"/>
      <c r="R274" s="398"/>
      <c r="S274" s="398"/>
      <c r="T274" s="398"/>
      <c r="U274" s="399"/>
      <c r="V274" s="43" t="s">
        <v>42</v>
      </c>
      <c r="W274" s="44">
        <f>IFERROR(W270/H270,"0")+IFERROR(W271/H271,"0")+IFERROR(W272/H272,"0")+IFERROR(W273/H273,"0")</f>
        <v>0</v>
      </c>
      <c r="X274" s="44">
        <f>IFERROR(X270/H270,"0")+IFERROR(X271/H271,"0")+IFERROR(X272/H272,"0")+IFERROR(X273/H273,"0")</f>
        <v>0</v>
      </c>
      <c r="Y274" s="44">
        <f>IFERROR(IF(Y270="",0,Y270),"0")+IFERROR(IF(Y271="",0,Y271),"0")+IFERROR(IF(Y272="",0,Y272),"0")+IFERROR(IF(Y273="",0,Y273),"0")</f>
        <v>0</v>
      </c>
      <c r="Z274" s="68"/>
      <c r="AA274" s="68"/>
    </row>
    <row r="275" spans="1:67" x14ac:dyDescent="0.2">
      <c r="A275" s="400"/>
      <c r="B275" s="400"/>
      <c r="C275" s="400"/>
      <c r="D275" s="400"/>
      <c r="E275" s="400"/>
      <c r="F275" s="400"/>
      <c r="G275" s="400"/>
      <c r="H275" s="400"/>
      <c r="I275" s="400"/>
      <c r="J275" s="400"/>
      <c r="K275" s="400"/>
      <c r="L275" s="400"/>
      <c r="M275" s="400"/>
      <c r="N275" s="401"/>
      <c r="O275" s="397" t="s">
        <v>43</v>
      </c>
      <c r="P275" s="398"/>
      <c r="Q275" s="398"/>
      <c r="R275" s="398"/>
      <c r="S275" s="398"/>
      <c r="T275" s="398"/>
      <c r="U275" s="399"/>
      <c r="V275" s="43" t="s">
        <v>0</v>
      </c>
      <c r="W275" s="44">
        <f>IFERROR(SUM(W270:W273),"0")</f>
        <v>0</v>
      </c>
      <c r="X275" s="44">
        <f>IFERROR(SUM(X270:X273),"0")</f>
        <v>0</v>
      </c>
      <c r="Y275" s="43"/>
      <c r="Z275" s="68"/>
      <c r="AA275" s="68"/>
    </row>
    <row r="276" spans="1:67" ht="14.25" customHeight="1" x14ac:dyDescent="0.25">
      <c r="A276" s="402" t="s">
        <v>99</v>
      </c>
      <c r="B276" s="402"/>
      <c r="C276" s="402"/>
      <c r="D276" s="402"/>
      <c r="E276" s="402"/>
      <c r="F276" s="402"/>
      <c r="G276" s="402"/>
      <c r="H276" s="402"/>
      <c r="I276" s="402"/>
      <c r="J276" s="402"/>
      <c r="K276" s="402"/>
      <c r="L276" s="402"/>
      <c r="M276" s="402"/>
      <c r="N276" s="402"/>
      <c r="O276" s="402"/>
      <c r="P276" s="402"/>
      <c r="Q276" s="402"/>
      <c r="R276" s="402"/>
      <c r="S276" s="402"/>
      <c r="T276" s="402"/>
      <c r="U276" s="402"/>
      <c r="V276" s="402"/>
      <c r="W276" s="402"/>
      <c r="X276" s="402"/>
      <c r="Y276" s="402"/>
      <c r="Z276" s="67"/>
      <c r="AA276" s="67"/>
    </row>
    <row r="277" spans="1:67" ht="16.5" customHeight="1" x14ac:dyDescent="0.25">
      <c r="A277" s="64" t="s">
        <v>438</v>
      </c>
      <c r="B277" s="64" t="s">
        <v>439</v>
      </c>
      <c r="C277" s="37">
        <v>4301030232</v>
      </c>
      <c r="D277" s="403">
        <v>4607091388374</v>
      </c>
      <c r="E277" s="403"/>
      <c r="F277" s="63">
        <v>0.38</v>
      </c>
      <c r="G277" s="38">
        <v>8</v>
      </c>
      <c r="H277" s="63">
        <v>3.04</v>
      </c>
      <c r="I277" s="63">
        <v>3.28</v>
      </c>
      <c r="J277" s="38">
        <v>156</v>
      </c>
      <c r="K277" s="38" t="s">
        <v>81</v>
      </c>
      <c r="L277" s="39" t="s">
        <v>103</v>
      </c>
      <c r="M277" s="39"/>
      <c r="N277" s="38">
        <v>180</v>
      </c>
      <c r="O277" s="561" t="s">
        <v>440</v>
      </c>
      <c r="P277" s="405"/>
      <c r="Q277" s="405"/>
      <c r="R277" s="405"/>
      <c r="S277" s="406"/>
      <c r="T277" s="40" t="s">
        <v>48</v>
      </c>
      <c r="U277" s="40" t="s">
        <v>48</v>
      </c>
      <c r="V277" s="41" t="s">
        <v>0</v>
      </c>
      <c r="W277" s="59">
        <v>0</v>
      </c>
      <c r="X277" s="56">
        <f>IFERROR(IF(W277="",0,CEILING((W277/$H277),1)*$H277),"")</f>
        <v>0</v>
      </c>
      <c r="Y277" s="42" t="str">
        <f>IFERROR(IF(X277=0,"",ROUNDUP(X277/H277,0)*0.00753),"")</f>
        <v/>
      </c>
      <c r="Z277" s="69" t="s">
        <v>48</v>
      </c>
      <c r="AA277" s="70" t="s">
        <v>48</v>
      </c>
      <c r="AE277" s="80"/>
      <c r="BB277" s="246" t="s">
        <v>67</v>
      </c>
      <c r="BL277" s="80">
        <f>IFERROR(W277*I277/H277,"0")</f>
        <v>0</v>
      </c>
      <c r="BM277" s="80">
        <f>IFERROR(X277*I277/H277,"0")</f>
        <v>0</v>
      </c>
      <c r="BN277" s="80">
        <f>IFERROR(1/J277*(W277/H277),"0")</f>
        <v>0</v>
      </c>
      <c r="BO277" s="80">
        <f>IFERROR(1/J277*(X277/H277),"0")</f>
        <v>0</v>
      </c>
    </row>
    <row r="278" spans="1:67" ht="27" customHeight="1" x14ac:dyDescent="0.25">
      <c r="A278" s="64" t="s">
        <v>441</v>
      </c>
      <c r="B278" s="64" t="s">
        <v>442</v>
      </c>
      <c r="C278" s="37">
        <v>4301030235</v>
      </c>
      <c r="D278" s="403">
        <v>4607091388381</v>
      </c>
      <c r="E278" s="403"/>
      <c r="F278" s="63">
        <v>0.38</v>
      </c>
      <c r="G278" s="38">
        <v>8</v>
      </c>
      <c r="H278" s="63">
        <v>3.04</v>
      </c>
      <c r="I278" s="63">
        <v>3.32</v>
      </c>
      <c r="J278" s="38">
        <v>156</v>
      </c>
      <c r="K278" s="38" t="s">
        <v>81</v>
      </c>
      <c r="L278" s="39" t="s">
        <v>103</v>
      </c>
      <c r="M278" s="39"/>
      <c r="N278" s="38">
        <v>180</v>
      </c>
      <c r="O278" s="562" t="s">
        <v>443</v>
      </c>
      <c r="P278" s="405"/>
      <c r="Q278" s="405"/>
      <c r="R278" s="405"/>
      <c r="S278" s="406"/>
      <c r="T278" s="40" t="s">
        <v>48</v>
      </c>
      <c r="U278" s="40" t="s">
        <v>48</v>
      </c>
      <c r="V278" s="41" t="s">
        <v>0</v>
      </c>
      <c r="W278" s="59">
        <v>0</v>
      </c>
      <c r="X278" s="56">
        <f>IFERROR(IF(W278="",0,CEILING((W278/$H278),1)*$H278),"")</f>
        <v>0</v>
      </c>
      <c r="Y278" s="42" t="str">
        <f>IFERROR(IF(X278=0,"",ROUNDUP(X278/H278,0)*0.00753),"")</f>
        <v/>
      </c>
      <c r="Z278" s="69" t="s">
        <v>48</v>
      </c>
      <c r="AA278" s="70" t="s">
        <v>48</v>
      </c>
      <c r="AE278" s="80"/>
      <c r="BB278" s="247" t="s">
        <v>67</v>
      </c>
      <c r="BL278" s="80">
        <f>IFERROR(W278*I278/H278,"0")</f>
        <v>0</v>
      </c>
      <c r="BM278" s="80">
        <f>IFERROR(X278*I278/H278,"0")</f>
        <v>0</v>
      </c>
      <c r="BN278" s="80">
        <f>IFERROR(1/J278*(W278/H278),"0")</f>
        <v>0</v>
      </c>
      <c r="BO278" s="80">
        <f>IFERROR(1/J278*(X278/H278),"0")</f>
        <v>0</v>
      </c>
    </row>
    <row r="279" spans="1:67" ht="27" customHeight="1" x14ac:dyDescent="0.25">
      <c r="A279" s="64" t="s">
        <v>444</v>
      </c>
      <c r="B279" s="64" t="s">
        <v>445</v>
      </c>
      <c r="C279" s="37">
        <v>4301030233</v>
      </c>
      <c r="D279" s="403">
        <v>4607091388404</v>
      </c>
      <c r="E279" s="403"/>
      <c r="F279" s="63">
        <v>0.17</v>
      </c>
      <c r="G279" s="38">
        <v>15</v>
      </c>
      <c r="H279" s="63">
        <v>2.5499999999999998</v>
      </c>
      <c r="I279" s="63">
        <v>2.9</v>
      </c>
      <c r="J279" s="38">
        <v>156</v>
      </c>
      <c r="K279" s="38" t="s">
        <v>81</v>
      </c>
      <c r="L279" s="39" t="s">
        <v>103</v>
      </c>
      <c r="M279" s="39"/>
      <c r="N279" s="38">
        <v>180</v>
      </c>
      <c r="O279" s="5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405"/>
      <c r="Q279" s="405"/>
      <c r="R279" s="405"/>
      <c r="S279" s="406"/>
      <c r="T279" s="40" t="s">
        <v>48</v>
      </c>
      <c r="U279" s="40" t="s">
        <v>48</v>
      </c>
      <c r="V279" s="41" t="s">
        <v>0</v>
      </c>
      <c r="W279" s="59">
        <v>0</v>
      </c>
      <c r="X279" s="56">
        <f>IFERROR(IF(W279="",0,CEILING((W279/$H279),1)*$H279),"")</f>
        <v>0</v>
      </c>
      <c r="Y279" s="42" t="str">
        <f>IFERROR(IF(X279=0,"",ROUNDUP(X279/H279,0)*0.00753),"")</f>
        <v/>
      </c>
      <c r="Z279" s="69" t="s">
        <v>48</v>
      </c>
      <c r="AA279" s="70" t="s">
        <v>48</v>
      </c>
      <c r="AE279" s="80"/>
      <c r="BB279" s="248" t="s">
        <v>67</v>
      </c>
      <c r="BL279" s="80">
        <f>IFERROR(W279*I279/H279,"0")</f>
        <v>0</v>
      </c>
      <c r="BM279" s="80">
        <f>IFERROR(X279*I279/H279,"0")</f>
        <v>0</v>
      </c>
      <c r="BN279" s="80">
        <f>IFERROR(1/J279*(W279/H279),"0")</f>
        <v>0</v>
      </c>
      <c r="BO279" s="80">
        <f>IFERROR(1/J279*(X279/H279),"0")</f>
        <v>0</v>
      </c>
    </row>
    <row r="280" spans="1:67" x14ac:dyDescent="0.2">
      <c r="A280" s="400"/>
      <c r="B280" s="400"/>
      <c r="C280" s="400"/>
      <c r="D280" s="400"/>
      <c r="E280" s="400"/>
      <c r="F280" s="400"/>
      <c r="G280" s="400"/>
      <c r="H280" s="400"/>
      <c r="I280" s="400"/>
      <c r="J280" s="400"/>
      <c r="K280" s="400"/>
      <c r="L280" s="400"/>
      <c r="M280" s="400"/>
      <c r="N280" s="401"/>
      <c r="O280" s="397" t="s">
        <v>43</v>
      </c>
      <c r="P280" s="398"/>
      <c r="Q280" s="398"/>
      <c r="R280" s="398"/>
      <c r="S280" s="398"/>
      <c r="T280" s="398"/>
      <c r="U280" s="399"/>
      <c r="V280" s="43" t="s">
        <v>42</v>
      </c>
      <c r="W280" s="44">
        <f>IFERROR(W277/H277,"0")+IFERROR(W278/H278,"0")+IFERROR(W279/H279,"0")</f>
        <v>0</v>
      </c>
      <c r="X280" s="44">
        <f>IFERROR(X277/H277,"0")+IFERROR(X278/H278,"0")+IFERROR(X279/H279,"0")</f>
        <v>0</v>
      </c>
      <c r="Y280" s="44">
        <f>IFERROR(IF(Y277="",0,Y277),"0")+IFERROR(IF(Y278="",0,Y278),"0")+IFERROR(IF(Y279="",0,Y279),"0")</f>
        <v>0</v>
      </c>
      <c r="Z280" s="68"/>
      <c r="AA280" s="68"/>
    </row>
    <row r="281" spans="1:67" x14ac:dyDescent="0.2">
      <c r="A281" s="400"/>
      <c r="B281" s="400"/>
      <c r="C281" s="400"/>
      <c r="D281" s="400"/>
      <c r="E281" s="400"/>
      <c r="F281" s="400"/>
      <c r="G281" s="400"/>
      <c r="H281" s="400"/>
      <c r="I281" s="400"/>
      <c r="J281" s="400"/>
      <c r="K281" s="400"/>
      <c r="L281" s="400"/>
      <c r="M281" s="400"/>
      <c r="N281" s="401"/>
      <c r="O281" s="397" t="s">
        <v>43</v>
      </c>
      <c r="P281" s="398"/>
      <c r="Q281" s="398"/>
      <c r="R281" s="398"/>
      <c r="S281" s="398"/>
      <c r="T281" s="398"/>
      <c r="U281" s="399"/>
      <c r="V281" s="43" t="s">
        <v>0</v>
      </c>
      <c r="W281" s="44">
        <f>IFERROR(SUM(W277:W279),"0")</f>
        <v>0</v>
      </c>
      <c r="X281" s="44">
        <f>IFERROR(SUM(X277:X279),"0")</f>
        <v>0</v>
      </c>
      <c r="Y281" s="43"/>
      <c r="Z281" s="68"/>
      <c r="AA281" s="68"/>
    </row>
    <row r="282" spans="1:67" ht="14.25" customHeight="1" x14ac:dyDescent="0.25">
      <c r="A282" s="402" t="s">
        <v>446</v>
      </c>
      <c r="B282" s="402"/>
      <c r="C282" s="402"/>
      <c r="D282" s="402"/>
      <c r="E282" s="402"/>
      <c r="F282" s="402"/>
      <c r="G282" s="402"/>
      <c r="H282" s="402"/>
      <c r="I282" s="402"/>
      <c r="J282" s="402"/>
      <c r="K282" s="402"/>
      <c r="L282" s="402"/>
      <c r="M282" s="402"/>
      <c r="N282" s="402"/>
      <c r="O282" s="402"/>
      <c r="P282" s="402"/>
      <c r="Q282" s="402"/>
      <c r="R282" s="402"/>
      <c r="S282" s="402"/>
      <c r="T282" s="402"/>
      <c r="U282" s="402"/>
      <c r="V282" s="402"/>
      <c r="W282" s="402"/>
      <c r="X282" s="402"/>
      <c r="Y282" s="402"/>
      <c r="Z282" s="67"/>
      <c r="AA282" s="67"/>
    </row>
    <row r="283" spans="1:67" ht="16.5" customHeight="1" x14ac:dyDescent="0.25">
      <c r="A283" s="64" t="s">
        <v>447</v>
      </c>
      <c r="B283" s="64" t="s">
        <v>448</v>
      </c>
      <c r="C283" s="37">
        <v>4301180007</v>
      </c>
      <c r="D283" s="403">
        <v>4680115881808</v>
      </c>
      <c r="E283" s="403"/>
      <c r="F283" s="63">
        <v>0.1</v>
      </c>
      <c r="G283" s="38">
        <v>20</v>
      </c>
      <c r="H283" s="63">
        <v>2</v>
      </c>
      <c r="I283" s="63">
        <v>2.2400000000000002</v>
      </c>
      <c r="J283" s="38">
        <v>238</v>
      </c>
      <c r="K283" s="38" t="s">
        <v>450</v>
      </c>
      <c r="L283" s="39" t="s">
        <v>449</v>
      </c>
      <c r="M283" s="39"/>
      <c r="N283" s="38">
        <v>730</v>
      </c>
      <c r="O283" s="55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405"/>
      <c r="Q283" s="405"/>
      <c r="R283" s="405"/>
      <c r="S283" s="406"/>
      <c r="T283" s="40" t="s">
        <v>48</v>
      </c>
      <c r="U283" s="40" t="s">
        <v>48</v>
      </c>
      <c r="V283" s="41" t="s">
        <v>0</v>
      </c>
      <c r="W283" s="59">
        <v>0</v>
      </c>
      <c r="X283" s="56">
        <f>IFERROR(IF(W283="",0,CEILING((W283/$H283),1)*$H283),"")</f>
        <v>0</v>
      </c>
      <c r="Y283" s="42" t="str">
        <f>IFERROR(IF(X283=0,"",ROUNDUP(X283/H283,0)*0.00474),"")</f>
        <v/>
      </c>
      <c r="Z283" s="69" t="s">
        <v>48</v>
      </c>
      <c r="AA283" s="70" t="s">
        <v>48</v>
      </c>
      <c r="AE283" s="80"/>
      <c r="BB283" s="249" t="s">
        <v>67</v>
      </c>
      <c r="BL283" s="80">
        <f>IFERROR(W283*I283/H283,"0")</f>
        <v>0</v>
      </c>
      <c r="BM283" s="80">
        <f>IFERROR(X283*I283/H283,"0")</f>
        <v>0</v>
      </c>
      <c r="BN283" s="80">
        <f>IFERROR(1/J283*(W283/H283),"0")</f>
        <v>0</v>
      </c>
      <c r="BO283" s="80">
        <f>IFERROR(1/J283*(X283/H283),"0")</f>
        <v>0</v>
      </c>
    </row>
    <row r="284" spans="1:67" ht="27" customHeight="1" x14ac:dyDescent="0.25">
      <c r="A284" s="64" t="s">
        <v>451</v>
      </c>
      <c r="B284" s="64" t="s">
        <v>452</v>
      </c>
      <c r="C284" s="37">
        <v>4301180006</v>
      </c>
      <c r="D284" s="403">
        <v>4680115881822</v>
      </c>
      <c r="E284" s="403"/>
      <c r="F284" s="63">
        <v>0.1</v>
      </c>
      <c r="G284" s="38">
        <v>20</v>
      </c>
      <c r="H284" s="63">
        <v>2</v>
      </c>
      <c r="I284" s="63">
        <v>2.2400000000000002</v>
      </c>
      <c r="J284" s="38">
        <v>238</v>
      </c>
      <c r="K284" s="38" t="s">
        <v>450</v>
      </c>
      <c r="L284" s="39" t="s">
        <v>449</v>
      </c>
      <c r="M284" s="39"/>
      <c r="N284" s="38">
        <v>730</v>
      </c>
      <c r="O284" s="55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405"/>
      <c r="Q284" s="405"/>
      <c r="R284" s="405"/>
      <c r="S284" s="406"/>
      <c r="T284" s="40" t="s">
        <v>48</v>
      </c>
      <c r="U284" s="40" t="s">
        <v>48</v>
      </c>
      <c r="V284" s="41" t="s">
        <v>0</v>
      </c>
      <c r="W284" s="59">
        <v>0</v>
      </c>
      <c r="X284" s="56">
        <f>IFERROR(IF(W284="",0,CEILING((W284/$H284),1)*$H284),"")</f>
        <v>0</v>
      </c>
      <c r="Y284" s="42" t="str">
        <f>IFERROR(IF(X284=0,"",ROUNDUP(X284/H284,0)*0.00474),"")</f>
        <v/>
      </c>
      <c r="Z284" s="69" t="s">
        <v>48</v>
      </c>
      <c r="AA284" s="70" t="s">
        <v>48</v>
      </c>
      <c r="AE284" s="80"/>
      <c r="BB284" s="250" t="s">
        <v>67</v>
      </c>
      <c r="BL284" s="80">
        <f>IFERROR(W284*I284/H284,"0")</f>
        <v>0</v>
      </c>
      <c r="BM284" s="80">
        <f>IFERROR(X284*I284/H284,"0")</f>
        <v>0</v>
      </c>
      <c r="BN284" s="80">
        <f>IFERROR(1/J284*(W284/H284),"0")</f>
        <v>0</v>
      </c>
      <c r="BO284" s="80">
        <f>IFERROR(1/J284*(X284/H284),"0")</f>
        <v>0</v>
      </c>
    </row>
    <row r="285" spans="1:67" ht="27" customHeight="1" x14ac:dyDescent="0.25">
      <c r="A285" s="64" t="s">
        <v>453</v>
      </c>
      <c r="B285" s="64" t="s">
        <v>454</v>
      </c>
      <c r="C285" s="37">
        <v>4301180001</v>
      </c>
      <c r="D285" s="403">
        <v>4680115880016</v>
      </c>
      <c r="E285" s="403"/>
      <c r="F285" s="63">
        <v>0.1</v>
      </c>
      <c r="G285" s="38">
        <v>20</v>
      </c>
      <c r="H285" s="63">
        <v>2</v>
      </c>
      <c r="I285" s="63">
        <v>2.2400000000000002</v>
      </c>
      <c r="J285" s="38">
        <v>238</v>
      </c>
      <c r="K285" s="38" t="s">
        <v>450</v>
      </c>
      <c r="L285" s="39" t="s">
        <v>449</v>
      </c>
      <c r="M285" s="39"/>
      <c r="N285" s="38">
        <v>730</v>
      </c>
      <c r="O285" s="55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405"/>
      <c r="Q285" s="405"/>
      <c r="R285" s="405"/>
      <c r="S285" s="406"/>
      <c r="T285" s="40" t="s">
        <v>48</v>
      </c>
      <c r="U285" s="40" t="s">
        <v>48</v>
      </c>
      <c r="V285" s="41" t="s">
        <v>0</v>
      </c>
      <c r="W285" s="59">
        <v>0</v>
      </c>
      <c r="X285" s="56">
        <f>IFERROR(IF(W285="",0,CEILING((W285/$H285),1)*$H285),"")</f>
        <v>0</v>
      </c>
      <c r="Y285" s="42" t="str">
        <f>IFERROR(IF(X285=0,"",ROUNDUP(X285/H285,0)*0.00474),"")</f>
        <v/>
      </c>
      <c r="Z285" s="69" t="s">
        <v>48</v>
      </c>
      <c r="AA285" s="70" t="s">
        <v>48</v>
      </c>
      <c r="AE285" s="80"/>
      <c r="BB285" s="251" t="s">
        <v>67</v>
      </c>
      <c r="BL285" s="80">
        <f>IFERROR(W285*I285/H285,"0")</f>
        <v>0</v>
      </c>
      <c r="BM285" s="80">
        <f>IFERROR(X285*I285/H285,"0")</f>
        <v>0</v>
      </c>
      <c r="BN285" s="80">
        <f>IFERROR(1/J285*(W285/H285),"0")</f>
        <v>0</v>
      </c>
      <c r="BO285" s="80">
        <f>IFERROR(1/J285*(X285/H285),"0")</f>
        <v>0</v>
      </c>
    </row>
    <row r="286" spans="1:67" x14ac:dyDescent="0.2">
      <c r="A286" s="400"/>
      <c r="B286" s="400"/>
      <c r="C286" s="400"/>
      <c r="D286" s="400"/>
      <c r="E286" s="400"/>
      <c r="F286" s="400"/>
      <c r="G286" s="400"/>
      <c r="H286" s="400"/>
      <c r="I286" s="400"/>
      <c r="J286" s="400"/>
      <c r="K286" s="400"/>
      <c r="L286" s="400"/>
      <c r="M286" s="400"/>
      <c r="N286" s="401"/>
      <c r="O286" s="397" t="s">
        <v>43</v>
      </c>
      <c r="P286" s="398"/>
      <c r="Q286" s="398"/>
      <c r="R286" s="398"/>
      <c r="S286" s="398"/>
      <c r="T286" s="398"/>
      <c r="U286" s="399"/>
      <c r="V286" s="43" t="s">
        <v>42</v>
      </c>
      <c r="W286" s="44">
        <f>IFERROR(W283/H283,"0")+IFERROR(W284/H284,"0")+IFERROR(W285/H285,"0")</f>
        <v>0</v>
      </c>
      <c r="X286" s="44">
        <f>IFERROR(X283/H283,"0")+IFERROR(X284/H284,"0")+IFERROR(X285/H285,"0")</f>
        <v>0</v>
      </c>
      <c r="Y286" s="44">
        <f>IFERROR(IF(Y283="",0,Y283),"0")+IFERROR(IF(Y284="",0,Y284),"0")+IFERROR(IF(Y285="",0,Y285),"0")</f>
        <v>0</v>
      </c>
      <c r="Z286" s="68"/>
      <c r="AA286" s="68"/>
    </row>
    <row r="287" spans="1:67" x14ac:dyDescent="0.2">
      <c r="A287" s="400"/>
      <c r="B287" s="400"/>
      <c r="C287" s="400"/>
      <c r="D287" s="400"/>
      <c r="E287" s="400"/>
      <c r="F287" s="400"/>
      <c r="G287" s="400"/>
      <c r="H287" s="400"/>
      <c r="I287" s="400"/>
      <c r="J287" s="400"/>
      <c r="K287" s="400"/>
      <c r="L287" s="400"/>
      <c r="M287" s="400"/>
      <c r="N287" s="401"/>
      <c r="O287" s="397" t="s">
        <v>43</v>
      </c>
      <c r="P287" s="398"/>
      <c r="Q287" s="398"/>
      <c r="R287" s="398"/>
      <c r="S287" s="398"/>
      <c r="T287" s="398"/>
      <c r="U287" s="399"/>
      <c r="V287" s="43" t="s">
        <v>0</v>
      </c>
      <c r="W287" s="44">
        <f>IFERROR(SUM(W283:W285),"0")</f>
        <v>0</v>
      </c>
      <c r="X287" s="44">
        <f>IFERROR(SUM(X283:X285),"0")</f>
        <v>0</v>
      </c>
      <c r="Y287" s="43"/>
      <c r="Z287" s="68"/>
      <c r="AA287" s="68"/>
    </row>
    <row r="288" spans="1:67" ht="16.5" customHeight="1" x14ac:dyDescent="0.25">
      <c r="A288" s="437" t="s">
        <v>455</v>
      </c>
      <c r="B288" s="437"/>
      <c r="C288" s="437"/>
      <c r="D288" s="437"/>
      <c r="E288" s="437"/>
      <c r="F288" s="437"/>
      <c r="G288" s="437"/>
      <c r="H288" s="437"/>
      <c r="I288" s="437"/>
      <c r="J288" s="437"/>
      <c r="K288" s="437"/>
      <c r="L288" s="437"/>
      <c r="M288" s="437"/>
      <c r="N288" s="437"/>
      <c r="O288" s="437"/>
      <c r="P288" s="437"/>
      <c r="Q288" s="437"/>
      <c r="R288" s="437"/>
      <c r="S288" s="437"/>
      <c r="T288" s="437"/>
      <c r="U288" s="437"/>
      <c r="V288" s="437"/>
      <c r="W288" s="437"/>
      <c r="X288" s="437"/>
      <c r="Y288" s="437"/>
      <c r="Z288" s="66"/>
      <c r="AA288" s="66"/>
    </row>
    <row r="289" spans="1:67" ht="14.25" customHeight="1" x14ac:dyDescent="0.25">
      <c r="A289" s="402" t="s">
        <v>118</v>
      </c>
      <c r="B289" s="402"/>
      <c r="C289" s="402"/>
      <c r="D289" s="402"/>
      <c r="E289" s="402"/>
      <c r="F289" s="402"/>
      <c r="G289" s="402"/>
      <c r="H289" s="402"/>
      <c r="I289" s="402"/>
      <c r="J289" s="402"/>
      <c r="K289" s="402"/>
      <c r="L289" s="402"/>
      <c r="M289" s="402"/>
      <c r="N289" s="402"/>
      <c r="O289" s="402"/>
      <c r="P289" s="402"/>
      <c r="Q289" s="402"/>
      <c r="R289" s="402"/>
      <c r="S289" s="402"/>
      <c r="T289" s="402"/>
      <c r="U289" s="402"/>
      <c r="V289" s="402"/>
      <c r="W289" s="402"/>
      <c r="X289" s="402"/>
      <c r="Y289" s="402"/>
      <c r="Z289" s="67"/>
      <c r="AA289" s="67"/>
    </row>
    <row r="290" spans="1:67" ht="27" customHeight="1" x14ac:dyDescent="0.25">
      <c r="A290" s="64" t="s">
        <v>456</v>
      </c>
      <c r="B290" s="64" t="s">
        <v>457</v>
      </c>
      <c r="C290" s="37">
        <v>4301011315</v>
      </c>
      <c r="D290" s="403">
        <v>4607091387421</v>
      </c>
      <c r="E290" s="403"/>
      <c r="F290" s="63">
        <v>1.35</v>
      </c>
      <c r="G290" s="38">
        <v>8</v>
      </c>
      <c r="H290" s="63">
        <v>10.8</v>
      </c>
      <c r="I290" s="63">
        <v>11.28</v>
      </c>
      <c r="J290" s="38">
        <v>56</v>
      </c>
      <c r="K290" s="38" t="s">
        <v>114</v>
      </c>
      <c r="L290" s="39" t="s">
        <v>113</v>
      </c>
      <c r="M290" s="39"/>
      <c r="N290" s="38">
        <v>55</v>
      </c>
      <c r="O290" s="54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405"/>
      <c r="Q290" s="405"/>
      <c r="R290" s="405"/>
      <c r="S290" s="406"/>
      <c r="T290" s="40" t="s">
        <v>48</v>
      </c>
      <c r="U290" s="40" t="s">
        <v>48</v>
      </c>
      <c r="V290" s="41" t="s">
        <v>0</v>
      </c>
      <c r="W290" s="59">
        <v>0</v>
      </c>
      <c r="X290" s="56">
        <f t="shared" ref="X290:X296" si="65">IFERROR(IF(W290="",0,CEILING((W290/$H290),1)*$H290),"")</f>
        <v>0</v>
      </c>
      <c r="Y290" s="42" t="str">
        <f>IFERROR(IF(X290=0,"",ROUNDUP(X290/H290,0)*0.02175),"")</f>
        <v/>
      </c>
      <c r="Z290" s="69" t="s">
        <v>48</v>
      </c>
      <c r="AA290" s="70" t="s">
        <v>48</v>
      </c>
      <c r="AE290" s="80"/>
      <c r="BB290" s="252" t="s">
        <v>67</v>
      </c>
      <c r="BL290" s="80">
        <f t="shared" ref="BL290:BL296" si="66">IFERROR(W290*I290/H290,"0")</f>
        <v>0</v>
      </c>
      <c r="BM290" s="80">
        <f t="shared" ref="BM290:BM296" si="67">IFERROR(X290*I290/H290,"0")</f>
        <v>0</v>
      </c>
      <c r="BN290" s="80">
        <f t="shared" ref="BN290:BN296" si="68">IFERROR(1/J290*(W290/H290),"0")</f>
        <v>0</v>
      </c>
      <c r="BO290" s="80">
        <f t="shared" ref="BO290:BO296" si="69">IFERROR(1/J290*(X290/H290),"0")</f>
        <v>0</v>
      </c>
    </row>
    <row r="291" spans="1:67" ht="27" customHeight="1" x14ac:dyDescent="0.25">
      <c r="A291" s="64" t="s">
        <v>456</v>
      </c>
      <c r="B291" s="64" t="s">
        <v>458</v>
      </c>
      <c r="C291" s="37">
        <v>4301011121</v>
      </c>
      <c r="D291" s="403">
        <v>4607091387421</v>
      </c>
      <c r="E291" s="403"/>
      <c r="F291" s="63">
        <v>1.35</v>
      </c>
      <c r="G291" s="38">
        <v>8</v>
      </c>
      <c r="H291" s="63">
        <v>10.8</v>
      </c>
      <c r="I291" s="63">
        <v>11.28</v>
      </c>
      <c r="J291" s="38">
        <v>48</v>
      </c>
      <c r="K291" s="38" t="s">
        <v>114</v>
      </c>
      <c r="L291" s="39" t="s">
        <v>122</v>
      </c>
      <c r="M291" s="39"/>
      <c r="N291" s="38">
        <v>55</v>
      </c>
      <c r="O291" s="54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405"/>
      <c r="Q291" s="405"/>
      <c r="R291" s="405"/>
      <c r="S291" s="406"/>
      <c r="T291" s="40" t="s">
        <v>48</v>
      </c>
      <c r="U291" s="40" t="s">
        <v>48</v>
      </c>
      <c r="V291" s="41" t="s">
        <v>0</v>
      </c>
      <c r="W291" s="59">
        <v>0</v>
      </c>
      <c r="X291" s="56">
        <f t="shared" si="65"/>
        <v>0</v>
      </c>
      <c r="Y291" s="42" t="str">
        <f>IFERROR(IF(X291=0,"",ROUNDUP(X291/H291,0)*0.02039),"")</f>
        <v/>
      </c>
      <c r="Z291" s="69" t="s">
        <v>48</v>
      </c>
      <c r="AA291" s="70" t="s">
        <v>48</v>
      </c>
      <c r="AE291" s="80"/>
      <c r="BB291" s="253" t="s">
        <v>67</v>
      </c>
      <c r="BL291" s="80">
        <f t="shared" si="66"/>
        <v>0</v>
      </c>
      <c r="BM291" s="80">
        <f t="shared" si="67"/>
        <v>0</v>
      </c>
      <c r="BN291" s="80">
        <f t="shared" si="68"/>
        <v>0</v>
      </c>
      <c r="BO291" s="80">
        <f t="shared" si="69"/>
        <v>0</v>
      </c>
    </row>
    <row r="292" spans="1:67" ht="27" customHeight="1" x14ac:dyDescent="0.25">
      <c r="A292" s="64" t="s">
        <v>459</v>
      </c>
      <c r="B292" s="64" t="s">
        <v>460</v>
      </c>
      <c r="C292" s="37">
        <v>4301011322</v>
      </c>
      <c r="D292" s="403">
        <v>4607091387452</v>
      </c>
      <c r="E292" s="403"/>
      <c r="F292" s="63">
        <v>1.35</v>
      </c>
      <c r="G292" s="38">
        <v>8</v>
      </c>
      <c r="H292" s="63">
        <v>10.8</v>
      </c>
      <c r="I292" s="63">
        <v>11.28</v>
      </c>
      <c r="J292" s="38">
        <v>56</v>
      </c>
      <c r="K292" s="38" t="s">
        <v>114</v>
      </c>
      <c r="L292" s="39" t="s">
        <v>133</v>
      </c>
      <c r="M292" s="39"/>
      <c r="N292" s="38">
        <v>55</v>
      </c>
      <c r="O292" s="54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405"/>
      <c r="Q292" s="405"/>
      <c r="R292" s="405"/>
      <c r="S292" s="406"/>
      <c r="T292" s="40" t="s">
        <v>48</v>
      </c>
      <c r="U292" s="40" t="s">
        <v>48</v>
      </c>
      <c r="V292" s="41" t="s">
        <v>0</v>
      </c>
      <c r="W292" s="59">
        <v>0</v>
      </c>
      <c r="X292" s="56">
        <f t="shared" si="65"/>
        <v>0</v>
      </c>
      <c r="Y292" s="42" t="str">
        <f>IFERROR(IF(X292=0,"",ROUNDUP(X292/H292,0)*0.02175),"")</f>
        <v/>
      </c>
      <c r="Z292" s="69" t="s">
        <v>48</v>
      </c>
      <c r="AA292" s="70" t="s">
        <v>48</v>
      </c>
      <c r="AE292" s="80"/>
      <c r="BB292" s="254" t="s">
        <v>67</v>
      </c>
      <c r="BL292" s="80">
        <f t="shared" si="66"/>
        <v>0</v>
      </c>
      <c r="BM292" s="80">
        <f t="shared" si="67"/>
        <v>0</v>
      </c>
      <c r="BN292" s="80">
        <f t="shared" si="68"/>
        <v>0</v>
      </c>
      <c r="BO292" s="80">
        <f t="shared" si="69"/>
        <v>0</v>
      </c>
    </row>
    <row r="293" spans="1:67" ht="27" customHeight="1" x14ac:dyDescent="0.25">
      <c r="A293" s="64" t="s">
        <v>459</v>
      </c>
      <c r="B293" s="64" t="s">
        <v>461</v>
      </c>
      <c r="C293" s="37">
        <v>4301011619</v>
      </c>
      <c r="D293" s="403">
        <v>4607091387452</v>
      </c>
      <c r="E293" s="403"/>
      <c r="F293" s="63">
        <v>1.45</v>
      </c>
      <c r="G293" s="38">
        <v>8</v>
      </c>
      <c r="H293" s="63">
        <v>11.6</v>
      </c>
      <c r="I293" s="63">
        <v>12.08</v>
      </c>
      <c r="J293" s="38">
        <v>56</v>
      </c>
      <c r="K293" s="38" t="s">
        <v>114</v>
      </c>
      <c r="L293" s="39" t="s">
        <v>113</v>
      </c>
      <c r="M293" s="39"/>
      <c r="N293" s="38">
        <v>55</v>
      </c>
      <c r="O293" s="54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405"/>
      <c r="Q293" s="405"/>
      <c r="R293" s="405"/>
      <c r="S293" s="406"/>
      <c r="T293" s="40" t="s">
        <v>48</v>
      </c>
      <c r="U293" s="40" t="s">
        <v>48</v>
      </c>
      <c r="V293" s="41" t="s">
        <v>0</v>
      </c>
      <c r="W293" s="59">
        <v>0</v>
      </c>
      <c r="X293" s="56">
        <f t="shared" si="65"/>
        <v>0</v>
      </c>
      <c r="Y293" s="42" t="str">
        <f>IFERROR(IF(X293=0,"",ROUNDUP(X293/H293,0)*0.02175),"")</f>
        <v/>
      </c>
      <c r="Z293" s="69" t="s">
        <v>48</v>
      </c>
      <c r="AA293" s="70" t="s">
        <v>48</v>
      </c>
      <c r="AE293" s="80"/>
      <c r="BB293" s="255" t="s">
        <v>67</v>
      </c>
      <c r="BL293" s="80">
        <f t="shared" si="66"/>
        <v>0</v>
      </c>
      <c r="BM293" s="80">
        <f t="shared" si="67"/>
        <v>0</v>
      </c>
      <c r="BN293" s="80">
        <f t="shared" si="68"/>
        <v>0</v>
      </c>
      <c r="BO293" s="80">
        <f t="shared" si="69"/>
        <v>0</v>
      </c>
    </row>
    <row r="294" spans="1:67" ht="27" customHeight="1" x14ac:dyDescent="0.25">
      <c r="A294" s="64" t="s">
        <v>462</v>
      </c>
      <c r="B294" s="64" t="s">
        <v>463</v>
      </c>
      <c r="C294" s="37">
        <v>4301011313</v>
      </c>
      <c r="D294" s="403">
        <v>4607091385984</v>
      </c>
      <c r="E294" s="403"/>
      <c r="F294" s="63">
        <v>1.35</v>
      </c>
      <c r="G294" s="38">
        <v>8</v>
      </c>
      <c r="H294" s="63">
        <v>10.8</v>
      </c>
      <c r="I294" s="63">
        <v>11.28</v>
      </c>
      <c r="J294" s="38">
        <v>56</v>
      </c>
      <c r="K294" s="38" t="s">
        <v>114</v>
      </c>
      <c r="L294" s="39" t="s">
        <v>113</v>
      </c>
      <c r="M294" s="39"/>
      <c r="N294" s="38">
        <v>55</v>
      </c>
      <c r="O294" s="55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405"/>
      <c r="Q294" s="405"/>
      <c r="R294" s="405"/>
      <c r="S294" s="406"/>
      <c r="T294" s="40" t="s">
        <v>48</v>
      </c>
      <c r="U294" s="40" t="s">
        <v>48</v>
      </c>
      <c r="V294" s="41" t="s">
        <v>0</v>
      </c>
      <c r="W294" s="59">
        <v>0</v>
      </c>
      <c r="X294" s="56">
        <f t="shared" si="65"/>
        <v>0</v>
      </c>
      <c r="Y294" s="42" t="str">
        <f>IFERROR(IF(X294=0,"",ROUNDUP(X294/H294,0)*0.02175),"")</f>
        <v/>
      </c>
      <c r="Z294" s="69" t="s">
        <v>48</v>
      </c>
      <c r="AA294" s="70" t="s">
        <v>48</v>
      </c>
      <c r="AE294" s="80"/>
      <c r="BB294" s="256" t="s">
        <v>67</v>
      </c>
      <c r="BL294" s="80">
        <f t="shared" si="66"/>
        <v>0</v>
      </c>
      <c r="BM294" s="80">
        <f t="shared" si="67"/>
        <v>0</v>
      </c>
      <c r="BN294" s="80">
        <f t="shared" si="68"/>
        <v>0</v>
      </c>
      <c r="BO294" s="80">
        <f t="shared" si="69"/>
        <v>0</v>
      </c>
    </row>
    <row r="295" spans="1:67" ht="27" customHeight="1" x14ac:dyDescent="0.25">
      <c r="A295" s="64" t="s">
        <v>464</v>
      </c>
      <c r="B295" s="64" t="s">
        <v>465</v>
      </c>
      <c r="C295" s="37">
        <v>4301011316</v>
      </c>
      <c r="D295" s="403">
        <v>4607091387438</v>
      </c>
      <c r="E295" s="403"/>
      <c r="F295" s="63">
        <v>0.5</v>
      </c>
      <c r="G295" s="38">
        <v>10</v>
      </c>
      <c r="H295" s="63">
        <v>5</v>
      </c>
      <c r="I295" s="63">
        <v>5.24</v>
      </c>
      <c r="J295" s="38">
        <v>120</v>
      </c>
      <c r="K295" s="38" t="s">
        <v>81</v>
      </c>
      <c r="L295" s="39" t="s">
        <v>113</v>
      </c>
      <c r="M295" s="39"/>
      <c r="N295" s="38">
        <v>55</v>
      </c>
      <c r="O295" s="55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405"/>
      <c r="Q295" s="405"/>
      <c r="R295" s="405"/>
      <c r="S295" s="406"/>
      <c r="T295" s="40" t="s">
        <v>48</v>
      </c>
      <c r="U295" s="40" t="s">
        <v>48</v>
      </c>
      <c r="V295" s="41" t="s">
        <v>0</v>
      </c>
      <c r="W295" s="59">
        <v>0</v>
      </c>
      <c r="X295" s="56">
        <f t="shared" si="65"/>
        <v>0</v>
      </c>
      <c r="Y295" s="42" t="str">
        <f>IFERROR(IF(X295=0,"",ROUNDUP(X295/H295,0)*0.00937),"")</f>
        <v/>
      </c>
      <c r="Z295" s="69" t="s">
        <v>48</v>
      </c>
      <c r="AA295" s="70" t="s">
        <v>48</v>
      </c>
      <c r="AE295" s="80"/>
      <c r="BB295" s="257" t="s">
        <v>67</v>
      </c>
      <c r="BL295" s="80">
        <f t="shared" si="66"/>
        <v>0</v>
      </c>
      <c r="BM295" s="80">
        <f t="shared" si="67"/>
        <v>0</v>
      </c>
      <c r="BN295" s="80">
        <f t="shared" si="68"/>
        <v>0</v>
      </c>
      <c r="BO295" s="80">
        <f t="shared" si="69"/>
        <v>0</v>
      </c>
    </row>
    <row r="296" spans="1:67" ht="27" customHeight="1" x14ac:dyDescent="0.25">
      <c r="A296" s="64" t="s">
        <v>466</v>
      </c>
      <c r="B296" s="64" t="s">
        <v>467</v>
      </c>
      <c r="C296" s="37">
        <v>4301011319</v>
      </c>
      <c r="D296" s="403">
        <v>4607091387469</v>
      </c>
      <c r="E296" s="403"/>
      <c r="F296" s="63">
        <v>0.5</v>
      </c>
      <c r="G296" s="38">
        <v>10</v>
      </c>
      <c r="H296" s="63">
        <v>5</v>
      </c>
      <c r="I296" s="63">
        <v>5.24</v>
      </c>
      <c r="J296" s="38">
        <v>120</v>
      </c>
      <c r="K296" s="38" t="s">
        <v>81</v>
      </c>
      <c r="L296" s="39" t="s">
        <v>113</v>
      </c>
      <c r="M296" s="39"/>
      <c r="N296" s="38">
        <v>55</v>
      </c>
      <c r="O296" s="55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405"/>
      <c r="Q296" s="405"/>
      <c r="R296" s="405"/>
      <c r="S296" s="406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si="65"/>
        <v>0</v>
      </c>
      <c r="Y296" s="42" t="str">
        <f>IFERROR(IF(X296=0,"",ROUNDUP(X296/H296,0)*0.00937),"")</f>
        <v/>
      </c>
      <c r="Z296" s="69" t="s">
        <v>48</v>
      </c>
      <c r="AA296" s="70" t="s">
        <v>48</v>
      </c>
      <c r="AE296" s="80"/>
      <c r="BB296" s="258" t="s">
        <v>67</v>
      </c>
      <c r="BL296" s="80">
        <f t="shared" si="66"/>
        <v>0</v>
      </c>
      <c r="BM296" s="80">
        <f t="shared" si="67"/>
        <v>0</v>
      </c>
      <c r="BN296" s="80">
        <f t="shared" si="68"/>
        <v>0</v>
      </c>
      <c r="BO296" s="80">
        <f t="shared" si="69"/>
        <v>0</v>
      </c>
    </row>
    <row r="297" spans="1:67" x14ac:dyDescent="0.2">
      <c r="A297" s="400"/>
      <c r="B297" s="400"/>
      <c r="C297" s="400"/>
      <c r="D297" s="400"/>
      <c r="E297" s="400"/>
      <c r="F297" s="400"/>
      <c r="G297" s="400"/>
      <c r="H297" s="400"/>
      <c r="I297" s="400"/>
      <c r="J297" s="400"/>
      <c r="K297" s="400"/>
      <c r="L297" s="400"/>
      <c r="M297" s="400"/>
      <c r="N297" s="401"/>
      <c r="O297" s="397" t="s">
        <v>43</v>
      </c>
      <c r="P297" s="398"/>
      <c r="Q297" s="398"/>
      <c r="R297" s="398"/>
      <c r="S297" s="398"/>
      <c r="T297" s="398"/>
      <c r="U297" s="399"/>
      <c r="V297" s="43" t="s">
        <v>42</v>
      </c>
      <c r="W297" s="44">
        <f>IFERROR(W290/H290,"0")+IFERROR(W291/H291,"0")+IFERROR(W292/H292,"0")+IFERROR(W293/H293,"0")+IFERROR(W294/H294,"0")+IFERROR(W295/H295,"0")+IFERROR(W296/H296,"0")</f>
        <v>0</v>
      </c>
      <c r="X297" s="44">
        <f>IFERROR(X290/H290,"0")+IFERROR(X291/H291,"0")+IFERROR(X292/H292,"0")+IFERROR(X293/H293,"0")+IFERROR(X294/H294,"0")+IFERROR(X295/H295,"0")+IFERROR(X296/H296,"0")</f>
        <v>0</v>
      </c>
      <c r="Y297" s="44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68"/>
      <c r="AA297" s="68"/>
    </row>
    <row r="298" spans="1:67" x14ac:dyDescent="0.2">
      <c r="A298" s="400"/>
      <c r="B298" s="400"/>
      <c r="C298" s="400"/>
      <c r="D298" s="400"/>
      <c r="E298" s="400"/>
      <c r="F298" s="400"/>
      <c r="G298" s="400"/>
      <c r="H298" s="400"/>
      <c r="I298" s="400"/>
      <c r="J298" s="400"/>
      <c r="K298" s="400"/>
      <c r="L298" s="400"/>
      <c r="M298" s="400"/>
      <c r="N298" s="401"/>
      <c r="O298" s="397" t="s">
        <v>43</v>
      </c>
      <c r="P298" s="398"/>
      <c r="Q298" s="398"/>
      <c r="R298" s="398"/>
      <c r="S298" s="398"/>
      <c r="T298" s="398"/>
      <c r="U298" s="399"/>
      <c r="V298" s="43" t="s">
        <v>0</v>
      </c>
      <c r="W298" s="44">
        <f>IFERROR(SUM(W290:W296),"0")</f>
        <v>0</v>
      </c>
      <c r="X298" s="44">
        <f>IFERROR(SUM(X290:X296),"0")</f>
        <v>0</v>
      </c>
      <c r="Y298" s="43"/>
      <c r="Z298" s="68"/>
      <c r="AA298" s="68"/>
    </row>
    <row r="299" spans="1:67" ht="14.25" customHeight="1" x14ac:dyDescent="0.25">
      <c r="A299" s="402" t="s">
        <v>77</v>
      </c>
      <c r="B299" s="402"/>
      <c r="C299" s="402"/>
      <c r="D299" s="402"/>
      <c r="E299" s="402"/>
      <c r="F299" s="402"/>
      <c r="G299" s="402"/>
      <c r="H299" s="402"/>
      <c r="I299" s="402"/>
      <c r="J299" s="402"/>
      <c r="K299" s="402"/>
      <c r="L299" s="402"/>
      <c r="M299" s="402"/>
      <c r="N299" s="402"/>
      <c r="O299" s="402"/>
      <c r="P299" s="402"/>
      <c r="Q299" s="402"/>
      <c r="R299" s="402"/>
      <c r="S299" s="402"/>
      <c r="T299" s="402"/>
      <c r="U299" s="402"/>
      <c r="V299" s="402"/>
      <c r="W299" s="402"/>
      <c r="X299" s="402"/>
      <c r="Y299" s="402"/>
      <c r="Z299" s="67"/>
      <c r="AA299" s="67"/>
    </row>
    <row r="300" spans="1:67" ht="27" customHeight="1" x14ac:dyDescent="0.25">
      <c r="A300" s="64" t="s">
        <v>468</v>
      </c>
      <c r="B300" s="64" t="s">
        <v>469</v>
      </c>
      <c r="C300" s="37">
        <v>4301031154</v>
      </c>
      <c r="D300" s="403">
        <v>4607091387292</v>
      </c>
      <c r="E300" s="403"/>
      <c r="F300" s="63">
        <v>0.73</v>
      </c>
      <c r="G300" s="38">
        <v>6</v>
      </c>
      <c r="H300" s="63">
        <v>4.38</v>
      </c>
      <c r="I300" s="63">
        <v>4.6399999999999997</v>
      </c>
      <c r="J300" s="38">
        <v>156</v>
      </c>
      <c r="K300" s="38" t="s">
        <v>81</v>
      </c>
      <c r="L300" s="39" t="s">
        <v>80</v>
      </c>
      <c r="M300" s="39"/>
      <c r="N300" s="38">
        <v>45</v>
      </c>
      <c r="O300" s="54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405"/>
      <c r="Q300" s="405"/>
      <c r="R300" s="405"/>
      <c r="S300" s="406"/>
      <c r="T300" s="40" t="s">
        <v>48</v>
      </c>
      <c r="U300" s="40" t="s">
        <v>48</v>
      </c>
      <c r="V300" s="41" t="s">
        <v>0</v>
      </c>
      <c r="W300" s="59">
        <v>0</v>
      </c>
      <c r="X300" s="56">
        <f>IFERROR(IF(W300="",0,CEILING((W300/$H300),1)*$H300),"")</f>
        <v>0</v>
      </c>
      <c r="Y300" s="42" t="str">
        <f>IFERROR(IF(X300=0,"",ROUNDUP(X300/H300,0)*0.00753),"")</f>
        <v/>
      </c>
      <c r="Z300" s="69" t="s">
        <v>48</v>
      </c>
      <c r="AA300" s="70" t="s">
        <v>48</v>
      </c>
      <c r="AE300" s="80"/>
      <c r="BB300" s="259" t="s">
        <v>67</v>
      </c>
      <c r="BL300" s="80">
        <f>IFERROR(W300*I300/H300,"0")</f>
        <v>0</v>
      </c>
      <c r="BM300" s="80">
        <f>IFERROR(X300*I300/H300,"0")</f>
        <v>0</v>
      </c>
      <c r="BN300" s="80">
        <f>IFERROR(1/J300*(W300/H300),"0")</f>
        <v>0</v>
      </c>
      <c r="BO300" s="80">
        <f>IFERROR(1/J300*(X300/H300),"0")</f>
        <v>0</v>
      </c>
    </row>
    <row r="301" spans="1:67" ht="27" customHeight="1" x14ac:dyDescent="0.25">
      <c r="A301" s="64" t="s">
        <v>470</v>
      </c>
      <c r="B301" s="64" t="s">
        <v>471</v>
      </c>
      <c r="C301" s="37">
        <v>4301031155</v>
      </c>
      <c r="D301" s="403">
        <v>4607091387315</v>
      </c>
      <c r="E301" s="403"/>
      <c r="F301" s="63">
        <v>0.7</v>
      </c>
      <c r="G301" s="38">
        <v>4</v>
      </c>
      <c r="H301" s="63">
        <v>2.8</v>
      </c>
      <c r="I301" s="63">
        <v>3.048</v>
      </c>
      <c r="J301" s="38">
        <v>156</v>
      </c>
      <c r="K301" s="38" t="s">
        <v>81</v>
      </c>
      <c r="L301" s="39" t="s">
        <v>80</v>
      </c>
      <c r="M301" s="39"/>
      <c r="N301" s="38">
        <v>45</v>
      </c>
      <c r="O301" s="54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405"/>
      <c r="Q301" s="405"/>
      <c r="R301" s="405"/>
      <c r="S301" s="406"/>
      <c r="T301" s="40" t="s">
        <v>48</v>
      </c>
      <c r="U301" s="40" t="s">
        <v>48</v>
      </c>
      <c r="V301" s="41" t="s">
        <v>0</v>
      </c>
      <c r="W301" s="59">
        <v>0</v>
      </c>
      <c r="X301" s="56">
        <f>IFERROR(IF(W301="",0,CEILING((W301/$H301),1)*$H301),"")</f>
        <v>0</v>
      </c>
      <c r="Y301" s="42" t="str">
        <f>IFERROR(IF(X301=0,"",ROUNDUP(X301/H301,0)*0.00753),"")</f>
        <v/>
      </c>
      <c r="Z301" s="69" t="s">
        <v>48</v>
      </c>
      <c r="AA301" s="70" t="s">
        <v>48</v>
      </c>
      <c r="AE301" s="80"/>
      <c r="BB301" s="260" t="s">
        <v>67</v>
      </c>
      <c r="BL301" s="80">
        <f>IFERROR(W301*I301/H301,"0")</f>
        <v>0</v>
      </c>
      <c r="BM301" s="80">
        <f>IFERROR(X301*I301/H301,"0")</f>
        <v>0</v>
      </c>
      <c r="BN301" s="80">
        <f>IFERROR(1/J301*(W301/H301),"0")</f>
        <v>0</v>
      </c>
      <c r="BO301" s="80">
        <f>IFERROR(1/J301*(X301/H301),"0")</f>
        <v>0</v>
      </c>
    </row>
    <row r="302" spans="1:67" x14ac:dyDescent="0.2">
      <c r="A302" s="400"/>
      <c r="B302" s="400"/>
      <c r="C302" s="400"/>
      <c r="D302" s="400"/>
      <c r="E302" s="400"/>
      <c r="F302" s="400"/>
      <c r="G302" s="400"/>
      <c r="H302" s="400"/>
      <c r="I302" s="400"/>
      <c r="J302" s="400"/>
      <c r="K302" s="400"/>
      <c r="L302" s="400"/>
      <c r="M302" s="400"/>
      <c r="N302" s="401"/>
      <c r="O302" s="397" t="s">
        <v>43</v>
      </c>
      <c r="P302" s="398"/>
      <c r="Q302" s="398"/>
      <c r="R302" s="398"/>
      <c r="S302" s="398"/>
      <c r="T302" s="398"/>
      <c r="U302" s="399"/>
      <c r="V302" s="43" t="s">
        <v>42</v>
      </c>
      <c r="W302" s="44">
        <f>IFERROR(W300/H300,"0")+IFERROR(W301/H301,"0")</f>
        <v>0</v>
      </c>
      <c r="X302" s="44">
        <f>IFERROR(X300/H300,"0")+IFERROR(X301/H301,"0")</f>
        <v>0</v>
      </c>
      <c r="Y302" s="44">
        <f>IFERROR(IF(Y300="",0,Y300),"0")+IFERROR(IF(Y301="",0,Y301),"0")</f>
        <v>0</v>
      </c>
      <c r="Z302" s="68"/>
      <c r="AA302" s="68"/>
    </row>
    <row r="303" spans="1:67" x14ac:dyDescent="0.2">
      <c r="A303" s="400"/>
      <c r="B303" s="400"/>
      <c r="C303" s="400"/>
      <c r="D303" s="400"/>
      <c r="E303" s="400"/>
      <c r="F303" s="400"/>
      <c r="G303" s="400"/>
      <c r="H303" s="400"/>
      <c r="I303" s="400"/>
      <c r="J303" s="400"/>
      <c r="K303" s="400"/>
      <c r="L303" s="400"/>
      <c r="M303" s="400"/>
      <c r="N303" s="401"/>
      <c r="O303" s="397" t="s">
        <v>43</v>
      </c>
      <c r="P303" s="398"/>
      <c r="Q303" s="398"/>
      <c r="R303" s="398"/>
      <c r="S303" s="398"/>
      <c r="T303" s="398"/>
      <c r="U303" s="399"/>
      <c r="V303" s="43" t="s">
        <v>0</v>
      </c>
      <c r="W303" s="44">
        <f>IFERROR(SUM(W300:W301),"0")</f>
        <v>0</v>
      </c>
      <c r="X303" s="44">
        <f>IFERROR(SUM(X300:X301),"0")</f>
        <v>0</v>
      </c>
      <c r="Y303" s="43"/>
      <c r="Z303" s="68"/>
      <c r="AA303" s="68"/>
    </row>
    <row r="304" spans="1:67" ht="16.5" customHeight="1" x14ac:dyDescent="0.25">
      <c r="A304" s="437" t="s">
        <v>472</v>
      </c>
      <c r="B304" s="437"/>
      <c r="C304" s="437"/>
      <c r="D304" s="437"/>
      <c r="E304" s="437"/>
      <c r="F304" s="437"/>
      <c r="G304" s="437"/>
      <c r="H304" s="437"/>
      <c r="I304" s="437"/>
      <c r="J304" s="437"/>
      <c r="K304" s="437"/>
      <c r="L304" s="437"/>
      <c r="M304" s="437"/>
      <c r="N304" s="437"/>
      <c r="O304" s="437"/>
      <c r="P304" s="437"/>
      <c r="Q304" s="437"/>
      <c r="R304" s="437"/>
      <c r="S304" s="437"/>
      <c r="T304" s="437"/>
      <c r="U304" s="437"/>
      <c r="V304" s="437"/>
      <c r="W304" s="437"/>
      <c r="X304" s="437"/>
      <c r="Y304" s="437"/>
      <c r="Z304" s="66"/>
      <c r="AA304" s="66"/>
    </row>
    <row r="305" spans="1:67" ht="14.25" customHeight="1" x14ac:dyDescent="0.25">
      <c r="A305" s="402" t="s">
        <v>77</v>
      </c>
      <c r="B305" s="402"/>
      <c r="C305" s="402"/>
      <c r="D305" s="402"/>
      <c r="E305" s="402"/>
      <c r="F305" s="402"/>
      <c r="G305" s="402"/>
      <c r="H305" s="402"/>
      <c r="I305" s="402"/>
      <c r="J305" s="402"/>
      <c r="K305" s="402"/>
      <c r="L305" s="402"/>
      <c r="M305" s="402"/>
      <c r="N305" s="402"/>
      <c r="O305" s="402"/>
      <c r="P305" s="402"/>
      <c r="Q305" s="402"/>
      <c r="R305" s="402"/>
      <c r="S305" s="402"/>
      <c r="T305" s="402"/>
      <c r="U305" s="402"/>
      <c r="V305" s="402"/>
      <c r="W305" s="402"/>
      <c r="X305" s="402"/>
      <c r="Y305" s="402"/>
      <c r="Z305" s="67"/>
      <c r="AA305" s="67"/>
    </row>
    <row r="306" spans="1:67" ht="27" customHeight="1" x14ac:dyDescent="0.25">
      <c r="A306" s="64" t="s">
        <v>473</v>
      </c>
      <c r="B306" s="64" t="s">
        <v>474</v>
      </c>
      <c r="C306" s="37">
        <v>4301031066</v>
      </c>
      <c r="D306" s="403">
        <v>4607091383836</v>
      </c>
      <c r="E306" s="403"/>
      <c r="F306" s="63">
        <v>0.3</v>
      </c>
      <c r="G306" s="38">
        <v>6</v>
      </c>
      <c r="H306" s="63">
        <v>1.8</v>
      </c>
      <c r="I306" s="63">
        <v>2.048</v>
      </c>
      <c r="J306" s="38">
        <v>156</v>
      </c>
      <c r="K306" s="38" t="s">
        <v>81</v>
      </c>
      <c r="L306" s="39" t="s">
        <v>80</v>
      </c>
      <c r="M306" s="39"/>
      <c r="N306" s="38">
        <v>40</v>
      </c>
      <c r="O306" s="54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405"/>
      <c r="Q306" s="405"/>
      <c r="R306" s="405"/>
      <c r="S306" s="406"/>
      <c r="T306" s="40" t="s">
        <v>48</v>
      </c>
      <c r="U306" s="40" t="s">
        <v>48</v>
      </c>
      <c r="V306" s="41" t="s">
        <v>0</v>
      </c>
      <c r="W306" s="59">
        <v>0</v>
      </c>
      <c r="X306" s="56">
        <f>IFERROR(IF(W306="",0,CEILING((W306/$H306),1)*$H306),"")</f>
        <v>0</v>
      </c>
      <c r="Y306" s="42" t="str">
        <f>IFERROR(IF(X306=0,"",ROUNDUP(X306/H306,0)*0.00753),"")</f>
        <v/>
      </c>
      <c r="Z306" s="69" t="s">
        <v>48</v>
      </c>
      <c r="AA306" s="70" t="s">
        <v>48</v>
      </c>
      <c r="AE306" s="80"/>
      <c r="BB306" s="261" t="s">
        <v>67</v>
      </c>
      <c r="BL306" s="80">
        <f>IFERROR(W306*I306/H306,"0")</f>
        <v>0</v>
      </c>
      <c r="BM306" s="80">
        <f>IFERROR(X306*I306/H306,"0")</f>
        <v>0</v>
      </c>
      <c r="BN306" s="80">
        <f>IFERROR(1/J306*(W306/H306),"0")</f>
        <v>0</v>
      </c>
      <c r="BO306" s="80">
        <f>IFERROR(1/J306*(X306/H306),"0")</f>
        <v>0</v>
      </c>
    </row>
    <row r="307" spans="1:67" x14ac:dyDescent="0.2">
      <c r="A307" s="400"/>
      <c r="B307" s="400"/>
      <c r="C307" s="400"/>
      <c r="D307" s="400"/>
      <c r="E307" s="400"/>
      <c r="F307" s="400"/>
      <c r="G307" s="400"/>
      <c r="H307" s="400"/>
      <c r="I307" s="400"/>
      <c r="J307" s="400"/>
      <c r="K307" s="400"/>
      <c r="L307" s="400"/>
      <c r="M307" s="400"/>
      <c r="N307" s="401"/>
      <c r="O307" s="397" t="s">
        <v>43</v>
      </c>
      <c r="P307" s="398"/>
      <c r="Q307" s="398"/>
      <c r="R307" s="398"/>
      <c r="S307" s="398"/>
      <c r="T307" s="398"/>
      <c r="U307" s="399"/>
      <c r="V307" s="43" t="s">
        <v>42</v>
      </c>
      <c r="W307" s="44">
        <f>IFERROR(W306/H306,"0")</f>
        <v>0</v>
      </c>
      <c r="X307" s="44">
        <f>IFERROR(X306/H306,"0")</f>
        <v>0</v>
      </c>
      <c r="Y307" s="44">
        <f>IFERROR(IF(Y306="",0,Y306),"0")</f>
        <v>0</v>
      </c>
      <c r="Z307" s="68"/>
      <c r="AA307" s="68"/>
    </row>
    <row r="308" spans="1:67" x14ac:dyDescent="0.2">
      <c r="A308" s="400"/>
      <c r="B308" s="400"/>
      <c r="C308" s="400"/>
      <c r="D308" s="400"/>
      <c r="E308" s="400"/>
      <c r="F308" s="400"/>
      <c r="G308" s="400"/>
      <c r="H308" s="400"/>
      <c r="I308" s="400"/>
      <c r="J308" s="400"/>
      <c r="K308" s="400"/>
      <c r="L308" s="400"/>
      <c r="M308" s="400"/>
      <c r="N308" s="401"/>
      <c r="O308" s="397" t="s">
        <v>43</v>
      </c>
      <c r="P308" s="398"/>
      <c r="Q308" s="398"/>
      <c r="R308" s="398"/>
      <c r="S308" s="398"/>
      <c r="T308" s="398"/>
      <c r="U308" s="399"/>
      <c r="V308" s="43" t="s">
        <v>0</v>
      </c>
      <c r="W308" s="44">
        <f>IFERROR(SUM(W306:W306),"0")</f>
        <v>0</v>
      </c>
      <c r="X308" s="44">
        <f>IFERROR(SUM(X306:X306),"0")</f>
        <v>0</v>
      </c>
      <c r="Y308" s="43"/>
      <c r="Z308" s="68"/>
      <c r="AA308" s="68"/>
    </row>
    <row r="309" spans="1:67" ht="14.25" customHeight="1" x14ac:dyDescent="0.25">
      <c r="A309" s="402" t="s">
        <v>85</v>
      </c>
      <c r="B309" s="402"/>
      <c r="C309" s="402"/>
      <c r="D309" s="402"/>
      <c r="E309" s="402"/>
      <c r="F309" s="402"/>
      <c r="G309" s="402"/>
      <c r="H309" s="402"/>
      <c r="I309" s="402"/>
      <c r="J309" s="402"/>
      <c r="K309" s="402"/>
      <c r="L309" s="402"/>
      <c r="M309" s="402"/>
      <c r="N309" s="402"/>
      <c r="O309" s="402"/>
      <c r="P309" s="402"/>
      <c r="Q309" s="402"/>
      <c r="R309" s="402"/>
      <c r="S309" s="402"/>
      <c r="T309" s="402"/>
      <c r="U309" s="402"/>
      <c r="V309" s="402"/>
      <c r="W309" s="402"/>
      <c r="X309" s="402"/>
      <c r="Y309" s="402"/>
      <c r="Z309" s="67"/>
      <c r="AA309" s="67"/>
    </row>
    <row r="310" spans="1:67" ht="27" customHeight="1" x14ac:dyDescent="0.25">
      <c r="A310" s="64" t="s">
        <v>475</v>
      </c>
      <c r="B310" s="64" t="s">
        <v>476</v>
      </c>
      <c r="C310" s="37">
        <v>4301051142</v>
      </c>
      <c r="D310" s="403">
        <v>4607091387919</v>
      </c>
      <c r="E310" s="403"/>
      <c r="F310" s="63">
        <v>1.35</v>
      </c>
      <c r="G310" s="38">
        <v>6</v>
      </c>
      <c r="H310" s="63">
        <v>8.1</v>
      </c>
      <c r="I310" s="63">
        <v>8.6639999999999997</v>
      </c>
      <c r="J310" s="38">
        <v>56</v>
      </c>
      <c r="K310" s="38" t="s">
        <v>114</v>
      </c>
      <c r="L310" s="39" t="s">
        <v>80</v>
      </c>
      <c r="M310" s="39"/>
      <c r="N310" s="38">
        <v>45</v>
      </c>
      <c r="O310" s="54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405"/>
      <c r="Q310" s="405"/>
      <c r="R310" s="405"/>
      <c r="S310" s="406"/>
      <c r="T310" s="40" t="s">
        <v>48</v>
      </c>
      <c r="U310" s="40" t="s">
        <v>48</v>
      </c>
      <c r="V310" s="41" t="s">
        <v>0</v>
      </c>
      <c r="W310" s="59">
        <v>0</v>
      </c>
      <c r="X310" s="56">
        <f>IFERROR(IF(W310="",0,CEILING((W310/$H310),1)*$H310),"")</f>
        <v>0</v>
      </c>
      <c r="Y310" s="42" t="str">
        <f>IFERROR(IF(X310=0,"",ROUNDUP(X310/H310,0)*0.02175),"")</f>
        <v/>
      </c>
      <c r="Z310" s="69" t="s">
        <v>48</v>
      </c>
      <c r="AA310" s="70" t="s">
        <v>48</v>
      </c>
      <c r="AE310" s="80"/>
      <c r="BB310" s="262" t="s">
        <v>67</v>
      </c>
      <c r="BL310" s="80">
        <f>IFERROR(W310*I310/H310,"0")</f>
        <v>0</v>
      </c>
      <c r="BM310" s="80">
        <f>IFERROR(X310*I310/H310,"0")</f>
        <v>0</v>
      </c>
      <c r="BN310" s="80">
        <f>IFERROR(1/J310*(W310/H310),"0")</f>
        <v>0</v>
      </c>
      <c r="BO310" s="80">
        <f>IFERROR(1/J310*(X310/H310),"0")</f>
        <v>0</v>
      </c>
    </row>
    <row r="311" spans="1:67" ht="27" customHeight="1" x14ac:dyDescent="0.25">
      <c r="A311" s="64" t="s">
        <v>477</v>
      </c>
      <c r="B311" s="64" t="s">
        <v>478</v>
      </c>
      <c r="C311" s="37">
        <v>4301051461</v>
      </c>
      <c r="D311" s="403">
        <v>4680115883604</v>
      </c>
      <c r="E311" s="403"/>
      <c r="F311" s="63">
        <v>0.35</v>
      </c>
      <c r="G311" s="38">
        <v>6</v>
      </c>
      <c r="H311" s="63">
        <v>2.1</v>
      </c>
      <c r="I311" s="63">
        <v>2.3719999999999999</v>
      </c>
      <c r="J311" s="38">
        <v>156</v>
      </c>
      <c r="K311" s="38" t="s">
        <v>81</v>
      </c>
      <c r="L311" s="39" t="s">
        <v>133</v>
      </c>
      <c r="M311" s="39"/>
      <c r="N311" s="38">
        <v>45</v>
      </c>
      <c r="O311" s="53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405"/>
      <c r="Q311" s="405"/>
      <c r="R311" s="405"/>
      <c r="S311" s="406"/>
      <c r="T311" s="40" t="s">
        <v>48</v>
      </c>
      <c r="U311" s="40" t="s">
        <v>48</v>
      </c>
      <c r="V311" s="41" t="s">
        <v>0</v>
      </c>
      <c r="W311" s="59">
        <v>0</v>
      </c>
      <c r="X311" s="56">
        <f>IFERROR(IF(W311="",0,CEILING((W311/$H311),1)*$H311),"")</f>
        <v>0</v>
      </c>
      <c r="Y311" s="42" t="str">
        <f>IFERROR(IF(X311=0,"",ROUNDUP(X311/H311,0)*0.00753),"")</f>
        <v/>
      </c>
      <c r="Z311" s="69" t="s">
        <v>48</v>
      </c>
      <c r="AA311" s="70" t="s">
        <v>48</v>
      </c>
      <c r="AE311" s="80"/>
      <c r="BB311" s="263" t="s">
        <v>67</v>
      </c>
      <c r="BL311" s="80">
        <f>IFERROR(W311*I311/H311,"0")</f>
        <v>0</v>
      </c>
      <c r="BM311" s="80">
        <f>IFERROR(X311*I311/H311,"0")</f>
        <v>0</v>
      </c>
      <c r="BN311" s="80">
        <f>IFERROR(1/J311*(W311/H311),"0")</f>
        <v>0</v>
      </c>
      <c r="BO311" s="80">
        <f>IFERROR(1/J311*(X311/H311),"0")</f>
        <v>0</v>
      </c>
    </row>
    <row r="312" spans="1:67" ht="27" customHeight="1" x14ac:dyDescent="0.25">
      <c r="A312" s="64" t="s">
        <v>479</v>
      </c>
      <c r="B312" s="64" t="s">
        <v>480</v>
      </c>
      <c r="C312" s="37">
        <v>4301051485</v>
      </c>
      <c r="D312" s="403">
        <v>4680115883567</v>
      </c>
      <c r="E312" s="403"/>
      <c r="F312" s="63">
        <v>0.35</v>
      </c>
      <c r="G312" s="38">
        <v>6</v>
      </c>
      <c r="H312" s="63">
        <v>2.1</v>
      </c>
      <c r="I312" s="63">
        <v>2.36</v>
      </c>
      <c r="J312" s="38">
        <v>156</v>
      </c>
      <c r="K312" s="38" t="s">
        <v>81</v>
      </c>
      <c r="L312" s="39" t="s">
        <v>80</v>
      </c>
      <c r="M312" s="39"/>
      <c r="N312" s="38">
        <v>40</v>
      </c>
      <c r="O312" s="53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405"/>
      <c r="Q312" s="405"/>
      <c r="R312" s="405"/>
      <c r="S312" s="406"/>
      <c r="T312" s="40" t="s">
        <v>48</v>
      </c>
      <c r="U312" s="40" t="s">
        <v>48</v>
      </c>
      <c r="V312" s="41" t="s">
        <v>0</v>
      </c>
      <c r="W312" s="59">
        <v>0</v>
      </c>
      <c r="X312" s="56">
        <f>IFERROR(IF(W312="",0,CEILING((W312/$H312),1)*$H312),"")</f>
        <v>0</v>
      </c>
      <c r="Y312" s="42" t="str">
        <f>IFERROR(IF(X312=0,"",ROUNDUP(X312/H312,0)*0.00753),"")</f>
        <v/>
      </c>
      <c r="Z312" s="69" t="s">
        <v>48</v>
      </c>
      <c r="AA312" s="70" t="s">
        <v>48</v>
      </c>
      <c r="AE312" s="80"/>
      <c r="BB312" s="264" t="s">
        <v>67</v>
      </c>
      <c r="BL312" s="80">
        <f>IFERROR(W312*I312/H312,"0")</f>
        <v>0</v>
      </c>
      <c r="BM312" s="80">
        <f>IFERROR(X312*I312/H312,"0")</f>
        <v>0</v>
      </c>
      <c r="BN312" s="80">
        <f>IFERROR(1/J312*(W312/H312),"0")</f>
        <v>0</v>
      </c>
      <c r="BO312" s="80">
        <f>IFERROR(1/J312*(X312/H312),"0")</f>
        <v>0</v>
      </c>
    </row>
    <row r="313" spans="1:67" x14ac:dyDescent="0.2">
      <c r="A313" s="400"/>
      <c r="B313" s="400"/>
      <c r="C313" s="400"/>
      <c r="D313" s="400"/>
      <c r="E313" s="400"/>
      <c r="F313" s="400"/>
      <c r="G313" s="400"/>
      <c r="H313" s="400"/>
      <c r="I313" s="400"/>
      <c r="J313" s="400"/>
      <c r="K313" s="400"/>
      <c r="L313" s="400"/>
      <c r="M313" s="400"/>
      <c r="N313" s="401"/>
      <c r="O313" s="397" t="s">
        <v>43</v>
      </c>
      <c r="P313" s="398"/>
      <c r="Q313" s="398"/>
      <c r="R313" s="398"/>
      <c r="S313" s="398"/>
      <c r="T313" s="398"/>
      <c r="U313" s="399"/>
      <c r="V313" s="43" t="s">
        <v>42</v>
      </c>
      <c r="W313" s="44">
        <f>IFERROR(W310/H310,"0")+IFERROR(W311/H311,"0")+IFERROR(W312/H312,"0")</f>
        <v>0</v>
      </c>
      <c r="X313" s="44">
        <f>IFERROR(X310/H310,"0")+IFERROR(X311/H311,"0")+IFERROR(X312/H312,"0")</f>
        <v>0</v>
      </c>
      <c r="Y313" s="44">
        <f>IFERROR(IF(Y310="",0,Y310),"0")+IFERROR(IF(Y311="",0,Y311),"0")+IFERROR(IF(Y312="",0,Y312),"0")</f>
        <v>0</v>
      </c>
      <c r="Z313" s="68"/>
      <c r="AA313" s="68"/>
    </row>
    <row r="314" spans="1:67" x14ac:dyDescent="0.2">
      <c r="A314" s="400"/>
      <c r="B314" s="400"/>
      <c r="C314" s="400"/>
      <c r="D314" s="400"/>
      <c r="E314" s="400"/>
      <c r="F314" s="400"/>
      <c r="G314" s="400"/>
      <c r="H314" s="400"/>
      <c r="I314" s="400"/>
      <c r="J314" s="400"/>
      <c r="K314" s="400"/>
      <c r="L314" s="400"/>
      <c r="M314" s="400"/>
      <c r="N314" s="401"/>
      <c r="O314" s="397" t="s">
        <v>43</v>
      </c>
      <c r="P314" s="398"/>
      <c r="Q314" s="398"/>
      <c r="R314" s="398"/>
      <c r="S314" s="398"/>
      <c r="T314" s="398"/>
      <c r="U314" s="399"/>
      <c r="V314" s="43" t="s">
        <v>0</v>
      </c>
      <c r="W314" s="44">
        <f>IFERROR(SUM(W310:W312),"0")</f>
        <v>0</v>
      </c>
      <c r="X314" s="44">
        <f>IFERROR(SUM(X310:X312),"0")</f>
        <v>0</v>
      </c>
      <c r="Y314" s="43"/>
      <c r="Z314" s="68"/>
      <c r="AA314" s="68"/>
    </row>
    <row r="315" spans="1:67" ht="14.25" customHeight="1" x14ac:dyDescent="0.25">
      <c r="A315" s="402" t="s">
        <v>220</v>
      </c>
      <c r="B315" s="402"/>
      <c r="C315" s="402"/>
      <c r="D315" s="402"/>
      <c r="E315" s="402"/>
      <c r="F315" s="402"/>
      <c r="G315" s="402"/>
      <c r="H315" s="402"/>
      <c r="I315" s="402"/>
      <c r="J315" s="402"/>
      <c r="K315" s="402"/>
      <c r="L315" s="402"/>
      <c r="M315" s="402"/>
      <c r="N315" s="402"/>
      <c r="O315" s="402"/>
      <c r="P315" s="402"/>
      <c r="Q315" s="402"/>
      <c r="R315" s="402"/>
      <c r="S315" s="402"/>
      <c r="T315" s="402"/>
      <c r="U315" s="402"/>
      <c r="V315" s="402"/>
      <c r="W315" s="402"/>
      <c r="X315" s="402"/>
      <c r="Y315" s="402"/>
      <c r="Z315" s="67"/>
      <c r="AA315" s="67"/>
    </row>
    <row r="316" spans="1:67" ht="27" customHeight="1" x14ac:dyDescent="0.25">
      <c r="A316" s="64" t="s">
        <v>481</v>
      </c>
      <c r="B316" s="64" t="s">
        <v>482</v>
      </c>
      <c r="C316" s="37">
        <v>4301060324</v>
      </c>
      <c r="D316" s="403">
        <v>4607091388831</v>
      </c>
      <c r="E316" s="403"/>
      <c r="F316" s="63">
        <v>0.38</v>
      </c>
      <c r="G316" s="38">
        <v>6</v>
      </c>
      <c r="H316" s="63">
        <v>2.2799999999999998</v>
      </c>
      <c r="I316" s="63">
        <v>2.552</v>
      </c>
      <c r="J316" s="38">
        <v>156</v>
      </c>
      <c r="K316" s="38" t="s">
        <v>81</v>
      </c>
      <c r="L316" s="39" t="s">
        <v>80</v>
      </c>
      <c r="M316" s="39"/>
      <c r="N316" s="38">
        <v>40</v>
      </c>
      <c r="O316" s="54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405"/>
      <c r="Q316" s="405"/>
      <c r="R316" s="405"/>
      <c r="S316" s="406"/>
      <c r="T316" s="40" t="s">
        <v>48</v>
      </c>
      <c r="U316" s="40" t="s">
        <v>48</v>
      </c>
      <c r="V316" s="41" t="s">
        <v>0</v>
      </c>
      <c r="W316" s="59">
        <v>0</v>
      </c>
      <c r="X316" s="56">
        <f>IFERROR(IF(W316="",0,CEILING((W316/$H316),1)*$H316),"")</f>
        <v>0</v>
      </c>
      <c r="Y316" s="42" t="str">
        <f>IFERROR(IF(X316=0,"",ROUNDUP(X316/H316,0)*0.00753),"")</f>
        <v/>
      </c>
      <c r="Z316" s="69" t="s">
        <v>48</v>
      </c>
      <c r="AA316" s="70" t="s">
        <v>48</v>
      </c>
      <c r="AE316" s="80"/>
      <c r="BB316" s="265" t="s">
        <v>67</v>
      </c>
      <c r="BL316" s="80">
        <f>IFERROR(W316*I316/H316,"0")</f>
        <v>0</v>
      </c>
      <c r="BM316" s="80">
        <f>IFERROR(X316*I316/H316,"0")</f>
        <v>0</v>
      </c>
      <c r="BN316" s="80">
        <f>IFERROR(1/J316*(W316/H316),"0")</f>
        <v>0</v>
      </c>
      <c r="BO316" s="80">
        <f>IFERROR(1/J316*(X316/H316),"0")</f>
        <v>0</v>
      </c>
    </row>
    <row r="317" spans="1:67" x14ac:dyDescent="0.2">
      <c r="A317" s="400"/>
      <c r="B317" s="400"/>
      <c r="C317" s="400"/>
      <c r="D317" s="400"/>
      <c r="E317" s="400"/>
      <c r="F317" s="400"/>
      <c r="G317" s="400"/>
      <c r="H317" s="400"/>
      <c r="I317" s="400"/>
      <c r="J317" s="400"/>
      <c r="K317" s="400"/>
      <c r="L317" s="400"/>
      <c r="M317" s="400"/>
      <c r="N317" s="401"/>
      <c r="O317" s="397" t="s">
        <v>43</v>
      </c>
      <c r="P317" s="398"/>
      <c r="Q317" s="398"/>
      <c r="R317" s="398"/>
      <c r="S317" s="398"/>
      <c r="T317" s="398"/>
      <c r="U317" s="399"/>
      <c r="V317" s="43" t="s">
        <v>42</v>
      </c>
      <c r="W317" s="44">
        <f>IFERROR(W316/H316,"0")</f>
        <v>0</v>
      </c>
      <c r="X317" s="44">
        <f>IFERROR(X316/H316,"0")</f>
        <v>0</v>
      </c>
      <c r="Y317" s="44">
        <f>IFERROR(IF(Y316="",0,Y316),"0")</f>
        <v>0</v>
      </c>
      <c r="Z317" s="68"/>
      <c r="AA317" s="68"/>
    </row>
    <row r="318" spans="1:67" x14ac:dyDescent="0.2">
      <c r="A318" s="400"/>
      <c r="B318" s="400"/>
      <c r="C318" s="400"/>
      <c r="D318" s="400"/>
      <c r="E318" s="400"/>
      <c r="F318" s="400"/>
      <c r="G318" s="400"/>
      <c r="H318" s="400"/>
      <c r="I318" s="400"/>
      <c r="J318" s="400"/>
      <c r="K318" s="400"/>
      <c r="L318" s="400"/>
      <c r="M318" s="400"/>
      <c r="N318" s="401"/>
      <c r="O318" s="397" t="s">
        <v>43</v>
      </c>
      <c r="P318" s="398"/>
      <c r="Q318" s="398"/>
      <c r="R318" s="398"/>
      <c r="S318" s="398"/>
      <c r="T318" s="398"/>
      <c r="U318" s="399"/>
      <c r="V318" s="43" t="s">
        <v>0</v>
      </c>
      <c r="W318" s="44">
        <f>IFERROR(SUM(W316:W316),"0")</f>
        <v>0</v>
      </c>
      <c r="X318" s="44">
        <f>IFERROR(SUM(X316:X316),"0")</f>
        <v>0</v>
      </c>
      <c r="Y318" s="43"/>
      <c r="Z318" s="68"/>
      <c r="AA318" s="68"/>
    </row>
    <row r="319" spans="1:67" ht="14.25" customHeight="1" x14ac:dyDescent="0.25">
      <c r="A319" s="402" t="s">
        <v>99</v>
      </c>
      <c r="B319" s="402"/>
      <c r="C319" s="402"/>
      <c r="D319" s="402"/>
      <c r="E319" s="402"/>
      <c r="F319" s="402"/>
      <c r="G319" s="402"/>
      <c r="H319" s="402"/>
      <c r="I319" s="402"/>
      <c r="J319" s="402"/>
      <c r="K319" s="402"/>
      <c r="L319" s="402"/>
      <c r="M319" s="402"/>
      <c r="N319" s="402"/>
      <c r="O319" s="402"/>
      <c r="P319" s="402"/>
      <c r="Q319" s="402"/>
      <c r="R319" s="402"/>
      <c r="S319" s="402"/>
      <c r="T319" s="402"/>
      <c r="U319" s="402"/>
      <c r="V319" s="402"/>
      <c r="W319" s="402"/>
      <c r="X319" s="402"/>
      <c r="Y319" s="402"/>
      <c r="Z319" s="67"/>
      <c r="AA319" s="67"/>
    </row>
    <row r="320" spans="1:67" ht="27" customHeight="1" x14ac:dyDescent="0.25">
      <c r="A320" s="64" t="s">
        <v>483</v>
      </c>
      <c r="B320" s="64" t="s">
        <v>484</v>
      </c>
      <c r="C320" s="37">
        <v>4301032015</v>
      </c>
      <c r="D320" s="403">
        <v>4607091383102</v>
      </c>
      <c r="E320" s="403"/>
      <c r="F320" s="63">
        <v>0.17</v>
      </c>
      <c r="G320" s="38">
        <v>15</v>
      </c>
      <c r="H320" s="63">
        <v>2.5499999999999998</v>
      </c>
      <c r="I320" s="63">
        <v>2.9750000000000001</v>
      </c>
      <c r="J320" s="38">
        <v>156</v>
      </c>
      <c r="K320" s="38" t="s">
        <v>81</v>
      </c>
      <c r="L320" s="39" t="s">
        <v>103</v>
      </c>
      <c r="M320" s="39"/>
      <c r="N320" s="38">
        <v>180</v>
      </c>
      <c r="O320" s="54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405"/>
      <c r="Q320" s="405"/>
      <c r="R320" s="405"/>
      <c r="S320" s="406"/>
      <c r="T320" s="40" t="s">
        <v>48</v>
      </c>
      <c r="U320" s="40" t="s">
        <v>48</v>
      </c>
      <c r="V320" s="41" t="s">
        <v>0</v>
      </c>
      <c r="W320" s="59">
        <v>0</v>
      </c>
      <c r="X320" s="56">
        <f>IFERROR(IF(W320="",0,CEILING((W320/$H320),1)*$H320),"")</f>
        <v>0</v>
      </c>
      <c r="Y320" s="42" t="str">
        <f>IFERROR(IF(X320=0,"",ROUNDUP(X320/H320,0)*0.00753),"")</f>
        <v/>
      </c>
      <c r="Z320" s="69" t="s">
        <v>48</v>
      </c>
      <c r="AA320" s="70" t="s">
        <v>48</v>
      </c>
      <c r="AE320" s="80"/>
      <c r="BB320" s="266" t="s">
        <v>67</v>
      </c>
      <c r="BL320" s="80">
        <f>IFERROR(W320*I320/H320,"0")</f>
        <v>0</v>
      </c>
      <c r="BM320" s="80">
        <f>IFERROR(X320*I320/H320,"0")</f>
        <v>0</v>
      </c>
      <c r="BN320" s="80">
        <f>IFERROR(1/J320*(W320/H320),"0")</f>
        <v>0</v>
      </c>
      <c r="BO320" s="80">
        <f>IFERROR(1/J320*(X320/H320),"0")</f>
        <v>0</v>
      </c>
    </row>
    <row r="321" spans="1:67" x14ac:dyDescent="0.2">
      <c r="A321" s="400"/>
      <c r="B321" s="400"/>
      <c r="C321" s="400"/>
      <c r="D321" s="400"/>
      <c r="E321" s="400"/>
      <c r="F321" s="400"/>
      <c r="G321" s="400"/>
      <c r="H321" s="400"/>
      <c r="I321" s="400"/>
      <c r="J321" s="400"/>
      <c r="K321" s="400"/>
      <c r="L321" s="400"/>
      <c r="M321" s="400"/>
      <c r="N321" s="401"/>
      <c r="O321" s="397" t="s">
        <v>43</v>
      </c>
      <c r="P321" s="398"/>
      <c r="Q321" s="398"/>
      <c r="R321" s="398"/>
      <c r="S321" s="398"/>
      <c r="T321" s="398"/>
      <c r="U321" s="399"/>
      <c r="V321" s="43" t="s">
        <v>42</v>
      </c>
      <c r="W321" s="44">
        <f>IFERROR(W320/H320,"0")</f>
        <v>0</v>
      </c>
      <c r="X321" s="44">
        <f>IFERROR(X320/H320,"0")</f>
        <v>0</v>
      </c>
      <c r="Y321" s="44">
        <f>IFERROR(IF(Y320="",0,Y320),"0")</f>
        <v>0</v>
      </c>
      <c r="Z321" s="68"/>
      <c r="AA321" s="68"/>
    </row>
    <row r="322" spans="1:67" x14ac:dyDescent="0.2">
      <c r="A322" s="400"/>
      <c r="B322" s="400"/>
      <c r="C322" s="400"/>
      <c r="D322" s="400"/>
      <c r="E322" s="400"/>
      <c r="F322" s="400"/>
      <c r="G322" s="400"/>
      <c r="H322" s="400"/>
      <c r="I322" s="400"/>
      <c r="J322" s="400"/>
      <c r="K322" s="400"/>
      <c r="L322" s="400"/>
      <c r="M322" s="400"/>
      <c r="N322" s="401"/>
      <c r="O322" s="397" t="s">
        <v>43</v>
      </c>
      <c r="P322" s="398"/>
      <c r="Q322" s="398"/>
      <c r="R322" s="398"/>
      <c r="S322" s="398"/>
      <c r="T322" s="398"/>
      <c r="U322" s="399"/>
      <c r="V322" s="43" t="s">
        <v>0</v>
      </c>
      <c r="W322" s="44">
        <f>IFERROR(SUM(W320:W320),"0")</f>
        <v>0</v>
      </c>
      <c r="X322" s="44">
        <f>IFERROR(SUM(X320:X320),"0")</f>
        <v>0</v>
      </c>
      <c r="Y322" s="43"/>
      <c r="Z322" s="68"/>
      <c r="AA322" s="68"/>
    </row>
    <row r="323" spans="1:67" ht="27.75" customHeight="1" x14ac:dyDescent="0.2">
      <c r="A323" s="436" t="s">
        <v>485</v>
      </c>
      <c r="B323" s="436"/>
      <c r="C323" s="436"/>
      <c r="D323" s="436"/>
      <c r="E323" s="436"/>
      <c r="F323" s="436"/>
      <c r="G323" s="436"/>
      <c r="H323" s="436"/>
      <c r="I323" s="436"/>
      <c r="J323" s="436"/>
      <c r="K323" s="436"/>
      <c r="L323" s="436"/>
      <c r="M323" s="436"/>
      <c r="N323" s="436"/>
      <c r="O323" s="436"/>
      <c r="P323" s="436"/>
      <c r="Q323" s="436"/>
      <c r="R323" s="436"/>
      <c r="S323" s="436"/>
      <c r="T323" s="436"/>
      <c r="U323" s="436"/>
      <c r="V323" s="436"/>
      <c r="W323" s="436"/>
      <c r="X323" s="436"/>
      <c r="Y323" s="436"/>
      <c r="Z323" s="55"/>
      <c r="AA323" s="55"/>
    </row>
    <row r="324" spans="1:67" ht="16.5" customHeight="1" x14ac:dyDescent="0.25">
      <c r="A324" s="437" t="s">
        <v>486</v>
      </c>
      <c r="B324" s="437"/>
      <c r="C324" s="437"/>
      <c r="D324" s="437"/>
      <c r="E324" s="437"/>
      <c r="F324" s="437"/>
      <c r="G324" s="437"/>
      <c r="H324" s="437"/>
      <c r="I324" s="437"/>
      <c r="J324" s="437"/>
      <c r="K324" s="437"/>
      <c r="L324" s="437"/>
      <c r="M324" s="437"/>
      <c r="N324" s="437"/>
      <c r="O324" s="437"/>
      <c r="P324" s="437"/>
      <c r="Q324" s="437"/>
      <c r="R324" s="437"/>
      <c r="S324" s="437"/>
      <c r="T324" s="437"/>
      <c r="U324" s="437"/>
      <c r="V324" s="437"/>
      <c r="W324" s="437"/>
      <c r="X324" s="437"/>
      <c r="Y324" s="437"/>
      <c r="Z324" s="66"/>
      <c r="AA324" s="66"/>
    </row>
    <row r="325" spans="1:67" ht="14.25" customHeight="1" x14ac:dyDescent="0.25">
      <c r="A325" s="402" t="s">
        <v>118</v>
      </c>
      <c r="B325" s="402"/>
      <c r="C325" s="402"/>
      <c r="D325" s="402"/>
      <c r="E325" s="402"/>
      <c r="F325" s="402"/>
      <c r="G325" s="402"/>
      <c r="H325" s="402"/>
      <c r="I325" s="402"/>
      <c r="J325" s="402"/>
      <c r="K325" s="402"/>
      <c r="L325" s="402"/>
      <c r="M325" s="402"/>
      <c r="N325" s="402"/>
      <c r="O325" s="402"/>
      <c r="P325" s="402"/>
      <c r="Q325" s="402"/>
      <c r="R325" s="402"/>
      <c r="S325" s="402"/>
      <c r="T325" s="402"/>
      <c r="U325" s="402"/>
      <c r="V325" s="402"/>
      <c r="W325" s="402"/>
      <c r="X325" s="402"/>
      <c r="Y325" s="402"/>
      <c r="Z325" s="67"/>
      <c r="AA325" s="67"/>
    </row>
    <row r="326" spans="1:67" ht="37.5" customHeight="1" x14ac:dyDescent="0.25">
      <c r="A326" s="64" t="s">
        <v>488</v>
      </c>
      <c r="B326" s="64" t="s">
        <v>489</v>
      </c>
      <c r="C326" s="37">
        <v>4301011875</v>
      </c>
      <c r="D326" s="403">
        <v>4680115884885</v>
      </c>
      <c r="E326" s="403"/>
      <c r="F326" s="63">
        <v>0.8</v>
      </c>
      <c r="G326" s="38">
        <v>15</v>
      </c>
      <c r="H326" s="63">
        <v>12</v>
      </c>
      <c r="I326" s="63">
        <v>12.48</v>
      </c>
      <c r="J326" s="38">
        <v>56</v>
      </c>
      <c r="K326" s="38" t="s">
        <v>114</v>
      </c>
      <c r="L326" s="39" t="s">
        <v>80</v>
      </c>
      <c r="M326" s="39"/>
      <c r="N326" s="38">
        <v>60</v>
      </c>
      <c r="O326" s="531" t="s">
        <v>490</v>
      </c>
      <c r="P326" s="405"/>
      <c r="Q326" s="405"/>
      <c r="R326" s="405"/>
      <c r="S326" s="406"/>
      <c r="T326" s="40" t="s">
        <v>487</v>
      </c>
      <c r="U326" s="40" t="s">
        <v>48</v>
      </c>
      <c r="V326" s="41" t="s">
        <v>0</v>
      </c>
      <c r="W326" s="59">
        <v>0</v>
      </c>
      <c r="X326" s="56">
        <f t="shared" ref="X326:X338" si="70">IFERROR(IF(W326="",0,CEILING((W326/$H326),1)*$H326),"")</f>
        <v>0</v>
      </c>
      <c r="Y326" s="42" t="str">
        <f>IFERROR(IF(X326=0,"",ROUNDUP(X326/H326,0)*0.02175),"")</f>
        <v/>
      </c>
      <c r="Z326" s="69" t="s">
        <v>48</v>
      </c>
      <c r="AA326" s="70" t="s">
        <v>48</v>
      </c>
      <c r="AE326" s="80"/>
      <c r="BB326" s="267" t="s">
        <v>67</v>
      </c>
      <c r="BL326" s="80">
        <f t="shared" ref="BL326:BL338" si="71">IFERROR(W326*I326/H326,"0")</f>
        <v>0</v>
      </c>
      <c r="BM326" s="80">
        <f t="shared" ref="BM326:BM338" si="72">IFERROR(X326*I326/H326,"0")</f>
        <v>0</v>
      </c>
      <c r="BN326" s="80">
        <f t="shared" ref="BN326:BN338" si="73">IFERROR(1/J326*(W326/H326),"0")</f>
        <v>0</v>
      </c>
      <c r="BO326" s="80">
        <f t="shared" ref="BO326:BO338" si="74">IFERROR(1/J326*(X326/H326),"0")</f>
        <v>0</v>
      </c>
    </row>
    <row r="327" spans="1:67" ht="27" customHeight="1" x14ac:dyDescent="0.25">
      <c r="A327" s="64" t="s">
        <v>491</v>
      </c>
      <c r="B327" s="64" t="s">
        <v>492</v>
      </c>
      <c r="C327" s="37">
        <v>4301011940</v>
      </c>
      <c r="D327" s="403">
        <v>4680115884076</v>
      </c>
      <c r="E327" s="403"/>
      <c r="F327" s="63">
        <v>2.5</v>
      </c>
      <c r="G327" s="38">
        <v>6</v>
      </c>
      <c r="H327" s="63">
        <v>15</v>
      </c>
      <c r="I327" s="63">
        <v>15.48</v>
      </c>
      <c r="J327" s="38">
        <v>48</v>
      </c>
      <c r="K327" s="38" t="s">
        <v>114</v>
      </c>
      <c r="L327" s="39" t="s">
        <v>122</v>
      </c>
      <c r="M327" s="39"/>
      <c r="N327" s="38">
        <v>60</v>
      </c>
      <c r="O327" s="532" t="s">
        <v>493</v>
      </c>
      <c r="P327" s="405"/>
      <c r="Q327" s="405"/>
      <c r="R327" s="405"/>
      <c r="S327" s="406"/>
      <c r="T327" s="40" t="s">
        <v>48</v>
      </c>
      <c r="U327" s="40" t="s">
        <v>48</v>
      </c>
      <c r="V327" s="41" t="s">
        <v>0</v>
      </c>
      <c r="W327" s="59">
        <v>0</v>
      </c>
      <c r="X327" s="56">
        <f t="shared" si="70"/>
        <v>0</v>
      </c>
      <c r="Y327" s="42" t="str">
        <f>IFERROR(IF(X327=0,"",ROUNDUP(X327/H327,0)*0.02039),"")</f>
        <v/>
      </c>
      <c r="Z327" s="69" t="s">
        <v>48</v>
      </c>
      <c r="AA327" s="70" t="s">
        <v>48</v>
      </c>
      <c r="AE327" s="80"/>
      <c r="BB327" s="268" t="s">
        <v>67</v>
      </c>
      <c r="BL327" s="80">
        <f t="shared" si="71"/>
        <v>0</v>
      </c>
      <c r="BM327" s="80">
        <f t="shared" si="72"/>
        <v>0</v>
      </c>
      <c r="BN327" s="80">
        <f t="shared" si="73"/>
        <v>0</v>
      </c>
      <c r="BO327" s="80">
        <f t="shared" si="74"/>
        <v>0</v>
      </c>
    </row>
    <row r="328" spans="1:67" ht="27" customHeight="1" x14ac:dyDescent="0.25">
      <c r="A328" s="64" t="s">
        <v>494</v>
      </c>
      <c r="B328" s="64" t="s">
        <v>495</v>
      </c>
      <c r="C328" s="37">
        <v>4301011943</v>
      </c>
      <c r="D328" s="403">
        <v>4680115884830</v>
      </c>
      <c r="E328" s="403"/>
      <c r="F328" s="63">
        <v>2.5</v>
      </c>
      <c r="G328" s="38">
        <v>6</v>
      </c>
      <c r="H328" s="63">
        <v>15</v>
      </c>
      <c r="I328" s="63">
        <v>15.48</v>
      </c>
      <c r="J328" s="38">
        <v>48</v>
      </c>
      <c r="K328" s="38" t="s">
        <v>114</v>
      </c>
      <c r="L328" s="39" t="s">
        <v>122</v>
      </c>
      <c r="M328" s="39"/>
      <c r="N328" s="38">
        <v>60</v>
      </c>
      <c r="O328" s="533" t="s">
        <v>496</v>
      </c>
      <c r="P328" s="405"/>
      <c r="Q328" s="405"/>
      <c r="R328" s="405"/>
      <c r="S328" s="406"/>
      <c r="T328" s="40" t="s">
        <v>48</v>
      </c>
      <c r="U328" s="40" t="s">
        <v>48</v>
      </c>
      <c r="V328" s="41" t="s">
        <v>0</v>
      </c>
      <c r="W328" s="59">
        <v>0</v>
      </c>
      <c r="X328" s="56">
        <f t="shared" si="70"/>
        <v>0</v>
      </c>
      <c r="Y328" s="42" t="str">
        <f>IFERROR(IF(X328=0,"",ROUNDUP(X328/H328,0)*0.02039),"")</f>
        <v/>
      </c>
      <c r="Z328" s="69" t="s">
        <v>48</v>
      </c>
      <c r="AA328" s="70" t="s">
        <v>48</v>
      </c>
      <c r="AE328" s="80"/>
      <c r="BB328" s="269" t="s">
        <v>67</v>
      </c>
      <c r="BL328" s="80">
        <f t="shared" si="71"/>
        <v>0</v>
      </c>
      <c r="BM328" s="80">
        <f t="shared" si="72"/>
        <v>0</v>
      </c>
      <c r="BN328" s="80">
        <f t="shared" si="73"/>
        <v>0</v>
      </c>
      <c r="BO328" s="80">
        <f t="shared" si="74"/>
        <v>0</v>
      </c>
    </row>
    <row r="329" spans="1:67" ht="27" customHeight="1" x14ac:dyDescent="0.25">
      <c r="A329" s="64" t="s">
        <v>491</v>
      </c>
      <c r="B329" s="64" t="s">
        <v>497</v>
      </c>
      <c r="C329" s="37">
        <v>4301011865</v>
      </c>
      <c r="D329" s="403">
        <v>4680115884076</v>
      </c>
      <c r="E329" s="403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114</v>
      </c>
      <c r="L329" s="39" t="s">
        <v>80</v>
      </c>
      <c r="M329" s="39"/>
      <c r="N329" s="38">
        <v>60</v>
      </c>
      <c r="O329" s="534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29" s="405"/>
      <c r="Q329" s="405"/>
      <c r="R329" s="405"/>
      <c r="S329" s="406"/>
      <c r="T329" s="40" t="s">
        <v>48</v>
      </c>
      <c r="U329" s="40" t="s">
        <v>48</v>
      </c>
      <c r="V329" s="41" t="s">
        <v>0</v>
      </c>
      <c r="W329" s="59">
        <v>0</v>
      </c>
      <c r="X329" s="56">
        <f t="shared" si="70"/>
        <v>0</v>
      </c>
      <c r="Y329" s="42" t="str">
        <f>IFERROR(IF(X329=0,"",ROUNDUP(X329/H329,0)*0.02175),"")</f>
        <v/>
      </c>
      <c r="Z329" s="69" t="s">
        <v>48</v>
      </c>
      <c r="AA329" s="70" t="s">
        <v>48</v>
      </c>
      <c r="AE329" s="80"/>
      <c r="BB329" s="270" t="s">
        <v>67</v>
      </c>
      <c r="BL329" s="80">
        <f t="shared" si="71"/>
        <v>0</v>
      </c>
      <c r="BM329" s="80">
        <f t="shared" si="72"/>
        <v>0</v>
      </c>
      <c r="BN329" s="80">
        <f t="shared" si="73"/>
        <v>0</v>
      </c>
      <c r="BO329" s="80">
        <f t="shared" si="74"/>
        <v>0</v>
      </c>
    </row>
    <row r="330" spans="1:67" ht="27" customHeight="1" x14ac:dyDescent="0.25">
      <c r="A330" s="64" t="s">
        <v>494</v>
      </c>
      <c r="B330" s="64" t="s">
        <v>498</v>
      </c>
      <c r="C330" s="37">
        <v>4301011867</v>
      </c>
      <c r="D330" s="403">
        <v>4680115884830</v>
      </c>
      <c r="E330" s="403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114</v>
      </c>
      <c r="L330" s="39" t="s">
        <v>80</v>
      </c>
      <c r="M330" s="39"/>
      <c r="N330" s="38">
        <v>60</v>
      </c>
      <c r="O330" s="535" t="s">
        <v>496</v>
      </c>
      <c r="P330" s="405"/>
      <c r="Q330" s="405"/>
      <c r="R330" s="405"/>
      <c r="S330" s="406"/>
      <c r="T330" s="40" t="s">
        <v>48</v>
      </c>
      <c r="U330" s="40" t="s">
        <v>48</v>
      </c>
      <c r="V330" s="41" t="s">
        <v>0</v>
      </c>
      <c r="W330" s="59">
        <v>0</v>
      </c>
      <c r="X330" s="56">
        <f t="shared" si="70"/>
        <v>0</v>
      </c>
      <c r="Y330" s="42" t="str">
        <f>IFERROR(IF(X330=0,"",ROUNDUP(X330/H330,0)*0.02175),"")</f>
        <v/>
      </c>
      <c r="Z330" s="69" t="s">
        <v>48</v>
      </c>
      <c r="AA330" s="70" t="s">
        <v>48</v>
      </c>
      <c r="AE330" s="80"/>
      <c r="BB330" s="271" t="s">
        <v>67</v>
      </c>
      <c r="BL330" s="80">
        <f t="shared" si="71"/>
        <v>0</v>
      </c>
      <c r="BM330" s="80">
        <f t="shared" si="72"/>
        <v>0</v>
      </c>
      <c r="BN330" s="80">
        <f t="shared" si="73"/>
        <v>0</v>
      </c>
      <c r="BO330" s="80">
        <f t="shared" si="74"/>
        <v>0</v>
      </c>
    </row>
    <row r="331" spans="1:67" ht="27" customHeight="1" x14ac:dyDescent="0.25">
      <c r="A331" s="64" t="s">
        <v>499</v>
      </c>
      <c r="B331" s="64" t="s">
        <v>500</v>
      </c>
      <c r="C331" s="37">
        <v>4301011946</v>
      </c>
      <c r="D331" s="403">
        <v>4680115884847</v>
      </c>
      <c r="E331" s="403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114</v>
      </c>
      <c r="L331" s="39" t="s">
        <v>122</v>
      </c>
      <c r="M331" s="39"/>
      <c r="N331" s="38">
        <v>60</v>
      </c>
      <c r="O331" s="536" t="s">
        <v>501</v>
      </c>
      <c r="P331" s="405"/>
      <c r="Q331" s="405"/>
      <c r="R331" s="405"/>
      <c r="S331" s="406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si="70"/>
        <v>0</v>
      </c>
      <c r="Y331" s="42" t="str">
        <f>IFERROR(IF(X331=0,"",ROUNDUP(X331/H331,0)*0.02039),"")</f>
        <v/>
      </c>
      <c r="Z331" s="69" t="s">
        <v>48</v>
      </c>
      <c r="AA331" s="70" t="s">
        <v>48</v>
      </c>
      <c r="AE331" s="80"/>
      <c r="BB331" s="272" t="s">
        <v>67</v>
      </c>
      <c r="BL331" s="80">
        <f t="shared" si="71"/>
        <v>0</v>
      </c>
      <c r="BM331" s="80">
        <f t="shared" si="72"/>
        <v>0</v>
      </c>
      <c r="BN331" s="80">
        <f t="shared" si="73"/>
        <v>0</v>
      </c>
      <c r="BO331" s="80">
        <f t="shared" si="74"/>
        <v>0</v>
      </c>
    </row>
    <row r="332" spans="1:67" ht="27" customHeight="1" x14ac:dyDescent="0.25">
      <c r="A332" s="64" t="s">
        <v>499</v>
      </c>
      <c r="B332" s="64" t="s">
        <v>502</v>
      </c>
      <c r="C332" s="37">
        <v>4301011869</v>
      </c>
      <c r="D332" s="403">
        <v>4680115884847</v>
      </c>
      <c r="E332" s="403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114</v>
      </c>
      <c r="L332" s="39" t="s">
        <v>80</v>
      </c>
      <c r="M332" s="39"/>
      <c r="N332" s="38">
        <v>60</v>
      </c>
      <c r="O332" s="537" t="s">
        <v>501</v>
      </c>
      <c r="P332" s="405"/>
      <c r="Q332" s="405"/>
      <c r="R332" s="405"/>
      <c r="S332" s="406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70"/>
        <v>0</v>
      </c>
      <c r="Y332" s="42" t="str">
        <f>IFERROR(IF(X332=0,"",ROUNDUP(X332/H332,0)*0.02175),"")</f>
        <v/>
      </c>
      <c r="Z332" s="69" t="s">
        <v>48</v>
      </c>
      <c r="AA332" s="70" t="s">
        <v>48</v>
      </c>
      <c r="AE332" s="80"/>
      <c r="BB332" s="273" t="s">
        <v>67</v>
      </c>
      <c r="BL332" s="80">
        <f t="shared" si="71"/>
        <v>0</v>
      </c>
      <c r="BM332" s="80">
        <f t="shared" si="72"/>
        <v>0</v>
      </c>
      <c r="BN332" s="80">
        <f t="shared" si="73"/>
        <v>0</v>
      </c>
      <c r="BO332" s="80">
        <f t="shared" si="74"/>
        <v>0</v>
      </c>
    </row>
    <row r="333" spans="1:67" ht="27" customHeight="1" x14ac:dyDescent="0.25">
      <c r="A333" s="64" t="s">
        <v>503</v>
      </c>
      <c r="B333" s="64" t="s">
        <v>504</v>
      </c>
      <c r="C333" s="37">
        <v>4301011947</v>
      </c>
      <c r="D333" s="403">
        <v>4680115884854</v>
      </c>
      <c r="E333" s="403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114</v>
      </c>
      <c r="L333" s="39" t="s">
        <v>122</v>
      </c>
      <c r="M333" s="39"/>
      <c r="N333" s="38">
        <v>60</v>
      </c>
      <c r="O333" s="52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405"/>
      <c r="Q333" s="405"/>
      <c r="R333" s="405"/>
      <c r="S333" s="406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70"/>
        <v>0</v>
      </c>
      <c r="Y333" s="42" t="str">
        <f>IFERROR(IF(X333=0,"",ROUNDUP(X333/H333,0)*0.02039),"")</f>
        <v/>
      </c>
      <c r="Z333" s="69" t="s">
        <v>48</v>
      </c>
      <c r="AA333" s="70" t="s">
        <v>48</v>
      </c>
      <c r="AE333" s="80"/>
      <c r="BB333" s="274" t="s">
        <v>67</v>
      </c>
      <c r="BL333" s="80">
        <f t="shared" si="71"/>
        <v>0</v>
      </c>
      <c r="BM333" s="80">
        <f t="shared" si="72"/>
        <v>0</v>
      </c>
      <c r="BN333" s="80">
        <f t="shared" si="73"/>
        <v>0</v>
      </c>
      <c r="BO333" s="80">
        <f t="shared" si="74"/>
        <v>0</v>
      </c>
    </row>
    <row r="334" spans="1:67" ht="27" customHeight="1" x14ac:dyDescent="0.25">
      <c r="A334" s="64" t="s">
        <v>503</v>
      </c>
      <c r="B334" s="64" t="s">
        <v>505</v>
      </c>
      <c r="C334" s="37">
        <v>4301011870</v>
      </c>
      <c r="D334" s="403">
        <v>4680115884854</v>
      </c>
      <c r="E334" s="403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114</v>
      </c>
      <c r="L334" s="39" t="s">
        <v>80</v>
      </c>
      <c r="M334" s="39"/>
      <c r="N334" s="38">
        <v>60</v>
      </c>
      <c r="O334" s="525" t="s">
        <v>506</v>
      </c>
      <c r="P334" s="405"/>
      <c r="Q334" s="405"/>
      <c r="R334" s="405"/>
      <c r="S334" s="406"/>
      <c r="T334" s="40" t="s">
        <v>48</v>
      </c>
      <c r="U334" s="40" t="s">
        <v>48</v>
      </c>
      <c r="V334" s="41" t="s">
        <v>0</v>
      </c>
      <c r="W334" s="59">
        <v>0</v>
      </c>
      <c r="X334" s="56">
        <f t="shared" si="70"/>
        <v>0</v>
      </c>
      <c r="Y334" s="42" t="str">
        <f>IFERROR(IF(X334=0,"",ROUNDUP(X334/H334,0)*0.02175),"")</f>
        <v/>
      </c>
      <c r="Z334" s="69" t="s">
        <v>48</v>
      </c>
      <c r="AA334" s="70" t="s">
        <v>48</v>
      </c>
      <c r="AE334" s="80"/>
      <c r="BB334" s="275" t="s">
        <v>67</v>
      </c>
      <c r="BL334" s="80">
        <f t="shared" si="71"/>
        <v>0</v>
      </c>
      <c r="BM334" s="80">
        <f t="shared" si="72"/>
        <v>0</v>
      </c>
      <c r="BN334" s="80">
        <f t="shared" si="73"/>
        <v>0</v>
      </c>
      <c r="BO334" s="80">
        <f t="shared" si="74"/>
        <v>0</v>
      </c>
    </row>
    <row r="335" spans="1:67" ht="37.5" customHeight="1" x14ac:dyDescent="0.25">
      <c r="A335" s="64" t="s">
        <v>507</v>
      </c>
      <c r="B335" s="64" t="s">
        <v>508</v>
      </c>
      <c r="C335" s="37">
        <v>4301011871</v>
      </c>
      <c r="D335" s="403">
        <v>4680115884908</v>
      </c>
      <c r="E335" s="403"/>
      <c r="F335" s="63">
        <v>0.4</v>
      </c>
      <c r="G335" s="38">
        <v>10</v>
      </c>
      <c r="H335" s="63">
        <v>4</v>
      </c>
      <c r="I335" s="63">
        <v>4.21</v>
      </c>
      <c r="J335" s="38">
        <v>120</v>
      </c>
      <c r="K335" s="38" t="s">
        <v>81</v>
      </c>
      <c r="L335" s="39" t="s">
        <v>80</v>
      </c>
      <c r="M335" s="39"/>
      <c r="N335" s="38">
        <v>60</v>
      </c>
      <c r="O335" s="526" t="s">
        <v>509</v>
      </c>
      <c r="P335" s="405"/>
      <c r="Q335" s="405"/>
      <c r="R335" s="405"/>
      <c r="S335" s="406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70"/>
        <v>0</v>
      </c>
      <c r="Y335" s="42" t="str">
        <f>IFERROR(IF(X335=0,"",ROUNDUP(X335/H335,0)*0.00937),"")</f>
        <v/>
      </c>
      <c r="Z335" s="69" t="s">
        <v>48</v>
      </c>
      <c r="AA335" s="70" t="s">
        <v>48</v>
      </c>
      <c r="AE335" s="80"/>
      <c r="BB335" s="276" t="s">
        <v>67</v>
      </c>
      <c r="BL335" s="80">
        <f t="shared" si="71"/>
        <v>0</v>
      </c>
      <c r="BM335" s="80">
        <f t="shared" si="72"/>
        <v>0</v>
      </c>
      <c r="BN335" s="80">
        <f t="shared" si="73"/>
        <v>0</v>
      </c>
      <c r="BO335" s="80">
        <f t="shared" si="74"/>
        <v>0</v>
      </c>
    </row>
    <row r="336" spans="1:67" ht="27" customHeight="1" x14ac:dyDescent="0.25">
      <c r="A336" s="64" t="s">
        <v>510</v>
      </c>
      <c r="B336" s="64" t="s">
        <v>511</v>
      </c>
      <c r="C336" s="37">
        <v>4301011327</v>
      </c>
      <c r="D336" s="403">
        <v>4607091384154</v>
      </c>
      <c r="E336" s="403"/>
      <c r="F336" s="63">
        <v>0.5</v>
      </c>
      <c r="G336" s="38">
        <v>10</v>
      </c>
      <c r="H336" s="63">
        <v>5</v>
      </c>
      <c r="I336" s="63">
        <v>5.21</v>
      </c>
      <c r="J336" s="38">
        <v>120</v>
      </c>
      <c r="K336" s="38" t="s">
        <v>81</v>
      </c>
      <c r="L336" s="39" t="s">
        <v>80</v>
      </c>
      <c r="M336" s="39"/>
      <c r="N336" s="38">
        <v>60</v>
      </c>
      <c r="O336" s="52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405"/>
      <c r="Q336" s="405"/>
      <c r="R336" s="405"/>
      <c r="S336" s="406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70"/>
        <v>0</v>
      </c>
      <c r="Y336" s="42" t="str">
        <f>IFERROR(IF(X336=0,"",ROUNDUP(X336/H336,0)*0.00937),"")</f>
        <v/>
      </c>
      <c r="Z336" s="69" t="s">
        <v>48</v>
      </c>
      <c r="AA336" s="70" t="s">
        <v>48</v>
      </c>
      <c r="AE336" s="80"/>
      <c r="BB336" s="277" t="s">
        <v>67</v>
      </c>
      <c r="BL336" s="80">
        <f t="shared" si="71"/>
        <v>0</v>
      </c>
      <c r="BM336" s="80">
        <f t="shared" si="72"/>
        <v>0</v>
      </c>
      <c r="BN336" s="80">
        <f t="shared" si="73"/>
        <v>0</v>
      </c>
      <c r="BO336" s="80">
        <f t="shared" si="74"/>
        <v>0</v>
      </c>
    </row>
    <row r="337" spans="1:67" ht="27" customHeight="1" x14ac:dyDescent="0.25">
      <c r="A337" s="64" t="s">
        <v>512</v>
      </c>
      <c r="B337" s="64" t="s">
        <v>513</v>
      </c>
      <c r="C337" s="37">
        <v>4301011952</v>
      </c>
      <c r="D337" s="403">
        <v>4680115884922</v>
      </c>
      <c r="E337" s="403"/>
      <c r="F337" s="63">
        <v>0.5</v>
      </c>
      <c r="G337" s="38">
        <v>10</v>
      </c>
      <c r="H337" s="63">
        <v>5</v>
      </c>
      <c r="I337" s="63">
        <v>5.21</v>
      </c>
      <c r="J337" s="38">
        <v>120</v>
      </c>
      <c r="K337" s="38" t="s">
        <v>81</v>
      </c>
      <c r="L337" s="39" t="s">
        <v>80</v>
      </c>
      <c r="M337" s="39"/>
      <c r="N337" s="38">
        <v>60</v>
      </c>
      <c r="O337" s="528" t="s">
        <v>514</v>
      </c>
      <c r="P337" s="405"/>
      <c r="Q337" s="405"/>
      <c r="R337" s="405"/>
      <c r="S337" s="406"/>
      <c r="T337" s="40" t="s">
        <v>48</v>
      </c>
      <c r="U337" s="40" t="s">
        <v>48</v>
      </c>
      <c r="V337" s="41" t="s">
        <v>0</v>
      </c>
      <c r="W337" s="59">
        <v>0</v>
      </c>
      <c r="X337" s="56">
        <f t="shared" si="70"/>
        <v>0</v>
      </c>
      <c r="Y337" s="42" t="str">
        <f>IFERROR(IF(X337=0,"",ROUNDUP(X337/H337,0)*0.00937),"")</f>
        <v/>
      </c>
      <c r="Z337" s="69" t="s">
        <v>48</v>
      </c>
      <c r="AA337" s="70" t="s">
        <v>48</v>
      </c>
      <c r="AE337" s="80"/>
      <c r="BB337" s="278" t="s">
        <v>67</v>
      </c>
      <c r="BL337" s="80">
        <f t="shared" si="71"/>
        <v>0</v>
      </c>
      <c r="BM337" s="80">
        <f t="shared" si="72"/>
        <v>0</v>
      </c>
      <c r="BN337" s="80">
        <f t="shared" si="73"/>
        <v>0</v>
      </c>
      <c r="BO337" s="80">
        <f t="shared" si="74"/>
        <v>0</v>
      </c>
    </row>
    <row r="338" spans="1:67" ht="27" customHeight="1" x14ac:dyDescent="0.25">
      <c r="A338" s="64" t="s">
        <v>515</v>
      </c>
      <c r="B338" s="64" t="s">
        <v>516</v>
      </c>
      <c r="C338" s="37">
        <v>4301011433</v>
      </c>
      <c r="D338" s="403">
        <v>4680115882638</v>
      </c>
      <c r="E338" s="403"/>
      <c r="F338" s="63">
        <v>0.4</v>
      </c>
      <c r="G338" s="38">
        <v>10</v>
      </c>
      <c r="H338" s="63">
        <v>4</v>
      </c>
      <c r="I338" s="63">
        <v>4.24</v>
      </c>
      <c r="J338" s="38">
        <v>120</v>
      </c>
      <c r="K338" s="38" t="s">
        <v>81</v>
      </c>
      <c r="L338" s="39" t="s">
        <v>113</v>
      </c>
      <c r="M338" s="39"/>
      <c r="N338" s="38">
        <v>90</v>
      </c>
      <c r="O338" s="52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405"/>
      <c r="Q338" s="405"/>
      <c r="R338" s="405"/>
      <c r="S338" s="406"/>
      <c r="T338" s="40" t="s">
        <v>48</v>
      </c>
      <c r="U338" s="40" t="s">
        <v>48</v>
      </c>
      <c r="V338" s="41" t="s">
        <v>0</v>
      </c>
      <c r="W338" s="59">
        <v>0</v>
      </c>
      <c r="X338" s="56">
        <f t="shared" si="70"/>
        <v>0</v>
      </c>
      <c r="Y338" s="42" t="str">
        <f>IFERROR(IF(X338=0,"",ROUNDUP(X338/H338,0)*0.00937),"")</f>
        <v/>
      </c>
      <c r="Z338" s="69" t="s">
        <v>48</v>
      </c>
      <c r="AA338" s="70" t="s">
        <v>48</v>
      </c>
      <c r="AE338" s="80"/>
      <c r="BB338" s="279" t="s">
        <v>67</v>
      </c>
      <c r="BL338" s="80">
        <f t="shared" si="71"/>
        <v>0</v>
      </c>
      <c r="BM338" s="80">
        <f t="shared" si="72"/>
        <v>0</v>
      </c>
      <c r="BN338" s="80">
        <f t="shared" si="73"/>
        <v>0</v>
      </c>
      <c r="BO338" s="80">
        <f t="shared" si="74"/>
        <v>0</v>
      </c>
    </row>
    <row r="339" spans="1:67" x14ac:dyDescent="0.2">
      <c r="A339" s="400"/>
      <c r="B339" s="400"/>
      <c r="C339" s="400"/>
      <c r="D339" s="400"/>
      <c r="E339" s="400"/>
      <c r="F339" s="400"/>
      <c r="G339" s="400"/>
      <c r="H339" s="400"/>
      <c r="I339" s="400"/>
      <c r="J339" s="400"/>
      <c r="K339" s="400"/>
      <c r="L339" s="400"/>
      <c r="M339" s="400"/>
      <c r="N339" s="401"/>
      <c r="O339" s="397" t="s">
        <v>43</v>
      </c>
      <c r="P339" s="398"/>
      <c r="Q339" s="398"/>
      <c r="R339" s="398"/>
      <c r="S339" s="398"/>
      <c r="T339" s="398"/>
      <c r="U339" s="399"/>
      <c r="V339" s="43" t="s">
        <v>42</v>
      </c>
      <c r="W339" s="44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+IFERROR(W338/H338,"0")</f>
        <v>0</v>
      </c>
      <c r="X339" s="44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+IFERROR(X338/H338,"0")</f>
        <v>0</v>
      </c>
      <c r="Y339" s="44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0</v>
      </c>
      <c r="Z339" s="68"/>
      <c r="AA339" s="68"/>
    </row>
    <row r="340" spans="1:67" x14ac:dyDescent="0.2">
      <c r="A340" s="400"/>
      <c r="B340" s="400"/>
      <c r="C340" s="400"/>
      <c r="D340" s="400"/>
      <c r="E340" s="400"/>
      <c r="F340" s="400"/>
      <c r="G340" s="400"/>
      <c r="H340" s="400"/>
      <c r="I340" s="400"/>
      <c r="J340" s="400"/>
      <c r="K340" s="400"/>
      <c r="L340" s="400"/>
      <c r="M340" s="400"/>
      <c r="N340" s="401"/>
      <c r="O340" s="397" t="s">
        <v>43</v>
      </c>
      <c r="P340" s="398"/>
      <c r="Q340" s="398"/>
      <c r="R340" s="398"/>
      <c r="S340" s="398"/>
      <c r="T340" s="398"/>
      <c r="U340" s="399"/>
      <c r="V340" s="43" t="s">
        <v>0</v>
      </c>
      <c r="W340" s="44">
        <f>IFERROR(SUM(W326:W338),"0")</f>
        <v>0</v>
      </c>
      <c r="X340" s="44">
        <f>IFERROR(SUM(X326:X338),"0")</f>
        <v>0</v>
      </c>
      <c r="Y340" s="43"/>
      <c r="Z340" s="68"/>
      <c r="AA340" s="68"/>
    </row>
    <row r="341" spans="1:67" ht="14.25" customHeight="1" x14ac:dyDescent="0.25">
      <c r="A341" s="402" t="s">
        <v>110</v>
      </c>
      <c r="B341" s="402"/>
      <c r="C341" s="402"/>
      <c r="D341" s="402"/>
      <c r="E341" s="402"/>
      <c r="F341" s="402"/>
      <c r="G341" s="402"/>
      <c r="H341" s="402"/>
      <c r="I341" s="402"/>
      <c r="J341" s="402"/>
      <c r="K341" s="402"/>
      <c r="L341" s="402"/>
      <c r="M341" s="402"/>
      <c r="N341" s="402"/>
      <c r="O341" s="402"/>
      <c r="P341" s="402"/>
      <c r="Q341" s="402"/>
      <c r="R341" s="402"/>
      <c r="S341" s="402"/>
      <c r="T341" s="402"/>
      <c r="U341" s="402"/>
      <c r="V341" s="402"/>
      <c r="W341" s="402"/>
      <c r="X341" s="402"/>
      <c r="Y341" s="402"/>
      <c r="Z341" s="67"/>
      <c r="AA341" s="67"/>
    </row>
    <row r="342" spans="1:67" ht="27" customHeight="1" x14ac:dyDescent="0.25">
      <c r="A342" s="64" t="s">
        <v>517</v>
      </c>
      <c r="B342" s="64" t="s">
        <v>518</v>
      </c>
      <c r="C342" s="37">
        <v>4301020178</v>
      </c>
      <c r="D342" s="403">
        <v>4607091383980</v>
      </c>
      <c r="E342" s="403"/>
      <c r="F342" s="63">
        <v>2.5</v>
      </c>
      <c r="G342" s="38">
        <v>6</v>
      </c>
      <c r="H342" s="63">
        <v>15</v>
      </c>
      <c r="I342" s="63">
        <v>15.48</v>
      </c>
      <c r="J342" s="38">
        <v>48</v>
      </c>
      <c r="K342" s="38" t="s">
        <v>114</v>
      </c>
      <c r="L342" s="39" t="s">
        <v>113</v>
      </c>
      <c r="M342" s="39"/>
      <c r="N342" s="38">
        <v>50</v>
      </c>
      <c r="O342" s="5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405"/>
      <c r="Q342" s="405"/>
      <c r="R342" s="405"/>
      <c r="S342" s="406"/>
      <c r="T342" s="40" t="s">
        <v>48</v>
      </c>
      <c r="U342" s="40" t="s">
        <v>48</v>
      </c>
      <c r="V342" s="41" t="s">
        <v>0</v>
      </c>
      <c r="W342" s="59">
        <v>0</v>
      </c>
      <c r="X342" s="56">
        <f>IFERROR(IF(W342="",0,CEILING((W342/$H342),1)*$H342),"")</f>
        <v>0</v>
      </c>
      <c r="Y342" s="42" t="str">
        <f>IFERROR(IF(X342=0,"",ROUNDUP(X342/H342,0)*0.02175),"")</f>
        <v/>
      </c>
      <c r="Z342" s="69" t="s">
        <v>48</v>
      </c>
      <c r="AA342" s="70" t="s">
        <v>48</v>
      </c>
      <c r="AE342" s="80"/>
      <c r="BB342" s="280" t="s">
        <v>67</v>
      </c>
      <c r="BL342" s="80">
        <f>IFERROR(W342*I342/H342,"0")</f>
        <v>0</v>
      </c>
      <c r="BM342" s="80">
        <f>IFERROR(X342*I342/H342,"0")</f>
        <v>0</v>
      </c>
      <c r="BN342" s="80">
        <f>IFERROR(1/J342*(W342/H342),"0")</f>
        <v>0</v>
      </c>
      <c r="BO342" s="80">
        <f>IFERROR(1/J342*(X342/H342),"0")</f>
        <v>0</v>
      </c>
    </row>
    <row r="343" spans="1:67" ht="16.5" customHeight="1" x14ac:dyDescent="0.25">
      <c r="A343" s="64" t="s">
        <v>519</v>
      </c>
      <c r="B343" s="64" t="s">
        <v>520</v>
      </c>
      <c r="C343" s="37">
        <v>4301020270</v>
      </c>
      <c r="D343" s="403">
        <v>4680115883314</v>
      </c>
      <c r="E343" s="403"/>
      <c r="F343" s="63">
        <v>1.35</v>
      </c>
      <c r="G343" s="38">
        <v>8</v>
      </c>
      <c r="H343" s="63">
        <v>10.8</v>
      </c>
      <c r="I343" s="63">
        <v>11.28</v>
      </c>
      <c r="J343" s="38">
        <v>56</v>
      </c>
      <c r="K343" s="38" t="s">
        <v>114</v>
      </c>
      <c r="L343" s="39" t="s">
        <v>133</v>
      </c>
      <c r="M343" s="39"/>
      <c r="N343" s="38">
        <v>50</v>
      </c>
      <c r="O343" s="51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405"/>
      <c r="Q343" s="405"/>
      <c r="R343" s="405"/>
      <c r="S343" s="406"/>
      <c r="T343" s="40" t="s">
        <v>48</v>
      </c>
      <c r="U343" s="40" t="s">
        <v>48</v>
      </c>
      <c r="V343" s="41" t="s">
        <v>0</v>
      </c>
      <c r="W343" s="59">
        <v>0</v>
      </c>
      <c r="X343" s="56">
        <f>IFERROR(IF(W343="",0,CEILING((W343/$H343),1)*$H343),"")</f>
        <v>0</v>
      </c>
      <c r="Y343" s="42" t="str">
        <f>IFERROR(IF(X343=0,"",ROUNDUP(X343/H343,0)*0.02175),"")</f>
        <v/>
      </c>
      <c r="Z343" s="69" t="s">
        <v>48</v>
      </c>
      <c r="AA343" s="70" t="s">
        <v>48</v>
      </c>
      <c r="AE343" s="80"/>
      <c r="BB343" s="281" t="s">
        <v>67</v>
      </c>
      <c r="BL343" s="80">
        <f>IFERROR(W343*I343/H343,"0")</f>
        <v>0</v>
      </c>
      <c r="BM343" s="80">
        <f>IFERROR(X343*I343/H343,"0")</f>
        <v>0</v>
      </c>
      <c r="BN343" s="80">
        <f>IFERROR(1/J343*(W343/H343),"0")</f>
        <v>0</v>
      </c>
      <c r="BO343" s="80">
        <f>IFERROR(1/J343*(X343/H343),"0")</f>
        <v>0</v>
      </c>
    </row>
    <row r="344" spans="1:67" ht="27" customHeight="1" x14ac:dyDescent="0.25">
      <c r="A344" s="64" t="s">
        <v>521</v>
      </c>
      <c r="B344" s="64" t="s">
        <v>522</v>
      </c>
      <c r="C344" s="37">
        <v>4301020179</v>
      </c>
      <c r="D344" s="403">
        <v>4607091384178</v>
      </c>
      <c r="E344" s="403"/>
      <c r="F344" s="63">
        <v>0.4</v>
      </c>
      <c r="G344" s="38">
        <v>10</v>
      </c>
      <c r="H344" s="63">
        <v>4</v>
      </c>
      <c r="I344" s="63">
        <v>4.24</v>
      </c>
      <c r="J344" s="38">
        <v>120</v>
      </c>
      <c r="K344" s="38" t="s">
        <v>81</v>
      </c>
      <c r="L344" s="39" t="s">
        <v>113</v>
      </c>
      <c r="M344" s="39"/>
      <c r="N344" s="38">
        <v>50</v>
      </c>
      <c r="O344" s="5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405"/>
      <c r="Q344" s="405"/>
      <c r="R344" s="405"/>
      <c r="S344" s="406"/>
      <c r="T344" s="40" t="s">
        <v>48</v>
      </c>
      <c r="U344" s="40" t="s">
        <v>48</v>
      </c>
      <c r="V344" s="41" t="s">
        <v>0</v>
      </c>
      <c r="W344" s="59">
        <v>0</v>
      </c>
      <c r="X344" s="56">
        <f>IFERROR(IF(W344="",0,CEILING((W344/$H344),1)*$H344),"")</f>
        <v>0</v>
      </c>
      <c r="Y344" s="42" t="str">
        <f>IFERROR(IF(X344=0,"",ROUNDUP(X344/H344,0)*0.00937),"")</f>
        <v/>
      </c>
      <c r="Z344" s="69" t="s">
        <v>48</v>
      </c>
      <c r="AA344" s="70" t="s">
        <v>48</v>
      </c>
      <c r="AE344" s="80"/>
      <c r="BB344" s="282" t="s">
        <v>67</v>
      </c>
      <c r="BL344" s="80">
        <f>IFERROR(W344*I344/H344,"0")</f>
        <v>0</v>
      </c>
      <c r="BM344" s="80">
        <f>IFERROR(X344*I344/H344,"0")</f>
        <v>0</v>
      </c>
      <c r="BN344" s="80">
        <f>IFERROR(1/J344*(W344/H344),"0")</f>
        <v>0</v>
      </c>
      <c r="BO344" s="80">
        <f>IFERROR(1/J344*(X344/H344),"0")</f>
        <v>0</v>
      </c>
    </row>
    <row r="345" spans="1:67" ht="27" customHeight="1" x14ac:dyDescent="0.25">
      <c r="A345" s="64" t="s">
        <v>523</v>
      </c>
      <c r="B345" s="64" t="s">
        <v>524</v>
      </c>
      <c r="C345" s="37">
        <v>4301020254</v>
      </c>
      <c r="D345" s="403">
        <v>4680115881914</v>
      </c>
      <c r="E345" s="403"/>
      <c r="F345" s="63">
        <v>0.4</v>
      </c>
      <c r="G345" s="38">
        <v>10</v>
      </c>
      <c r="H345" s="63">
        <v>4</v>
      </c>
      <c r="I345" s="63">
        <v>4.24</v>
      </c>
      <c r="J345" s="38">
        <v>120</v>
      </c>
      <c r="K345" s="38" t="s">
        <v>81</v>
      </c>
      <c r="L345" s="39" t="s">
        <v>113</v>
      </c>
      <c r="M345" s="39"/>
      <c r="N345" s="38">
        <v>90</v>
      </c>
      <c r="O345" s="52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405"/>
      <c r="Q345" s="405"/>
      <c r="R345" s="405"/>
      <c r="S345" s="406"/>
      <c r="T345" s="40" t="s">
        <v>48</v>
      </c>
      <c r="U345" s="40" t="s">
        <v>48</v>
      </c>
      <c r="V345" s="41" t="s">
        <v>0</v>
      </c>
      <c r="W345" s="59">
        <v>0</v>
      </c>
      <c r="X345" s="56">
        <f>IFERROR(IF(W345="",0,CEILING((W345/$H345),1)*$H345),"")</f>
        <v>0</v>
      </c>
      <c r="Y345" s="42" t="str">
        <f>IFERROR(IF(X345=0,"",ROUNDUP(X345/H345,0)*0.00937),"")</f>
        <v/>
      </c>
      <c r="Z345" s="69" t="s">
        <v>48</v>
      </c>
      <c r="AA345" s="70" t="s">
        <v>48</v>
      </c>
      <c r="AE345" s="80"/>
      <c r="BB345" s="283" t="s">
        <v>67</v>
      </c>
      <c r="BL345" s="80">
        <f>IFERROR(W345*I345/H345,"0")</f>
        <v>0</v>
      </c>
      <c r="BM345" s="80">
        <f>IFERROR(X345*I345/H345,"0")</f>
        <v>0</v>
      </c>
      <c r="BN345" s="80">
        <f>IFERROR(1/J345*(W345/H345),"0")</f>
        <v>0</v>
      </c>
      <c r="BO345" s="80">
        <f>IFERROR(1/J345*(X345/H345),"0")</f>
        <v>0</v>
      </c>
    </row>
    <row r="346" spans="1:67" x14ac:dyDescent="0.2">
      <c r="A346" s="400"/>
      <c r="B346" s="400"/>
      <c r="C346" s="400"/>
      <c r="D346" s="400"/>
      <c r="E346" s="400"/>
      <c r="F346" s="400"/>
      <c r="G346" s="400"/>
      <c r="H346" s="400"/>
      <c r="I346" s="400"/>
      <c r="J346" s="400"/>
      <c r="K346" s="400"/>
      <c r="L346" s="400"/>
      <c r="M346" s="400"/>
      <c r="N346" s="401"/>
      <c r="O346" s="397" t="s">
        <v>43</v>
      </c>
      <c r="P346" s="398"/>
      <c r="Q346" s="398"/>
      <c r="R346" s="398"/>
      <c r="S346" s="398"/>
      <c r="T346" s="398"/>
      <c r="U346" s="399"/>
      <c r="V346" s="43" t="s">
        <v>42</v>
      </c>
      <c r="W346" s="44">
        <f>IFERROR(W342/H342,"0")+IFERROR(W343/H343,"0")+IFERROR(W344/H344,"0")+IFERROR(W345/H345,"0")</f>
        <v>0</v>
      </c>
      <c r="X346" s="44">
        <f>IFERROR(X342/H342,"0")+IFERROR(X343/H343,"0")+IFERROR(X344/H344,"0")+IFERROR(X345/H345,"0")</f>
        <v>0</v>
      </c>
      <c r="Y346" s="44">
        <f>IFERROR(IF(Y342="",0,Y342),"0")+IFERROR(IF(Y343="",0,Y343),"0")+IFERROR(IF(Y344="",0,Y344),"0")+IFERROR(IF(Y345="",0,Y345),"0")</f>
        <v>0</v>
      </c>
      <c r="Z346" s="68"/>
      <c r="AA346" s="68"/>
    </row>
    <row r="347" spans="1:67" x14ac:dyDescent="0.2">
      <c r="A347" s="400"/>
      <c r="B347" s="400"/>
      <c r="C347" s="400"/>
      <c r="D347" s="400"/>
      <c r="E347" s="400"/>
      <c r="F347" s="400"/>
      <c r="G347" s="400"/>
      <c r="H347" s="400"/>
      <c r="I347" s="400"/>
      <c r="J347" s="400"/>
      <c r="K347" s="400"/>
      <c r="L347" s="400"/>
      <c r="M347" s="400"/>
      <c r="N347" s="401"/>
      <c r="O347" s="397" t="s">
        <v>43</v>
      </c>
      <c r="P347" s="398"/>
      <c r="Q347" s="398"/>
      <c r="R347" s="398"/>
      <c r="S347" s="398"/>
      <c r="T347" s="398"/>
      <c r="U347" s="399"/>
      <c r="V347" s="43" t="s">
        <v>0</v>
      </c>
      <c r="W347" s="44">
        <f>IFERROR(SUM(W342:W345),"0")</f>
        <v>0</v>
      </c>
      <c r="X347" s="44">
        <f>IFERROR(SUM(X342:X345),"0")</f>
        <v>0</v>
      </c>
      <c r="Y347" s="43"/>
      <c r="Z347" s="68"/>
      <c r="AA347" s="68"/>
    </row>
    <row r="348" spans="1:67" ht="14.25" customHeight="1" x14ac:dyDescent="0.25">
      <c r="A348" s="402" t="s">
        <v>85</v>
      </c>
      <c r="B348" s="402"/>
      <c r="C348" s="402"/>
      <c r="D348" s="402"/>
      <c r="E348" s="402"/>
      <c r="F348" s="402"/>
      <c r="G348" s="402"/>
      <c r="H348" s="402"/>
      <c r="I348" s="402"/>
      <c r="J348" s="402"/>
      <c r="K348" s="402"/>
      <c r="L348" s="402"/>
      <c r="M348" s="402"/>
      <c r="N348" s="402"/>
      <c r="O348" s="402"/>
      <c r="P348" s="402"/>
      <c r="Q348" s="402"/>
      <c r="R348" s="402"/>
      <c r="S348" s="402"/>
      <c r="T348" s="402"/>
      <c r="U348" s="402"/>
      <c r="V348" s="402"/>
      <c r="W348" s="402"/>
      <c r="X348" s="402"/>
      <c r="Y348" s="402"/>
      <c r="Z348" s="67"/>
      <c r="AA348" s="67"/>
    </row>
    <row r="349" spans="1:67" ht="27" customHeight="1" x14ac:dyDescent="0.25">
      <c r="A349" s="64" t="s">
        <v>525</v>
      </c>
      <c r="B349" s="64" t="s">
        <v>526</v>
      </c>
      <c r="C349" s="37">
        <v>4301051560</v>
      </c>
      <c r="D349" s="403">
        <v>4607091383928</v>
      </c>
      <c r="E349" s="403"/>
      <c r="F349" s="63">
        <v>1.3</v>
      </c>
      <c r="G349" s="38">
        <v>6</v>
      </c>
      <c r="H349" s="63">
        <v>7.8</v>
      </c>
      <c r="I349" s="63">
        <v>8.3699999999999992</v>
      </c>
      <c r="J349" s="38">
        <v>56</v>
      </c>
      <c r="K349" s="38" t="s">
        <v>114</v>
      </c>
      <c r="L349" s="39" t="s">
        <v>133</v>
      </c>
      <c r="M349" s="39"/>
      <c r="N349" s="38">
        <v>40</v>
      </c>
      <c r="O349" s="52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405"/>
      <c r="Q349" s="405"/>
      <c r="R349" s="405"/>
      <c r="S349" s="406"/>
      <c r="T349" s="40" t="s">
        <v>48</v>
      </c>
      <c r="U349" s="40" t="s">
        <v>48</v>
      </c>
      <c r="V349" s="41" t="s">
        <v>0</v>
      </c>
      <c r="W349" s="59">
        <v>0</v>
      </c>
      <c r="X349" s="56">
        <f>IFERROR(IF(W349="",0,CEILING((W349/$H349),1)*$H349),"")</f>
        <v>0</v>
      </c>
      <c r="Y349" s="42" t="str">
        <f>IFERROR(IF(X349=0,"",ROUNDUP(X349/H349,0)*0.02175),"")</f>
        <v/>
      </c>
      <c r="Z349" s="69" t="s">
        <v>48</v>
      </c>
      <c r="AA349" s="70" t="s">
        <v>48</v>
      </c>
      <c r="AE349" s="80"/>
      <c r="BB349" s="284" t="s">
        <v>67</v>
      </c>
      <c r="BL349" s="80">
        <f>IFERROR(W349*I349/H349,"0")</f>
        <v>0</v>
      </c>
      <c r="BM349" s="80">
        <f>IFERROR(X349*I349/H349,"0")</f>
        <v>0</v>
      </c>
      <c r="BN349" s="80">
        <f>IFERROR(1/J349*(W349/H349),"0")</f>
        <v>0</v>
      </c>
      <c r="BO349" s="80">
        <f>IFERROR(1/J349*(X349/H349),"0")</f>
        <v>0</v>
      </c>
    </row>
    <row r="350" spans="1:67" ht="27" customHeight="1" x14ac:dyDescent="0.25">
      <c r="A350" s="64" t="s">
        <v>525</v>
      </c>
      <c r="B350" s="64" t="s">
        <v>527</v>
      </c>
      <c r="C350" s="37">
        <v>4301051639</v>
      </c>
      <c r="D350" s="403">
        <v>4607091383928</v>
      </c>
      <c r="E350" s="403"/>
      <c r="F350" s="63">
        <v>1.3</v>
      </c>
      <c r="G350" s="38">
        <v>6</v>
      </c>
      <c r="H350" s="63">
        <v>7.8</v>
      </c>
      <c r="I350" s="63">
        <v>8.3699999999999992</v>
      </c>
      <c r="J350" s="38">
        <v>56</v>
      </c>
      <c r="K350" s="38" t="s">
        <v>114</v>
      </c>
      <c r="L350" s="39" t="s">
        <v>80</v>
      </c>
      <c r="M350" s="39"/>
      <c r="N350" s="38">
        <v>40</v>
      </c>
      <c r="O350" s="522" t="s">
        <v>528</v>
      </c>
      <c r="P350" s="405"/>
      <c r="Q350" s="405"/>
      <c r="R350" s="405"/>
      <c r="S350" s="406"/>
      <c r="T350" s="40" t="s">
        <v>48</v>
      </c>
      <c r="U350" s="40" t="s">
        <v>48</v>
      </c>
      <c r="V350" s="41" t="s">
        <v>0</v>
      </c>
      <c r="W350" s="59">
        <v>0</v>
      </c>
      <c r="X350" s="56">
        <f>IFERROR(IF(W350="",0,CEILING((W350/$H350),1)*$H350),"")</f>
        <v>0</v>
      </c>
      <c r="Y350" s="42" t="str">
        <f>IFERROR(IF(X350=0,"",ROUNDUP(X350/H350,0)*0.02175),"")</f>
        <v/>
      </c>
      <c r="Z350" s="69" t="s">
        <v>48</v>
      </c>
      <c r="AA350" s="70" t="s">
        <v>48</v>
      </c>
      <c r="AE350" s="80"/>
      <c r="BB350" s="285" t="s">
        <v>67</v>
      </c>
      <c r="BL350" s="80">
        <f>IFERROR(W350*I350/H350,"0")</f>
        <v>0</v>
      </c>
      <c r="BM350" s="80">
        <f>IFERROR(X350*I350/H350,"0")</f>
        <v>0</v>
      </c>
      <c r="BN350" s="80">
        <f>IFERROR(1/J350*(W350/H350),"0")</f>
        <v>0</v>
      </c>
      <c r="BO350" s="80">
        <f>IFERROR(1/J350*(X350/H350),"0")</f>
        <v>0</v>
      </c>
    </row>
    <row r="351" spans="1:67" ht="27" customHeight="1" x14ac:dyDescent="0.25">
      <c r="A351" s="64" t="s">
        <v>529</v>
      </c>
      <c r="B351" s="64" t="s">
        <v>530</v>
      </c>
      <c r="C351" s="37">
        <v>4301051298</v>
      </c>
      <c r="D351" s="403">
        <v>4607091384260</v>
      </c>
      <c r="E351" s="403"/>
      <c r="F351" s="63">
        <v>1.3</v>
      </c>
      <c r="G351" s="38">
        <v>6</v>
      </c>
      <c r="H351" s="63">
        <v>7.8</v>
      </c>
      <c r="I351" s="63">
        <v>8.3640000000000008</v>
      </c>
      <c r="J351" s="38">
        <v>56</v>
      </c>
      <c r="K351" s="38" t="s">
        <v>114</v>
      </c>
      <c r="L351" s="39" t="s">
        <v>80</v>
      </c>
      <c r="M351" s="39"/>
      <c r="N351" s="38">
        <v>35</v>
      </c>
      <c r="O351" s="52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405"/>
      <c r="Q351" s="405"/>
      <c r="R351" s="405"/>
      <c r="S351" s="406"/>
      <c r="T351" s="40" t="s">
        <v>48</v>
      </c>
      <c r="U351" s="40" t="s">
        <v>48</v>
      </c>
      <c r="V351" s="41" t="s">
        <v>0</v>
      </c>
      <c r="W351" s="59">
        <v>0</v>
      </c>
      <c r="X351" s="56">
        <f>IFERROR(IF(W351="",0,CEILING((W351/$H351),1)*$H351),"")</f>
        <v>0</v>
      </c>
      <c r="Y351" s="42" t="str">
        <f>IFERROR(IF(X351=0,"",ROUNDUP(X351/H351,0)*0.02175),"")</f>
        <v/>
      </c>
      <c r="Z351" s="69" t="s">
        <v>48</v>
      </c>
      <c r="AA351" s="70" t="s">
        <v>48</v>
      </c>
      <c r="AE351" s="80"/>
      <c r="BB351" s="286" t="s">
        <v>67</v>
      </c>
      <c r="BL351" s="80">
        <f>IFERROR(W351*I351/H351,"0")</f>
        <v>0</v>
      </c>
      <c r="BM351" s="80">
        <f>IFERROR(X351*I351/H351,"0")</f>
        <v>0</v>
      </c>
      <c r="BN351" s="80">
        <f>IFERROR(1/J351*(W351/H351),"0")</f>
        <v>0</v>
      </c>
      <c r="BO351" s="80">
        <f>IFERROR(1/J351*(X351/H351),"0")</f>
        <v>0</v>
      </c>
    </row>
    <row r="352" spans="1:67" x14ac:dyDescent="0.2">
      <c r="A352" s="400"/>
      <c r="B352" s="400"/>
      <c r="C352" s="400"/>
      <c r="D352" s="400"/>
      <c r="E352" s="400"/>
      <c r="F352" s="400"/>
      <c r="G352" s="400"/>
      <c r="H352" s="400"/>
      <c r="I352" s="400"/>
      <c r="J352" s="400"/>
      <c r="K352" s="400"/>
      <c r="L352" s="400"/>
      <c r="M352" s="400"/>
      <c r="N352" s="401"/>
      <c r="O352" s="397" t="s">
        <v>43</v>
      </c>
      <c r="P352" s="398"/>
      <c r="Q352" s="398"/>
      <c r="R352" s="398"/>
      <c r="S352" s="398"/>
      <c r="T352" s="398"/>
      <c r="U352" s="399"/>
      <c r="V352" s="43" t="s">
        <v>42</v>
      </c>
      <c r="W352" s="44">
        <f>IFERROR(W349/H349,"0")+IFERROR(W350/H350,"0")+IFERROR(W351/H351,"0")</f>
        <v>0</v>
      </c>
      <c r="X352" s="44">
        <f>IFERROR(X349/H349,"0")+IFERROR(X350/H350,"0")+IFERROR(X351/H351,"0")</f>
        <v>0</v>
      </c>
      <c r="Y352" s="44">
        <f>IFERROR(IF(Y349="",0,Y349),"0")+IFERROR(IF(Y350="",0,Y350),"0")+IFERROR(IF(Y351="",0,Y351),"0")</f>
        <v>0</v>
      </c>
      <c r="Z352" s="68"/>
      <c r="AA352" s="68"/>
    </row>
    <row r="353" spans="1:67" x14ac:dyDescent="0.2">
      <c r="A353" s="400"/>
      <c r="B353" s="400"/>
      <c r="C353" s="400"/>
      <c r="D353" s="400"/>
      <c r="E353" s="400"/>
      <c r="F353" s="400"/>
      <c r="G353" s="400"/>
      <c r="H353" s="400"/>
      <c r="I353" s="400"/>
      <c r="J353" s="400"/>
      <c r="K353" s="400"/>
      <c r="L353" s="400"/>
      <c r="M353" s="400"/>
      <c r="N353" s="401"/>
      <c r="O353" s="397" t="s">
        <v>43</v>
      </c>
      <c r="P353" s="398"/>
      <c r="Q353" s="398"/>
      <c r="R353" s="398"/>
      <c r="S353" s="398"/>
      <c r="T353" s="398"/>
      <c r="U353" s="399"/>
      <c r="V353" s="43" t="s">
        <v>0</v>
      </c>
      <c r="W353" s="44">
        <f>IFERROR(SUM(W349:W351),"0")</f>
        <v>0</v>
      </c>
      <c r="X353" s="44">
        <f>IFERROR(SUM(X349:X351),"0")</f>
        <v>0</v>
      </c>
      <c r="Y353" s="43"/>
      <c r="Z353" s="68"/>
      <c r="AA353" s="68"/>
    </row>
    <row r="354" spans="1:67" ht="14.25" customHeight="1" x14ac:dyDescent="0.25">
      <c r="A354" s="402" t="s">
        <v>220</v>
      </c>
      <c r="B354" s="402"/>
      <c r="C354" s="402"/>
      <c r="D354" s="402"/>
      <c r="E354" s="402"/>
      <c r="F354" s="402"/>
      <c r="G354" s="402"/>
      <c r="H354" s="402"/>
      <c r="I354" s="402"/>
      <c r="J354" s="402"/>
      <c r="K354" s="402"/>
      <c r="L354" s="402"/>
      <c r="M354" s="402"/>
      <c r="N354" s="402"/>
      <c r="O354" s="402"/>
      <c r="P354" s="402"/>
      <c r="Q354" s="402"/>
      <c r="R354" s="402"/>
      <c r="S354" s="402"/>
      <c r="T354" s="402"/>
      <c r="U354" s="402"/>
      <c r="V354" s="402"/>
      <c r="W354" s="402"/>
      <c r="X354" s="402"/>
      <c r="Y354" s="402"/>
      <c r="Z354" s="67"/>
      <c r="AA354" s="67"/>
    </row>
    <row r="355" spans="1:67" ht="16.5" customHeight="1" x14ac:dyDescent="0.25">
      <c r="A355" s="64" t="s">
        <v>531</v>
      </c>
      <c r="B355" s="64" t="s">
        <v>532</v>
      </c>
      <c r="C355" s="37">
        <v>4301060314</v>
      </c>
      <c r="D355" s="403">
        <v>4607091384673</v>
      </c>
      <c r="E355" s="403"/>
      <c r="F355" s="63">
        <v>1.3</v>
      </c>
      <c r="G355" s="38">
        <v>6</v>
      </c>
      <c r="H355" s="63">
        <v>7.8</v>
      </c>
      <c r="I355" s="63">
        <v>8.3640000000000008</v>
      </c>
      <c r="J355" s="38">
        <v>56</v>
      </c>
      <c r="K355" s="38" t="s">
        <v>114</v>
      </c>
      <c r="L355" s="39" t="s">
        <v>80</v>
      </c>
      <c r="M355" s="39"/>
      <c r="N355" s="38">
        <v>30</v>
      </c>
      <c r="O355" s="51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405"/>
      <c r="Q355" s="405"/>
      <c r="R355" s="405"/>
      <c r="S355" s="406"/>
      <c r="T355" s="40" t="s">
        <v>48</v>
      </c>
      <c r="U355" s="40" t="s">
        <v>48</v>
      </c>
      <c r="V355" s="41" t="s">
        <v>0</v>
      </c>
      <c r="W355" s="59">
        <v>0</v>
      </c>
      <c r="X355" s="56">
        <f>IFERROR(IF(W355="",0,CEILING((W355/$H355),1)*$H355),"")</f>
        <v>0</v>
      </c>
      <c r="Y355" s="42" t="str">
        <f>IFERROR(IF(X355=0,"",ROUNDUP(X355/H355,0)*0.02175),"")</f>
        <v/>
      </c>
      <c r="Z355" s="69" t="s">
        <v>48</v>
      </c>
      <c r="AA355" s="70" t="s">
        <v>48</v>
      </c>
      <c r="AE355" s="80"/>
      <c r="BB355" s="287" t="s">
        <v>67</v>
      </c>
      <c r="BL355" s="80">
        <f>IFERROR(W355*I355/H355,"0")</f>
        <v>0</v>
      </c>
      <c r="BM355" s="80">
        <f>IFERROR(X355*I355/H355,"0")</f>
        <v>0</v>
      </c>
      <c r="BN355" s="80">
        <f>IFERROR(1/J355*(W355/H355),"0")</f>
        <v>0</v>
      </c>
      <c r="BO355" s="80">
        <f>IFERROR(1/J355*(X355/H355),"0")</f>
        <v>0</v>
      </c>
    </row>
    <row r="356" spans="1:67" x14ac:dyDescent="0.2">
      <c r="A356" s="400"/>
      <c r="B356" s="400"/>
      <c r="C356" s="400"/>
      <c r="D356" s="400"/>
      <c r="E356" s="400"/>
      <c r="F356" s="400"/>
      <c r="G356" s="400"/>
      <c r="H356" s="400"/>
      <c r="I356" s="400"/>
      <c r="J356" s="400"/>
      <c r="K356" s="400"/>
      <c r="L356" s="400"/>
      <c r="M356" s="400"/>
      <c r="N356" s="401"/>
      <c r="O356" s="397" t="s">
        <v>43</v>
      </c>
      <c r="P356" s="398"/>
      <c r="Q356" s="398"/>
      <c r="R356" s="398"/>
      <c r="S356" s="398"/>
      <c r="T356" s="398"/>
      <c r="U356" s="399"/>
      <c r="V356" s="43" t="s">
        <v>42</v>
      </c>
      <c r="W356" s="44">
        <f>IFERROR(W355/H355,"0")</f>
        <v>0</v>
      </c>
      <c r="X356" s="44">
        <f>IFERROR(X355/H355,"0")</f>
        <v>0</v>
      </c>
      <c r="Y356" s="44">
        <f>IFERROR(IF(Y355="",0,Y355),"0")</f>
        <v>0</v>
      </c>
      <c r="Z356" s="68"/>
      <c r="AA356" s="68"/>
    </row>
    <row r="357" spans="1:67" x14ac:dyDescent="0.2">
      <c r="A357" s="400"/>
      <c r="B357" s="400"/>
      <c r="C357" s="400"/>
      <c r="D357" s="400"/>
      <c r="E357" s="400"/>
      <c r="F357" s="400"/>
      <c r="G357" s="400"/>
      <c r="H357" s="400"/>
      <c r="I357" s="400"/>
      <c r="J357" s="400"/>
      <c r="K357" s="400"/>
      <c r="L357" s="400"/>
      <c r="M357" s="400"/>
      <c r="N357" s="401"/>
      <c r="O357" s="397" t="s">
        <v>43</v>
      </c>
      <c r="P357" s="398"/>
      <c r="Q357" s="398"/>
      <c r="R357" s="398"/>
      <c r="S357" s="398"/>
      <c r="T357" s="398"/>
      <c r="U357" s="399"/>
      <c r="V357" s="43" t="s">
        <v>0</v>
      </c>
      <c r="W357" s="44">
        <f>IFERROR(SUM(W355:W355),"0")</f>
        <v>0</v>
      </c>
      <c r="X357" s="44">
        <f>IFERROR(SUM(X355:X355),"0")</f>
        <v>0</v>
      </c>
      <c r="Y357" s="43"/>
      <c r="Z357" s="68"/>
      <c r="AA357" s="68"/>
    </row>
    <row r="358" spans="1:67" ht="16.5" customHeight="1" x14ac:dyDescent="0.25">
      <c r="A358" s="437" t="s">
        <v>533</v>
      </c>
      <c r="B358" s="437"/>
      <c r="C358" s="437"/>
      <c r="D358" s="437"/>
      <c r="E358" s="437"/>
      <c r="F358" s="437"/>
      <c r="G358" s="437"/>
      <c r="H358" s="437"/>
      <c r="I358" s="437"/>
      <c r="J358" s="437"/>
      <c r="K358" s="437"/>
      <c r="L358" s="437"/>
      <c r="M358" s="437"/>
      <c r="N358" s="437"/>
      <c r="O358" s="437"/>
      <c r="P358" s="437"/>
      <c r="Q358" s="437"/>
      <c r="R358" s="437"/>
      <c r="S358" s="437"/>
      <c r="T358" s="437"/>
      <c r="U358" s="437"/>
      <c r="V358" s="437"/>
      <c r="W358" s="437"/>
      <c r="X358" s="437"/>
      <c r="Y358" s="437"/>
      <c r="Z358" s="66"/>
      <c r="AA358" s="66"/>
    </row>
    <row r="359" spans="1:67" ht="14.25" customHeight="1" x14ac:dyDescent="0.25">
      <c r="A359" s="402" t="s">
        <v>118</v>
      </c>
      <c r="B359" s="402"/>
      <c r="C359" s="402"/>
      <c r="D359" s="402"/>
      <c r="E359" s="402"/>
      <c r="F359" s="402"/>
      <c r="G359" s="402"/>
      <c r="H359" s="402"/>
      <c r="I359" s="402"/>
      <c r="J359" s="402"/>
      <c r="K359" s="402"/>
      <c r="L359" s="402"/>
      <c r="M359" s="402"/>
      <c r="N359" s="402"/>
      <c r="O359" s="402"/>
      <c r="P359" s="402"/>
      <c r="Q359" s="402"/>
      <c r="R359" s="402"/>
      <c r="S359" s="402"/>
      <c r="T359" s="402"/>
      <c r="U359" s="402"/>
      <c r="V359" s="402"/>
      <c r="W359" s="402"/>
      <c r="X359" s="402"/>
      <c r="Y359" s="402"/>
      <c r="Z359" s="67"/>
      <c r="AA359" s="67"/>
    </row>
    <row r="360" spans="1:67" ht="37.5" customHeight="1" x14ac:dyDescent="0.25">
      <c r="A360" s="64" t="s">
        <v>535</v>
      </c>
      <c r="B360" s="64" t="s">
        <v>536</v>
      </c>
      <c r="C360" s="37">
        <v>4301011324</v>
      </c>
      <c r="D360" s="403">
        <v>4607091384185</v>
      </c>
      <c r="E360" s="403"/>
      <c r="F360" s="63">
        <v>0.8</v>
      </c>
      <c r="G360" s="38">
        <v>15</v>
      </c>
      <c r="H360" s="63">
        <v>12</v>
      </c>
      <c r="I360" s="63">
        <v>12.48</v>
      </c>
      <c r="J360" s="38">
        <v>56</v>
      </c>
      <c r="K360" s="38" t="s">
        <v>114</v>
      </c>
      <c r="L360" s="39" t="s">
        <v>80</v>
      </c>
      <c r="M360" s="39"/>
      <c r="N360" s="38">
        <v>60</v>
      </c>
      <c r="O360" s="51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405"/>
      <c r="Q360" s="405"/>
      <c r="R360" s="405"/>
      <c r="S360" s="406"/>
      <c r="T360" s="40" t="s">
        <v>48</v>
      </c>
      <c r="U360" s="40" t="s">
        <v>534</v>
      </c>
      <c r="V360" s="41" t="s">
        <v>0</v>
      </c>
      <c r="W360" s="59">
        <v>0</v>
      </c>
      <c r="X360" s="56">
        <f>IFERROR(IF(W360="",0,CEILING((W360/$H360),1)*$H360),"")</f>
        <v>0</v>
      </c>
      <c r="Y360" s="42" t="str">
        <f>IFERROR(IF(X360=0,"",ROUNDUP(X360/H360,0)*0.02175),"")</f>
        <v/>
      </c>
      <c r="Z360" s="69" t="s">
        <v>48</v>
      </c>
      <c r="AA360" s="70" t="s">
        <v>48</v>
      </c>
      <c r="AE360" s="80"/>
      <c r="BB360" s="288" t="s">
        <v>67</v>
      </c>
      <c r="BL360" s="80">
        <f>IFERROR(W360*I360/H360,"0")</f>
        <v>0</v>
      </c>
      <c r="BM360" s="80">
        <f>IFERROR(X360*I360/H360,"0")</f>
        <v>0</v>
      </c>
      <c r="BN360" s="80">
        <f>IFERROR(1/J360*(W360/H360),"0")</f>
        <v>0</v>
      </c>
      <c r="BO360" s="80">
        <f>IFERROR(1/J360*(X360/H360),"0")</f>
        <v>0</v>
      </c>
    </row>
    <row r="361" spans="1:67" ht="37.5" customHeight="1" x14ac:dyDescent="0.25">
      <c r="A361" s="64" t="s">
        <v>537</v>
      </c>
      <c r="B361" s="64" t="s">
        <v>538</v>
      </c>
      <c r="C361" s="37">
        <v>4301011312</v>
      </c>
      <c r="D361" s="403">
        <v>4607091384192</v>
      </c>
      <c r="E361" s="403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114</v>
      </c>
      <c r="L361" s="39" t="s">
        <v>113</v>
      </c>
      <c r="M361" s="39"/>
      <c r="N361" s="38">
        <v>60</v>
      </c>
      <c r="O361" s="51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405"/>
      <c r="Q361" s="405"/>
      <c r="R361" s="405"/>
      <c r="S361" s="406"/>
      <c r="T361" s="40" t="s">
        <v>48</v>
      </c>
      <c r="U361" s="40" t="s">
        <v>48</v>
      </c>
      <c r="V361" s="41" t="s">
        <v>0</v>
      </c>
      <c r="W361" s="59">
        <v>0</v>
      </c>
      <c r="X361" s="56">
        <f>IFERROR(IF(W361="",0,CEILING((W361/$H361),1)*$H361),"")</f>
        <v>0</v>
      </c>
      <c r="Y361" s="42" t="str">
        <f>IFERROR(IF(X361=0,"",ROUNDUP(X361/H361,0)*0.02175),"")</f>
        <v/>
      </c>
      <c r="Z361" s="69" t="s">
        <v>48</v>
      </c>
      <c r="AA361" s="70" t="s">
        <v>48</v>
      </c>
      <c r="AE361" s="80"/>
      <c r="BB361" s="289" t="s">
        <v>67</v>
      </c>
      <c r="BL361" s="80">
        <f>IFERROR(W361*I361/H361,"0")</f>
        <v>0</v>
      </c>
      <c r="BM361" s="80">
        <f>IFERROR(X361*I361/H361,"0")</f>
        <v>0</v>
      </c>
      <c r="BN361" s="80">
        <f>IFERROR(1/J361*(W361/H361),"0")</f>
        <v>0</v>
      </c>
      <c r="BO361" s="80">
        <f>IFERROR(1/J361*(X361/H361),"0")</f>
        <v>0</v>
      </c>
    </row>
    <row r="362" spans="1:67" ht="27" customHeight="1" x14ac:dyDescent="0.25">
      <c r="A362" s="64" t="s">
        <v>539</v>
      </c>
      <c r="B362" s="64" t="s">
        <v>540</v>
      </c>
      <c r="C362" s="37">
        <v>4301011483</v>
      </c>
      <c r="D362" s="403">
        <v>4680115881907</v>
      </c>
      <c r="E362" s="403"/>
      <c r="F362" s="63">
        <v>1.8</v>
      </c>
      <c r="G362" s="38">
        <v>6</v>
      </c>
      <c r="H362" s="63">
        <v>10.8</v>
      </c>
      <c r="I362" s="63">
        <v>11.28</v>
      </c>
      <c r="J362" s="38">
        <v>56</v>
      </c>
      <c r="K362" s="38" t="s">
        <v>114</v>
      </c>
      <c r="L362" s="39" t="s">
        <v>80</v>
      </c>
      <c r="M362" s="39"/>
      <c r="N362" s="38">
        <v>60</v>
      </c>
      <c r="O362" s="51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405"/>
      <c r="Q362" s="405"/>
      <c r="R362" s="405"/>
      <c r="S362" s="406"/>
      <c r="T362" s="40" t="s">
        <v>48</v>
      </c>
      <c r="U362" s="40" t="s">
        <v>48</v>
      </c>
      <c r="V362" s="41" t="s">
        <v>0</v>
      </c>
      <c r="W362" s="59">
        <v>0</v>
      </c>
      <c r="X362" s="56">
        <f>IFERROR(IF(W362="",0,CEILING((W362/$H362),1)*$H362),"")</f>
        <v>0</v>
      </c>
      <c r="Y362" s="42" t="str">
        <f>IFERROR(IF(X362=0,"",ROUNDUP(X362/H362,0)*0.02175),"")</f>
        <v/>
      </c>
      <c r="Z362" s="69" t="s">
        <v>48</v>
      </c>
      <c r="AA362" s="70" t="s">
        <v>48</v>
      </c>
      <c r="AE362" s="80"/>
      <c r="BB362" s="290" t="s">
        <v>67</v>
      </c>
      <c r="BL362" s="80">
        <f>IFERROR(W362*I362/H362,"0")</f>
        <v>0</v>
      </c>
      <c r="BM362" s="80">
        <f>IFERROR(X362*I362/H362,"0")</f>
        <v>0</v>
      </c>
      <c r="BN362" s="80">
        <f>IFERROR(1/J362*(W362/H362),"0")</f>
        <v>0</v>
      </c>
      <c r="BO362" s="80">
        <f>IFERROR(1/J362*(X362/H362),"0")</f>
        <v>0</v>
      </c>
    </row>
    <row r="363" spans="1:67" ht="27" customHeight="1" x14ac:dyDescent="0.25">
      <c r="A363" s="64" t="s">
        <v>541</v>
      </c>
      <c r="B363" s="64" t="s">
        <v>542</v>
      </c>
      <c r="C363" s="37">
        <v>4301011655</v>
      </c>
      <c r="D363" s="403">
        <v>4680115883925</v>
      </c>
      <c r="E363" s="403"/>
      <c r="F363" s="63">
        <v>2.5</v>
      </c>
      <c r="G363" s="38">
        <v>6</v>
      </c>
      <c r="H363" s="63">
        <v>15</v>
      </c>
      <c r="I363" s="63">
        <v>15.48</v>
      </c>
      <c r="J363" s="38">
        <v>48</v>
      </c>
      <c r="K363" s="38" t="s">
        <v>114</v>
      </c>
      <c r="L363" s="39" t="s">
        <v>80</v>
      </c>
      <c r="M363" s="39"/>
      <c r="N363" s="38">
        <v>60</v>
      </c>
      <c r="O363" s="5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405"/>
      <c r="Q363" s="405"/>
      <c r="R363" s="405"/>
      <c r="S363" s="406"/>
      <c r="T363" s="40" t="s">
        <v>48</v>
      </c>
      <c r="U363" s="40" t="s">
        <v>48</v>
      </c>
      <c r="V363" s="41" t="s">
        <v>0</v>
      </c>
      <c r="W363" s="59">
        <v>0</v>
      </c>
      <c r="X363" s="56">
        <f>IFERROR(IF(W363="",0,CEILING((W363/$H363),1)*$H363),"")</f>
        <v>0</v>
      </c>
      <c r="Y363" s="42" t="str">
        <f>IFERROR(IF(X363=0,"",ROUNDUP(X363/H363,0)*0.02175),"")</f>
        <v/>
      </c>
      <c r="Z363" s="69" t="s">
        <v>48</v>
      </c>
      <c r="AA363" s="70" t="s">
        <v>48</v>
      </c>
      <c r="AE363" s="80"/>
      <c r="BB363" s="291" t="s">
        <v>67</v>
      </c>
      <c r="BL363" s="80">
        <f>IFERROR(W363*I363/H363,"0")</f>
        <v>0</v>
      </c>
      <c r="BM363" s="80">
        <f>IFERROR(X363*I363/H363,"0")</f>
        <v>0</v>
      </c>
      <c r="BN363" s="80">
        <f>IFERROR(1/J363*(W363/H363),"0")</f>
        <v>0</v>
      </c>
      <c r="BO363" s="80">
        <f>IFERROR(1/J363*(X363/H363),"0")</f>
        <v>0</v>
      </c>
    </row>
    <row r="364" spans="1:67" ht="37.5" customHeight="1" x14ac:dyDescent="0.25">
      <c r="A364" s="64" t="s">
        <v>544</v>
      </c>
      <c r="B364" s="64" t="s">
        <v>545</v>
      </c>
      <c r="C364" s="37">
        <v>4301011303</v>
      </c>
      <c r="D364" s="403">
        <v>4607091384680</v>
      </c>
      <c r="E364" s="403"/>
      <c r="F364" s="63">
        <v>0.4</v>
      </c>
      <c r="G364" s="38">
        <v>10</v>
      </c>
      <c r="H364" s="63">
        <v>4</v>
      </c>
      <c r="I364" s="63">
        <v>4.21</v>
      </c>
      <c r="J364" s="38">
        <v>120</v>
      </c>
      <c r="K364" s="38" t="s">
        <v>81</v>
      </c>
      <c r="L364" s="39" t="s">
        <v>80</v>
      </c>
      <c r="M364" s="39"/>
      <c r="N364" s="38">
        <v>60</v>
      </c>
      <c r="O364" s="51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405"/>
      <c r="Q364" s="405"/>
      <c r="R364" s="405"/>
      <c r="S364" s="406"/>
      <c r="T364" s="40" t="s">
        <v>48</v>
      </c>
      <c r="U364" s="40" t="s">
        <v>543</v>
      </c>
      <c r="V364" s="41" t="s">
        <v>0</v>
      </c>
      <c r="W364" s="59">
        <v>0</v>
      </c>
      <c r="X364" s="56">
        <f>IFERROR(IF(W364="",0,CEILING((W364/$H364),1)*$H364),"")</f>
        <v>0</v>
      </c>
      <c r="Y364" s="42" t="str">
        <f>IFERROR(IF(X364=0,"",ROUNDUP(X364/H364,0)*0.00937),"")</f>
        <v/>
      </c>
      <c r="Z364" s="69" t="s">
        <v>48</v>
      </c>
      <c r="AA364" s="70" t="s">
        <v>48</v>
      </c>
      <c r="AE364" s="80"/>
      <c r="BB364" s="292" t="s">
        <v>67</v>
      </c>
      <c r="BL364" s="80">
        <f>IFERROR(W364*I364/H364,"0")</f>
        <v>0</v>
      </c>
      <c r="BM364" s="80">
        <f>IFERROR(X364*I364/H364,"0")</f>
        <v>0</v>
      </c>
      <c r="BN364" s="80">
        <f>IFERROR(1/J364*(W364/H364),"0")</f>
        <v>0</v>
      </c>
      <c r="BO364" s="80">
        <f>IFERROR(1/J364*(X364/H364),"0")</f>
        <v>0</v>
      </c>
    </row>
    <row r="365" spans="1:67" x14ac:dyDescent="0.2">
      <c r="A365" s="400"/>
      <c r="B365" s="400"/>
      <c r="C365" s="400"/>
      <c r="D365" s="400"/>
      <c r="E365" s="400"/>
      <c r="F365" s="400"/>
      <c r="G365" s="400"/>
      <c r="H365" s="400"/>
      <c r="I365" s="400"/>
      <c r="J365" s="400"/>
      <c r="K365" s="400"/>
      <c r="L365" s="400"/>
      <c r="M365" s="400"/>
      <c r="N365" s="401"/>
      <c r="O365" s="397" t="s">
        <v>43</v>
      </c>
      <c r="P365" s="398"/>
      <c r="Q365" s="398"/>
      <c r="R365" s="398"/>
      <c r="S365" s="398"/>
      <c r="T365" s="398"/>
      <c r="U365" s="399"/>
      <c r="V365" s="43" t="s">
        <v>42</v>
      </c>
      <c r="W365" s="44">
        <f>IFERROR(W360/H360,"0")+IFERROR(W361/H361,"0")+IFERROR(W362/H362,"0")+IFERROR(W363/H363,"0")+IFERROR(W364/H364,"0")</f>
        <v>0</v>
      </c>
      <c r="X365" s="44">
        <f>IFERROR(X360/H360,"0")+IFERROR(X361/H361,"0")+IFERROR(X362/H362,"0")+IFERROR(X363/H363,"0")+IFERROR(X364/H364,"0")</f>
        <v>0</v>
      </c>
      <c r="Y365" s="44">
        <f>IFERROR(IF(Y360="",0,Y360),"0")+IFERROR(IF(Y361="",0,Y361),"0")+IFERROR(IF(Y362="",0,Y362),"0")+IFERROR(IF(Y363="",0,Y363),"0")+IFERROR(IF(Y364="",0,Y364),"0")</f>
        <v>0</v>
      </c>
      <c r="Z365" s="68"/>
      <c r="AA365" s="68"/>
    </row>
    <row r="366" spans="1:67" x14ac:dyDescent="0.2">
      <c r="A366" s="400"/>
      <c r="B366" s="400"/>
      <c r="C366" s="400"/>
      <c r="D366" s="400"/>
      <c r="E366" s="400"/>
      <c r="F366" s="400"/>
      <c r="G366" s="400"/>
      <c r="H366" s="400"/>
      <c r="I366" s="400"/>
      <c r="J366" s="400"/>
      <c r="K366" s="400"/>
      <c r="L366" s="400"/>
      <c r="M366" s="400"/>
      <c r="N366" s="401"/>
      <c r="O366" s="397" t="s">
        <v>43</v>
      </c>
      <c r="P366" s="398"/>
      <c r="Q366" s="398"/>
      <c r="R366" s="398"/>
      <c r="S366" s="398"/>
      <c r="T366" s="398"/>
      <c r="U366" s="399"/>
      <c r="V366" s="43" t="s">
        <v>0</v>
      </c>
      <c r="W366" s="44">
        <f>IFERROR(SUM(W360:W364),"0")</f>
        <v>0</v>
      </c>
      <c r="X366" s="44">
        <f>IFERROR(SUM(X360:X364),"0")</f>
        <v>0</v>
      </c>
      <c r="Y366" s="43"/>
      <c r="Z366" s="68"/>
      <c r="AA366" s="68"/>
    </row>
    <row r="367" spans="1:67" ht="14.25" customHeight="1" x14ac:dyDescent="0.25">
      <c r="A367" s="402" t="s">
        <v>77</v>
      </c>
      <c r="B367" s="402"/>
      <c r="C367" s="402"/>
      <c r="D367" s="402"/>
      <c r="E367" s="402"/>
      <c r="F367" s="402"/>
      <c r="G367" s="402"/>
      <c r="H367" s="402"/>
      <c r="I367" s="402"/>
      <c r="J367" s="402"/>
      <c r="K367" s="402"/>
      <c r="L367" s="402"/>
      <c r="M367" s="402"/>
      <c r="N367" s="402"/>
      <c r="O367" s="402"/>
      <c r="P367" s="402"/>
      <c r="Q367" s="402"/>
      <c r="R367" s="402"/>
      <c r="S367" s="402"/>
      <c r="T367" s="402"/>
      <c r="U367" s="402"/>
      <c r="V367" s="402"/>
      <c r="W367" s="402"/>
      <c r="X367" s="402"/>
      <c r="Y367" s="402"/>
      <c r="Z367" s="67"/>
      <c r="AA367" s="67"/>
    </row>
    <row r="368" spans="1:67" ht="27" customHeight="1" x14ac:dyDescent="0.25">
      <c r="A368" s="64" t="s">
        <v>546</v>
      </c>
      <c r="B368" s="64" t="s">
        <v>547</v>
      </c>
      <c r="C368" s="37">
        <v>4301031139</v>
      </c>
      <c r="D368" s="403">
        <v>4607091384802</v>
      </c>
      <c r="E368" s="403"/>
      <c r="F368" s="63">
        <v>0.73</v>
      </c>
      <c r="G368" s="38">
        <v>6</v>
      </c>
      <c r="H368" s="63">
        <v>4.38</v>
      </c>
      <c r="I368" s="63">
        <v>4.58</v>
      </c>
      <c r="J368" s="38">
        <v>156</v>
      </c>
      <c r="K368" s="38" t="s">
        <v>81</v>
      </c>
      <c r="L368" s="39" t="s">
        <v>80</v>
      </c>
      <c r="M368" s="39"/>
      <c r="N368" s="38">
        <v>35</v>
      </c>
      <c r="O368" s="50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405"/>
      <c r="Q368" s="405"/>
      <c r="R368" s="405"/>
      <c r="S368" s="406"/>
      <c r="T368" s="40" t="s">
        <v>48</v>
      </c>
      <c r="U368" s="40" t="s">
        <v>48</v>
      </c>
      <c r="V368" s="41" t="s">
        <v>0</v>
      </c>
      <c r="W368" s="59">
        <v>0</v>
      </c>
      <c r="X368" s="56">
        <f>IFERROR(IF(W368="",0,CEILING((W368/$H368),1)*$H368),"")</f>
        <v>0</v>
      </c>
      <c r="Y368" s="42" t="str">
        <f>IFERROR(IF(X368=0,"",ROUNDUP(X368/H368,0)*0.00753),"")</f>
        <v/>
      </c>
      <c r="Z368" s="69" t="s">
        <v>48</v>
      </c>
      <c r="AA368" s="70" t="s">
        <v>48</v>
      </c>
      <c r="AE368" s="80"/>
      <c r="BB368" s="293" t="s">
        <v>67</v>
      </c>
      <c r="BL368" s="80">
        <f>IFERROR(W368*I368/H368,"0")</f>
        <v>0</v>
      </c>
      <c r="BM368" s="80">
        <f>IFERROR(X368*I368/H368,"0")</f>
        <v>0</v>
      </c>
      <c r="BN368" s="80">
        <f>IFERROR(1/J368*(W368/H368),"0")</f>
        <v>0</v>
      </c>
      <c r="BO368" s="80">
        <f>IFERROR(1/J368*(X368/H368),"0")</f>
        <v>0</v>
      </c>
    </row>
    <row r="369" spans="1:67" ht="27" customHeight="1" x14ac:dyDescent="0.25">
      <c r="A369" s="64" t="s">
        <v>548</v>
      </c>
      <c r="B369" s="64" t="s">
        <v>549</v>
      </c>
      <c r="C369" s="37">
        <v>4301031140</v>
      </c>
      <c r="D369" s="403">
        <v>4607091384826</v>
      </c>
      <c r="E369" s="403"/>
      <c r="F369" s="63">
        <v>0.35</v>
      </c>
      <c r="G369" s="38">
        <v>8</v>
      </c>
      <c r="H369" s="63">
        <v>2.8</v>
      </c>
      <c r="I369" s="63">
        <v>2.9</v>
      </c>
      <c r="J369" s="38">
        <v>234</v>
      </c>
      <c r="K369" s="38" t="s">
        <v>84</v>
      </c>
      <c r="L369" s="39" t="s">
        <v>80</v>
      </c>
      <c r="M369" s="39"/>
      <c r="N369" s="38">
        <v>35</v>
      </c>
      <c r="O369" s="50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405"/>
      <c r="Q369" s="405"/>
      <c r="R369" s="405"/>
      <c r="S369" s="406"/>
      <c r="T369" s="40" t="s">
        <v>48</v>
      </c>
      <c r="U369" s="40" t="s">
        <v>48</v>
      </c>
      <c r="V369" s="41" t="s">
        <v>0</v>
      </c>
      <c r="W369" s="59">
        <v>0</v>
      </c>
      <c r="X369" s="56">
        <f>IFERROR(IF(W369="",0,CEILING((W369/$H369),1)*$H369),"")</f>
        <v>0</v>
      </c>
      <c r="Y369" s="42" t="str">
        <f>IFERROR(IF(X369=0,"",ROUNDUP(X369/H369,0)*0.00502),"")</f>
        <v/>
      </c>
      <c r="Z369" s="69" t="s">
        <v>48</v>
      </c>
      <c r="AA369" s="70" t="s">
        <v>48</v>
      </c>
      <c r="AE369" s="80"/>
      <c r="BB369" s="294" t="s">
        <v>67</v>
      </c>
      <c r="BL369" s="80">
        <f>IFERROR(W369*I369/H369,"0")</f>
        <v>0</v>
      </c>
      <c r="BM369" s="80">
        <f>IFERROR(X369*I369/H369,"0")</f>
        <v>0</v>
      </c>
      <c r="BN369" s="80">
        <f>IFERROR(1/J369*(W369/H369),"0")</f>
        <v>0</v>
      </c>
      <c r="BO369" s="80">
        <f>IFERROR(1/J369*(X369/H369),"0")</f>
        <v>0</v>
      </c>
    </row>
    <row r="370" spans="1:67" x14ac:dyDescent="0.2">
      <c r="A370" s="400"/>
      <c r="B370" s="400"/>
      <c r="C370" s="400"/>
      <c r="D370" s="400"/>
      <c r="E370" s="400"/>
      <c r="F370" s="400"/>
      <c r="G370" s="400"/>
      <c r="H370" s="400"/>
      <c r="I370" s="400"/>
      <c r="J370" s="400"/>
      <c r="K370" s="400"/>
      <c r="L370" s="400"/>
      <c r="M370" s="400"/>
      <c r="N370" s="401"/>
      <c r="O370" s="397" t="s">
        <v>43</v>
      </c>
      <c r="P370" s="398"/>
      <c r="Q370" s="398"/>
      <c r="R370" s="398"/>
      <c r="S370" s="398"/>
      <c r="T370" s="398"/>
      <c r="U370" s="399"/>
      <c r="V370" s="43" t="s">
        <v>42</v>
      </c>
      <c r="W370" s="44">
        <f>IFERROR(W368/H368,"0")+IFERROR(W369/H369,"0")</f>
        <v>0</v>
      </c>
      <c r="X370" s="44">
        <f>IFERROR(X368/H368,"0")+IFERROR(X369/H369,"0")</f>
        <v>0</v>
      </c>
      <c r="Y370" s="44">
        <f>IFERROR(IF(Y368="",0,Y368),"0")+IFERROR(IF(Y369="",0,Y369),"0")</f>
        <v>0</v>
      </c>
      <c r="Z370" s="68"/>
      <c r="AA370" s="68"/>
    </row>
    <row r="371" spans="1:67" x14ac:dyDescent="0.2">
      <c r="A371" s="400"/>
      <c r="B371" s="400"/>
      <c r="C371" s="400"/>
      <c r="D371" s="400"/>
      <c r="E371" s="400"/>
      <c r="F371" s="400"/>
      <c r="G371" s="400"/>
      <c r="H371" s="400"/>
      <c r="I371" s="400"/>
      <c r="J371" s="400"/>
      <c r="K371" s="400"/>
      <c r="L371" s="400"/>
      <c r="M371" s="400"/>
      <c r="N371" s="401"/>
      <c r="O371" s="397" t="s">
        <v>43</v>
      </c>
      <c r="P371" s="398"/>
      <c r="Q371" s="398"/>
      <c r="R371" s="398"/>
      <c r="S371" s="398"/>
      <c r="T371" s="398"/>
      <c r="U371" s="399"/>
      <c r="V371" s="43" t="s">
        <v>0</v>
      </c>
      <c r="W371" s="44">
        <f>IFERROR(SUM(W368:W369),"0")</f>
        <v>0</v>
      </c>
      <c r="X371" s="44">
        <f>IFERROR(SUM(X368:X369),"0")</f>
        <v>0</v>
      </c>
      <c r="Y371" s="43"/>
      <c r="Z371" s="68"/>
      <c r="AA371" s="68"/>
    </row>
    <row r="372" spans="1:67" ht="14.25" customHeight="1" x14ac:dyDescent="0.25">
      <c r="A372" s="402" t="s">
        <v>85</v>
      </c>
      <c r="B372" s="402"/>
      <c r="C372" s="402"/>
      <c r="D372" s="402"/>
      <c r="E372" s="402"/>
      <c r="F372" s="402"/>
      <c r="G372" s="402"/>
      <c r="H372" s="402"/>
      <c r="I372" s="402"/>
      <c r="J372" s="402"/>
      <c r="K372" s="402"/>
      <c r="L372" s="402"/>
      <c r="M372" s="402"/>
      <c r="N372" s="402"/>
      <c r="O372" s="402"/>
      <c r="P372" s="402"/>
      <c r="Q372" s="402"/>
      <c r="R372" s="402"/>
      <c r="S372" s="402"/>
      <c r="T372" s="402"/>
      <c r="U372" s="402"/>
      <c r="V372" s="402"/>
      <c r="W372" s="402"/>
      <c r="X372" s="402"/>
      <c r="Y372" s="402"/>
      <c r="Z372" s="67"/>
      <c r="AA372" s="67"/>
    </row>
    <row r="373" spans="1:67" ht="27" customHeight="1" x14ac:dyDescent="0.25">
      <c r="A373" s="64" t="s">
        <v>550</v>
      </c>
      <c r="B373" s="64" t="s">
        <v>551</v>
      </c>
      <c r="C373" s="37">
        <v>4301051303</v>
      </c>
      <c r="D373" s="403">
        <v>4607091384246</v>
      </c>
      <c r="E373" s="403"/>
      <c r="F373" s="63">
        <v>1.3</v>
      </c>
      <c r="G373" s="38">
        <v>6</v>
      </c>
      <c r="H373" s="63">
        <v>7.8</v>
      </c>
      <c r="I373" s="63">
        <v>8.3640000000000008</v>
      </c>
      <c r="J373" s="38">
        <v>56</v>
      </c>
      <c r="K373" s="38" t="s">
        <v>114</v>
      </c>
      <c r="L373" s="39" t="s">
        <v>80</v>
      </c>
      <c r="M373" s="39"/>
      <c r="N373" s="38">
        <v>40</v>
      </c>
      <c r="O373" s="50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405"/>
      <c r="Q373" s="405"/>
      <c r="R373" s="405"/>
      <c r="S373" s="406"/>
      <c r="T373" s="40" t="s">
        <v>48</v>
      </c>
      <c r="U373" s="40" t="s">
        <v>48</v>
      </c>
      <c r="V373" s="41" t="s">
        <v>0</v>
      </c>
      <c r="W373" s="59">
        <v>0</v>
      </c>
      <c r="X373" s="56">
        <f>IFERROR(IF(W373="",0,CEILING((W373/$H373),1)*$H373),"")</f>
        <v>0</v>
      </c>
      <c r="Y373" s="42" t="str">
        <f>IFERROR(IF(X373=0,"",ROUNDUP(X373/H373,0)*0.02175),"")</f>
        <v/>
      </c>
      <c r="Z373" s="69" t="s">
        <v>48</v>
      </c>
      <c r="AA373" s="70" t="s">
        <v>48</v>
      </c>
      <c r="AE373" s="80"/>
      <c r="BB373" s="295" t="s">
        <v>67</v>
      </c>
      <c r="BL373" s="80">
        <f>IFERROR(W373*I373/H373,"0")</f>
        <v>0</v>
      </c>
      <c r="BM373" s="80">
        <f>IFERROR(X373*I373/H373,"0")</f>
        <v>0</v>
      </c>
      <c r="BN373" s="80">
        <f>IFERROR(1/J373*(W373/H373),"0")</f>
        <v>0</v>
      </c>
      <c r="BO373" s="80">
        <f>IFERROR(1/J373*(X373/H373),"0")</f>
        <v>0</v>
      </c>
    </row>
    <row r="374" spans="1:67" ht="27" customHeight="1" x14ac:dyDescent="0.25">
      <c r="A374" s="64" t="s">
        <v>552</v>
      </c>
      <c r="B374" s="64" t="s">
        <v>553</v>
      </c>
      <c r="C374" s="37">
        <v>4301051445</v>
      </c>
      <c r="D374" s="403">
        <v>4680115881976</v>
      </c>
      <c r="E374" s="403"/>
      <c r="F374" s="63">
        <v>1.3</v>
      </c>
      <c r="G374" s="38">
        <v>6</v>
      </c>
      <c r="H374" s="63">
        <v>7.8</v>
      </c>
      <c r="I374" s="63">
        <v>8.2799999999999994</v>
      </c>
      <c r="J374" s="38">
        <v>56</v>
      </c>
      <c r="K374" s="38" t="s">
        <v>114</v>
      </c>
      <c r="L374" s="39" t="s">
        <v>80</v>
      </c>
      <c r="M374" s="39"/>
      <c r="N374" s="38">
        <v>40</v>
      </c>
      <c r="O374" s="51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405"/>
      <c r="Q374" s="405"/>
      <c r="R374" s="405"/>
      <c r="S374" s="406"/>
      <c r="T374" s="40" t="s">
        <v>48</v>
      </c>
      <c r="U374" s="40" t="s">
        <v>48</v>
      </c>
      <c r="V374" s="41" t="s">
        <v>0</v>
      </c>
      <c r="W374" s="59">
        <v>0</v>
      </c>
      <c r="X374" s="56">
        <f>IFERROR(IF(W374="",0,CEILING((W374/$H374),1)*$H374),"")</f>
        <v>0</v>
      </c>
      <c r="Y374" s="42" t="str">
        <f>IFERROR(IF(X374=0,"",ROUNDUP(X374/H374,0)*0.02175),"")</f>
        <v/>
      </c>
      <c r="Z374" s="69" t="s">
        <v>48</v>
      </c>
      <c r="AA374" s="70" t="s">
        <v>48</v>
      </c>
      <c r="AE374" s="80"/>
      <c r="BB374" s="296" t="s">
        <v>67</v>
      </c>
      <c r="BL374" s="80">
        <f>IFERROR(W374*I374/H374,"0")</f>
        <v>0</v>
      </c>
      <c r="BM374" s="80">
        <f>IFERROR(X374*I374/H374,"0")</f>
        <v>0</v>
      </c>
      <c r="BN374" s="80">
        <f>IFERROR(1/J374*(W374/H374),"0")</f>
        <v>0</v>
      </c>
      <c r="BO374" s="80">
        <f>IFERROR(1/J374*(X374/H374),"0")</f>
        <v>0</v>
      </c>
    </row>
    <row r="375" spans="1:67" ht="27" customHeight="1" x14ac:dyDescent="0.25">
      <c r="A375" s="64" t="s">
        <v>554</v>
      </c>
      <c r="B375" s="64" t="s">
        <v>555</v>
      </c>
      <c r="C375" s="37">
        <v>4301051297</v>
      </c>
      <c r="D375" s="403">
        <v>4607091384253</v>
      </c>
      <c r="E375" s="403"/>
      <c r="F375" s="63">
        <v>0.4</v>
      </c>
      <c r="G375" s="38">
        <v>6</v>
      </c>
      <c r="H375" s="63">
        <v>2.4</v>
      </c>
      <c r="I375" s="63">
        <v>2.6840000000000002</v>
      </c>
      <c r="J375" s="38">
        <v>156</v>
      </c>
      <c r="K375" s="38" t="s">
        <v>81</v>
      </c>
      <c r="L375" s="39" t="s">
        <v>80</v>
      </c>
      <c r="M375" s="39"/>
      <c r="N375" s="38">
        <v>40</v>
      </c>
      <c r="O375" s="51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405"/>
      <c r="Q375" s="405"/>
      <c r="R375" s="405"/>
      <c r="S375" s="406"/>
      <c r="T375" s="40" t="s">
        <v>48</v>
      </c>
      <c r="U375" s="40" t="s">
        <v>48</v>
      </c>
      <c r="V375" s="41" t="s">
        <v>0</v>
      </c>
      <c r="W375" s="59">
        <v>0</v>
      </c>
      <c r="X375" s="56">
        <f>IFERROR(IF(W375="",0,CEILING((W375/$H375),1)*$H375),"")</f>
        <v>0</v>
      </c>
      <c r="Y375" s="42" t="str">
        <f>IFERROR(IF(X375=0,"",ROUNDUP(X375/H375,0)*0.00753),"")</f>
        <v/>
      </c>
      <c r="Z375" s="69" t="s">
        <v>48</v>
      </c>
      <c r="AA375" s="70" t="s">
        <v>48</v>
      </c>
      <c r="AE375" s="80"/>
      <c r="BB375" s="297" t="s">
        <v>67</v>
      </c>
      <c r="BL375" s="80">
        <f>IFERROR(W375*I375/H375,"0")</f>
        <v>0</v>
      </c>
      <c r="BM375" s="80">
        <f>IFERROR(X375*I375/H375,"0")</f>
        <v>0</v>
      </c>
      <c r="BN375" s="80">
        <f>IFERROR(1/J375*(W375/H375),"0")</f>
        <v>0</v>
      </c>
      <c r="BO375" s="80">
        <f>IFERROR(1/J375*(X375/H375),"0")</f>
        <v>0</v>
      </c>
    </row>
    <row r="376" spans="1:67" ht="27" customHeight="1" x14ac:dyDescent="0.25">
      <c r="A376" s="64" t="s">
        <v>556</v>
      </c>
      <c r="B376" s="64" t="s">
        <v>557</v>
      </c>
      <c r="C376" s="37">
        <v>4301051444</v>
      </c>
      <c r="D376" s="403">
        <v>4680115881969</v>
      </c>
      <c r="E376" s="403"/>
      <c r="F376" s="63">
        <v>0.4</v>
      </c>
      <c r="G376" s="38">
        <v>6</v>
      </c>
      <c r="H376" s="63">
        <v>2.4</v>
      </c>
      <c r="I376" s="63">
        <v>2.6</v>
      </c>
      <c r="J376" s="38">
        <v>156</v>
      </c>
      <c r="K376" s="38" t="s">
        <v>81</v>
      </c>
      <c r="L376" s="39" t="s">
        <v>80</v>
      </c>
      <c r="M376" s="39"/>
      <c r="N376" s="38">
        <v>40</v>
      </c>
      <c r="O376" s="50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405"/>
      <c r="Q376" s="405"/>
      <c r="R376" s="405"/>
      <c r="S376" s="406"/>
      <c r="T376" s="40" t="s">
        <v>48</v>
      </c>
      <c r="U376" s="40" t="s">
        <v>48</v>
      </c>
      <c r="V376" s="41" t="s">
        <v>0</v>
      </c>
      <c r="W376" s="59">
        <v>0</v>
      </c>
      <c r="X376" s="56">
        <f>IFERROR(IF(W376="",0,CEILING((W376/$H376),1)*$H376),"")</f>
        <v>0</v>
      </c>
      <c r="Y376" s="42" t="str">
        <f>IFERROR(IF(X376=0,"",ROUNDUP(X376/H376,0)*0.00753),"")</f>
        <v/>
      </c>
      <c r="Z376" s="69" t="s">
        <v>48</v>
      </c>
      <c r="AA376" s="70" t="s">
        <v>48</v>
      </c>
      <c r="AE376" s="80"/>
      <c r="BB376" s="298" t="s">
        <v>67</v>
      </c>
      <c r="BL376" s="80">
        <f>IFERROR(W376*I376/H376,"0")</f>
        <v>0</v>
      </c>
      <c r="BM376" s="80">
        <f>IFERROR(X376*I376/H376,"0")</f>
        <v>0</v>
      </c>
      <c r="BN376" s="80">
        <f>IFERROR(1/J376*(W376/H376),"0")</f>
        <v>0</v>
      </c>
      <c r="BO376" s="80">
        <f>IFERROR(1/J376*(X376/H376),"0")</f>
        <v>0</v>
      </c>
    </row>
    <row r="377" spans="1:67" x14ac:dyDescent="0.2">
      <c r="A377" s="400"/>
      <c r="B377" s="400"/>
      <c r="C377" s="400"/>
      <c r="D377" s="400"/>
      <c r="E377" s="400"/>
      <c r="F377" s="400"/>
      <c r="G377" s="400"/>
      <c r="H377" s="400"/>
      <c r="I377" s="400"/>
      <c r="J377" s="400"/>
      <c r="K377" s="400"/>
      <c r="L377" s="400"/>
      <c r="M377" s="400"/>
      <c r="N377" s="401"/>
      <c r="O377" s="397" t="s">
        <v>43</v>
      </c>
      <c r="P377" s="398"/>
      <c r="Q377" s="398"/>
      <c r="R377" s="398"/>
      <c r="S377" s="398"/>
      <c r="T377" s="398"/>
      <c r="U377" s="399"/>
      <c r="V377" s="43" t="s">
        <v>42</v>
      </c>
      <c r="W377" s="44">
        <f>IFERROR(W373/H373,"0")+IFERROR(W374/H374,"0")+IFERROR(W375/H375,"0")+IFERROR(W376/H376,"0")</f>
        <v>0</v>
      </c>
      <c r="X377" s="44">
        <f>IFERROR(X373/H373,"0")+IFERROR(X374/H374,"0")+IFERROR(X375/H375,"0")+IFERROR(X376/H376,"0")</f>
        <v>0</v>
      </c>
      <c r="Y377" s="44">
        <f>IFERROR(IF(Y373="",0,Y373),"0")+IFERROR(IF(Y374="",0,Y374),"0")+IFERROR(IF(Y375="",0,Y375),"0")+IFERROR(IF(Y376="",0,Y376),"0")</f>
        <v>0</v>
      </c>
      <c r="Z377" s="68"/>
      <c r="AA377" s="68"/>
    </row>
    <row r="378" spans="1:67" x14ac:dyDescent="0.2">
      <c r="A378" s="400"/>
      <c r="B378" s="400"/>
      <c r="C378" s="400"/>
      <c r="D378" s="400"/>
      <c r="E378" s="400"/>
      <c r="F378" s="400"/>
      <c r="G378" s="400"/>
      <c r="H378" s="400"/>
      <c r="I378" s="400"/>
      <c r="J378" s="400"/>
      <c r="K378" s="400"/>
      <c r="L378" s="400"/>
      <c r="M378" s="400"/>
      <c r="N378" s="401"/>
      <c r="O378" s="397" t="s">
        <v>43</v>
      </c>
      <c r="P378" s="398"/>
      <c r="Q378" s="398"/>
      <c r="R378" s="398"/>
      <c r="S378" s="398"/>
      <c r="T378" s="398"/>
      <c r="U378" s="399"/>
      <c r="V378" s="43" t="s">
        <v>0</v>
      </c>
      <c r="W378" s="44">
        <f>IFERROR(SUM(W373:W376),"0")</f>
        <v>0</v>
      </c>
      <c r="X378" s="44">
        <f>IFERROR(SUM(X373:X376),"0")</f>
        <v>0</v>
      </c>
      <c r="Y378" s="43"/>
      <c r="Z378" s="68"/>
      <c r="AA378" s="68"/>
    </row>
    <row r="379" spans="1:67" ht="14.25" customHeight="1" x14ac:dyDescent="0.25">
      <c r="A379" s="402" t="s">
        <v>220</v>
      </c>
      <c r="B379" s="402"/>
      <c r="C379" s="402"/>
      <c r="D379" s="402"/>
      <c r="E379" s="402"/>
      <c r="F379" s="402"/>
      <c r="G379" s="402"/>
      <c r="H379" s="402"/>
      <c r="I379" s="402"/>
      <c r="J379" s="402"/>
      <c r="K379" s="402"/>
      <c r="L379" s="402"/>
      <c r="M379" s="402"/>
      <c r="N379" s="402"/>
      <c r="O379" s="402"/>
      <c r="P379" s="402"/>
      <c r="Q379" s="402"/>
      <c r="R379" s="402"/>
      <c r="S379" s="402"/>
      <c r="T379" s="402"/>
      <c r="U379" s="402"/>
      <c r="V379" s="402"/>
      <c r="W379" s="402"/>
      <c r="X379" s="402"/>
      <c r="Y379" s="402"/>
      <c r="Z379" s="67"/>
      <c r="AA379" s="67"/>
    </row>
    <row r="380" spans="1:67" ht="27" customHeight="1" x14ac:dyDescent="0.25">
      <c r="A380" s="64" t="s">
        <v>558</v>
      </c>
      <c r="B380" s="64" t="s">
        <v>559</v>
      </c>
      <c r="C380" s="37">
        <v>4301060322</v>
      </c>
      <c r="D380" s="403">
        <v>4607091389357</v>
      </c>
      <c r="E380" s="403"/>
      <c r="F380" s="63">
        <v>1.3</v>
      </c>
      <c r="G380" s="38">
        <v>6</v>
      </c>
      <c r="H380" s="63">
        <v>7.8</v>
      </c>
      <c r="I380" s="63">
        <v>8.2799999999999994</v>
      </c>
      <c r="J380" s="38">
        <v>56</v>
      </c>
      <c r="K380" s="38" t="s">
        <v>114</v>
      </c>
      <c r="L380" s="39" t="s">
        <v>80</v>
      </c>
      <c r="M380" s="39"/>
      <c r="N380" s="38">
        <v>40</v>
      </c>
      <c r="O380" s="50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405"/>
      <c r="Q380" s="405"/>
      <c r="R380" s="405"/>
      <c r="S380" s="406"/>
      <c r="T380" s="40" t="s">
        <v>48</v>
      </c>
      <c r="U380" s="40" t="s">
        <v>48</v>
      </c>
      <c r="V380" s="41" t="s">
        <v>0</v>
      </c>
      <c r="W380" s="59">
        <v>0</v>
      </c>
      <c r="X380" s="56">
        <f>IFERROR(IF(W380="",0,CEILING((W380/$H380),1)*$H380),"")</f>
        <v>0</v>
      </c>
      <c r="Y380" s="42" t="str">
        <f>IFERROR(IF(X380=0,"",ROUNDUP(X380/H380,0)*0.02175),"")</f>
        <v/>
      </c>
      <c r="Z380" s="69" t="s">
        <v>48</v>
      </c>
      <c r="AA380" s="70" t="s">
        <v>48</v>
      </c>
      <c r="AE380" s="80"/>
      <c r="BB380" s="299" t="s">
        <v>67</v>
      </c>
      <c r="BL380" s="80">
        <f>IFERROR(W380*I380/H380,"0")</f>
        <v>0</v>
      </c>
      <c r="BM380" s="80">
        <f>IFERROR(X380*I380/H380,"0")</f>
        <v>0</v>
      </c>
      <c r="BN380" s="80">
        <f>IFERROR(1/J380*(W380/H380),"0")</f>
        <v>0</v>
      </c>
      <c r="BO380" s="80">
        <f>IFERROR(1/J380*(X380/H380),"0")</f>
        <v>0</v>
      </c>
    </row>
    <row r="381" spans="1:67" x14ac:dyDescent="0.2">
      <c r="A381" s="400"/>
      <c r="B381" s="400"/>
      <c r="C381" s="400"/>
      <c r="D381" s="400"/>
      <c r="E381" s="400"/>
      <c r="F381" s="400"/>
      <c r="G381" s="400"/>
      <c r="H381" s="400"/>
      <c r="I381" s="400"/>
      <c r="J381" s="400"/>
      <c r="K381" s="400"/>
      <c r="L381" s="400"/>
      <c r="M381" s="400"/>
      <c r="N381" s="401"/>
      <c r="O381" s="397" t="s">
        <v>43</v>
      </c>
      <c r="P381" s="398"/>
      <c r="Q381" s="398"/>
      <c r="R381" s="398"/>
      <c r="S381" s="398"/>
      <c r="T381" s="398"/>
      <c r="U381" s="399"/>
      <c r="V381" s="43" t="s">
        <v>42</v>
      </c>
      <c r="W381" s="44">
        <f>IFERROR(W380/H380,"0")</f>
        <v>0</v>
      </c>
      <c r="X381" s="44">
        <f>IFERROR(X380/H380,"0")</f>
        <v>0</v>
      </c>
      <c r="Y381" s="44">
        <f>IFERROR(IF(Y380="",0,Y380),"0")</f>
        <v>0</v>
      </c>
      <c r="Z381" s="68"/>
      <c r="AA381" s="68"/>
    </row>
    <row r="382" spans="1:67" x14ac:dyDescent="0.2">
      <c r="A382" s="400"/>
      <c r="B382" s="400"/>
      <c r="C382" s="400"/>
      <c r="D382" s="400"/>
      <c r="E382" s="400"/>
      <c r="F382" s="400"/>
      <c r="G382" s="400"/>
      <c r="H382" s="400"/>
      <c r="I382" s="400"/>
      <c r="J382" s="400"/>
      <c r="K382" s="400"/>
      <c r="L382" s="400"/>
      <c r="M382" s="400"/>
      <c r="N382" s="401"/>
      <c r="O382" s="397" t="s">
        <v>43</v>
      </c>
      <c r="P382" s="398"/>
      <c r="Q382" s="398"/>
      <c r="R382" s="398"/>
      <c r="S382" s="398"/>
      <c r="T382" s="398"/>
      <c r="U382" s="399"/>
      <c r="V382" s="43" t="s">
        <v>0</v>
      </c>
      <c r="W382" s="44">
        <f>IFERROR(SUM(W380:W380),"0")</f>
        <v>0</v>
      </c>
      <c r="X382" s="44">
        <f>IFERROR(SUM(X380:X380),"0")</f>
        <v>0</v>
      </c>
      <c r="Y382" s="43"/>
      <c r="Z382" s="68"/>
      <c r="AA382" s="68"/>
    </row>
    <row r="383" spans="1:67" ht="27.75" customHeight="1" x14ac:dyDescent="0.2">
      <c r="A383" s="436" t="s">
        <v>560</v>
      </c>
      <c r="B383" s="436"/>
      <c r="C383" s="436"/>
      <c r="D383" s="436"/>
      <c r="E383" s="436"/>
      <c r="F383" s="436"/>
      <c r="G383" s="436"/>
      <c r="H383" s="436"/>
      <c r="I383" s="436"/>
      <c r="J383" s="436"/>
      <c r="K383" s="436"/>
      <c r="L383" s="436"/>
      <c r="M383" s="436"/>
      <c r="N383" s="436"/>
      <c r="O383" s="436"/>
      <c r="P383" s="436"/>
      <c r="Q383" s="436"/>
      <c r="R383" s="436"/>
      <c r="S383" s="436"/>
      <c r="T383" s="436"/>
      <c r="U383" s="436"/>
      <c r="V383" s="436"/>
      <c r="W383" s="436"/>
      <c r="X383" s="436"/>
      <c r="Y383" s="436"/>
      <c r="Z383" s="55"/>
      <c r="AA383" s="55"/>
    </row>
    <row r="384" spans="1:67" ht="16.5" customHeight="1" x14ac:dyDescent="0.25">
      <c r="A384" s="437" t="s">
        <v>561</v>
      </c>
      <c r="B384" s="437"/>
      <c r="C384" s="437"/>
      <c r="D384" s="437"/>
      <c r="E384" s="437"/>
      <c r="F384" s="437"/>
      <c r="G384" s="437"/>
      <c r="H384" s="437"/>
      <c r="I384" s="437"/>
      <c r="J384" s="437"/>
      <c r="K384" s="437"/>
      <c r="L384" s="437"/>
      <c r="M384" s="437"/>
      <c r="N384" s="437"/>
      <c r="O384" s="437"/>
      <c r="P384" s="437"/>
      <c r="Q384" s="437"/>
      <c r="R384" s="437"/>
      <c r="S384" s="437"/>
      <c r="T384" s="437"/>
      <c r="U384" s="437"/>
      <c r="V384" s="437"/>
      <c r="W384" s="437"/>
      <c r="X384" s="437"/>
      <c r="Y384" s="437"/>
      <c r="Z384" s="66"/>
      <c r="AA384" s="66"/>
    </row>
    <row r="385" spans="1:67" ht="14.25" customHeight="1" x14ac:dyDescent="0.25">
      <c r="A385" s="402" t="s">
        <v>118</v>
      </c>
      <c r="B385" s="402"/>
      <c r="C385" s="402"/>
      <c r="D385" s="402"/>
      <c r="E385" s="402"/>
      <c r="F385" s="402"/>
      <c r="G385" s="402"/>
      <c r="H385" s="402"/>
      <c r="I385" s="402"/>
      <c r="J385" s="402"/>
      <c r="K385" s="402"/>
      <c r="L385" s="402"/>
      <c r="M385" s="402"/>
      <c r="N385" s="402"/>
      <c r="O385" s="402"/>
      <c r="P385" s="402"/>
      <c r="Q385" s="402"/>
      <c r="R385" s="402"/>
      <c r="S385" s="402"/>
      <c r="T385" s="402"/>
      <c r="U385" s="402"/>
      <c r="V385" s="402"/>
      <c r="W385" s="402"/>
      <c r="X385" s="402"/>
      <c r="Y385" s="402"/>
      <c r="Z385" s="67"/>
      <c r="AA385" s="67"/>
    </row>
    <row r="386" spans="1:67" ht="27" customHeight="1" x14ac:dyDescent="0.25">
      <c r="A386" s="64" t="s">
        <v>562</v>
      </c>
      <c r="B386" s="64" t="s">
        <v>563</v>
      </c>
      <c r="C386" s="37">
        <v>4301011428</v>
      </c>
      <c r="D386" s="403">
        <v>4607091389708</v>
      </c>
      <c r="E386" s="403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81</v>
      </c>
      <c r="L386" s="39" t="s">
        <v>113</v>
      </c>
      <c r="M386" s="39"/>
      <c r="N386" s="38">
        <v>50</v>
      </c>
      <c r="O386" s="50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405"/>
      <c r="Q386" s="405"/>
      <c r="R386" s="405"/>
      <c r="S386" s="406"/>
      <c r="T386" s="40" t="s">
        <v>48</v>
      </c>
      <c r="U386" s="40" t="s">
        <v>48</v>
      </c>
      <c r="V386" s="41" t="s">
        <v>0</v>
      </c>
      <c r="W386" s="59">
        <v>0</v>
      </c>
      <c r="X386" s="56">
        <f>IFERROR(IF(W386="",0,CEILING((W386/$H386),1)*$H386),"")</f>
        <v>0</v>
      </c>
      <c r="Y386" s="42" t="str">
        <f>IFERROR(IF(X386=0,"",ROUNDUP(X386/H386,0)*0.00753),"")</f>
        <v/>
      </c>
      <c r="Z386" s="69" t="s">
        <v>48</v>
      </c>
      <c r="AA386" s="70" t="s">
        <v>48</v>
      </c>
      <c r="AE386" s="80"/>
      <c r="BB386" s="300" t="s">
        <v>67</v>
      </c>
      <c r="BL386" s="80">
        <f>IFERROR(W386*I386/H386,"0")</f>
        <v>0</v>
      </c>
      <c r="BM386" s="80">
        <f>IFERROR(X386*I386/H386,"0")</f>
        <v>0</v>
      </c>
      <c r="BN386" s="80">
        <f>IFERROR(1/J386*(W386/H386),"0")</f>
        <v>0</v>
      </c>
      <c r="BO386" s="80">
        <f>IFERROR(1/J386*(X386/H386),"0")</f>
        <v>0</v>
      </c>
    </row>
    <row r="387" spans="1:67" ht="27" customHeight="1" x14ac:dyDescent="0.25">
      <c r="A387" s="64" t="s">
        <v>564</v>
      </c>
      <c r="B387" s="64" t="s">
        <v>565</v>
      </c>
      <c r="C387" s="37">
        <v>4301011427</v>
      </c>
      <c r="D387" s="403">
        <v>4607091389692</v>
      </c>
      <c r="E387" s="403"/>
      <c r="F387" s="63">
        <v>0.45</v>
      </c>
      <c r="G387" s="38">
        <v>6</v>
      </c>
      <c r="H387" s="63">
        <v>2.7</v>
      </c>
      <c r="I387" s="63">
        <v>2.9</v>
      </c>
      <c r="J387" s="38">
        <v>156</v>
      </c>
      <c r="K387" s="38" t="s">
        <v>81</v>
      </c>
      <c r="L387" s="39" t="s">
        <v>113</v>
      </c>
      <c r="M387" s="39"/>
      <c r="N387" s="38">
        <v>50</v>
      </c>
      <c r="O387" s="50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405"/>
      <c r="Q387" s="405"/>
      <c r="R387" s="405"/>
      <c r="S387" s="406"/>
      <c r="T387" s="40" t="s">
        <v>48</v>
      </c>
      <c r="U387" s="40" t="s">
        <v>48</v>
      </c>
      <c r="V387" s="41" t="s">
        <v>0</v>
      </c>
      <c r="W387" s="59">
        <v>0</v>
      </c>
      <c r="X387" s="56">
        <f>IFERROR(IF(W387="",0,CEILING((W387/$H387),1)*$H387),"")</f>
        <v>0</v>
      </c>
      <c r="Y387" s="42" t="str">
        <f>IFERROR(IF(X387=0,"",ROUNDUP(X387/H387,0)*0.00753),"")</f>
        <v/>
      </c>
      <c r="Z387" s="69" t="s">
        <v>48</v>
      </c>
      <c r="AA387" s="70" t="s">
        <v>48</v>
      </c>
      <c r="AE387" s="80"/>
      <c r="BB387" s="301" t="s">
        <v>67</v>
      </c>
      <c r="BL387" s="80">
        <f>IFERROR(W387*I387/H387,"0")</f>
        <v>0</v>
      </c>
      <c r="BM387" s="80">
        <f>IFERROR(X387*I387/H387,"0")</f>
        <v>0</v>
      </c>
      <c r="BN387" s="80">
        <f>IFERROR(1/J387*(W387/H387),"0")</f>
        <v>0</v>
      </c>
      <c r="BO387" s="80">
        <f>IFERROR(1/J387*(X387/H387),"0")</f>
        <v>0</v>
      </c>
    </row>
    <row r="388" spans="1:67" x14ac:dyDescent="0.2">
      <c r="A388" s="400"/>
      <c r="B388" s="400"/>
      <c r="C388" s="400"/>
      <c r="D388" s="400"/>
      <c r="E388" s="400"/>
      <c r="F388" s="400"/>
      <c r="G388" s="400"/>
      <c r="H388" s="400"/>
      <c r="I388" s="400"/>
      <c r="J388" s="400"/>
      <c r="K388" s="400"/>
      <c r="L388" s="400"/>
      <c r="M388" s="400"/>
      <c r="N388" s="401"/>
      <c r="O388" s="397" t="s">
        <v>43</v>
      </c>
      <c r="P388" s="398"/>
      <c r="Q388" s="398"/>
      <c r="R388" s="398"/>
      <c r="S388" s="398"/>
      <c r="T388" s="398"/>
      <c r="U388" s="399"/>
      <c r="V388" s="43" t="s">
        <v>42</v>
      </c>
      <c r="W388" s="44">
        <f>IFERROR(W386/H386,"0")+IFERROR(W387/H387,"0")</f>
        <v>0</v>
      </c>
      <c r="X388" s="44">
        <f>IFERROR(X386/H386,"0")+IFERROR(X387/H387,"0")</f>
        <v>0</v>
      </c>
      <c r="Y388" s="44">
        <f>IFERROR(IF(Y386="",0,Y386),"0")+IFERROR(IF(Y387="",0,Y387),"0")</f>
        <v>0</v>
      </c>
      <c r="Z388" s="68"/>
      <c r="AA388" s="68"/>
    </row>
    <row r="389" spans="1:67" x14ac:dyDescent="0.2">
      <c r="A389" s="400"/>
      <c r="B389" s="400"/>
      <c r="C389" s="400"/>
      <c r="D389" s="400"/>
      <c r="E389" s="400"/>
      <c r="F389" s="400"/>
      <c r="G389" s="400"/>
      <c r="H389" s="400"/>
      <c r="I389" s="400"/>
      <c r="J389" s="400"/>
      <c r="K389" s="400"/>
      <c r="L389" s="400"/>
      <c r="M389" s="400"/>
      <c r="N389" s="401"/>
      <c r="O389" s="397" t="s">
        <v>43</v>
      </c>
      <c r="P389" s="398"/>
      <c r="Q389" s="398"/>
      <c r="R389" s="398"/>
      <c r="S389" s="398"/>
      <c r="T389" s="398"/>
      <c r="U389" s="399"/>
      <c r="V389" s="43" t="s">
        <v>0</v>
      </c>
      <c r="W389" s="44">
        <f>IFERROR(SUM(W386:W387),"0")</f>
        <v>0</v>
      </c>
      <c r="X389" s="44">
        <f>IFERROR(SUM(X386:X387),"0")</f>
        <v>0</v>
      </c>
      <c r="Y389" s="43"/>
      <c r="Z389" s="68"/>
      <c r="AA389" s="68"/>
    </row>
    <row r="390" spans="1:67" ht="14.25" customHeight="1" x14ac:dyDescent="0.25">
      <c r="A390" s="402" t="s">
        <v>77</v>
      </c>
      <c r="B390" s="402"/>
      <c r="C390" s="402"/>
      <c r="D390" s="402"/>
      <c r="E390" s="402"/>
      <c r="F390" s="402"/>
      <c r="G390" s="402"/>
      <c r="H390" s="402"/>
      <c r="I390" s="402"/>
      <c r="J390" s="402"/>
      <c r="K390" s="402"/>
      <c r="L390" s="402"/>
      <c r="M390" s="402"/>
      <c r="N390" s="402"/>
      <c r="O390" s="402"/>
      <c r="P390" s="402"/>
      <c r="Q390" s="402"/>
      <c r="R390" s="402"/>
      <c r="S390" s="402"/>
      <c r="T390" s="402"/>
      <c r="U390" s="402"/>
      <c r="V390" s="402"/>
      <c r="W390" s="402"/>
      <c r="X390" s="402"/>
      <c r="Y390" s="402"/>
      <c r="Z390" s="67"/>
      <c r="AA390" s="67"/>
    </row>
    <row r="391" spans="1:67" ht="27" customHeight="1" x14ac:dyDescent="0.25">
      <c r="A391" s="64" t="s">
        <v>566</v>
      </c>
      <c r="B391" s="64" t="s">
        <v>567</v>
      </c>
      <c r="C391" s="37">
        <v>4301031177</v>
      </c>
      <c r="D391" s="403">
        <v>4607091389753</v>
      </c>
      <c r="E391" s="403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81</v>
      </c>
      <c r="L391" s="39" t="s">
        <v>80</v>
      </c>
      <c r="M391" s="39"/>
      <c r="N391" s="38">
        <v>45</v>
      </c>
      <c r="O391" s="49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405"/>
      <c r="Q391" s="405"/>
      <c r="R391" s="405"/>
      <c r="S391" s="406"/>
      <c r="T391" s="40" t="s">
        <v>48</v>
      </c>
      <c r="U391" s="40" t="s">
        <v>48</v>
      </c>
      <c r="V391" s="41" t="s">
        <v>0</v>
      </c>
      <c r="W391" s="59">
        <v>0</v>
      </c>
      <c r="X391" s="56">
        <f t="shared" ref="X391:X403" si="75">IFERROR(IF(W391="",0,CEILING((W391/$H391),1)*$H391),"")</f>
        <v>0</v>
      </c>
      <c r="Y391" s="42" t="str">
        <f>IFERROR(IF(X391=0,"",ROUNDUP(X391/H391,0)*0.00753),"")</f>
        <v/>
      </c>
      <c r="Z391" s="69" t="s">
        <v>48</v>
      </c>
      <c r="AA391" s="70" t="s">
        <v>48</v>
      </c>
      <c r="AE391" s="80"/>
      <c r="BB391" s="302" t="s">
        <v>67</v>
      </c>
      <c r="BL391" s="80">
        <f t="shared" ref="BL391:BL403" si="76">IFERROR(W391*I391/H391,"0")</f>
        <v>0</v>
      </c>
      <c r="BM391" s="80">
        <f t="shared" ref="BM391:BM403" si="77">IFERROR(X391*I391/H391,"0")</f>
        <v>0</v>
      </c>
      <c r="BN391" s="80">
        <f t="shared" ref="BN391:BN403" si="78">IFERROR(1/J391*(W391/H391),"0")</f>
        <v>0</v>
      </c>
      <c r="BO391" s="80">
        <f t="shared" ref="BO391:BO403" si="79">IFERROR(1/J391*(X391/H391),"0")</f>
        <v>0</v>
      </c>
    </row>
    <row r="392" spans="1:67" ht="27" customHeight="1" x14ac:dyDescent="0.25">
      <c r="A392" s="64" t="s">
        <v>568</v>
      </c>
      <c r="B392" s="64" t="s">
        <v>569</v>
      </c>
      <c r="C392" s="37">
        <v>4301031174</v>
      </c>
      <c r="D392" s="403">
        <v>4607091389760</v>
      </c>
      <c r="E392" s="403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81</v>
      </c>
      <c r="L392" s="39" t="s">
        <v>80</v>
      </c>
      <c r="M392" s="39"/>
      <c r="N392" s="38">
        <v>45</v>
      </c>
      <c r="O392" s="49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405"/>
      <c r="Q392" s="405"/>
      <c r="R392" s="405"/>
      <c r="S392" s="406"/>
      <c r="T392" s="40" t="s">
        <v>48</v>
      </c>
      <c r="U392" s="40" t="s">
        <v>48</v>
      </c>
      <c r="V392" s="41" t="s">
        <v>0</v>
      </c>
      <c r="W392" s="59">
        <v>0</v>
      </c>
      <c r="X392" s="56">
        <f t="shared" si="75"/>
        <v>0</v>
      </c>
      <c r="Y392" s="42" t="str">
        <f>IFERROR(IF(X392=0,"",ROUNDUP(X392/H392,0)*0.00753),"")</f>
        <v/>
      </c>
      <c r="Z392" s="69" t="s">
        <v>48</v>
      </c>
      <c r="AA392" s="70" t="s">
        <v>48</v>
      </c>
      <c r="AE392" s="80"/>
      <c r="BB392" s="303" t="s">
        <v>67</v>
      </c>
      <c r="BL392" s="80">
        <f t="shared" si="76"/>
        <v>0</v>
      </c>
      <c r="BM392" s="80">
        <f t="shared" si="77"/>
        <v>0</v>
      </c>
      <c r="BN392" s="80">
        <f t="shared" si="78"/>
        <v>0</v>
      </c>
      <c r="BO392" s="80">
        <f t="shared" si="79"/>
        <v>0</v>
      </c>
    </row>
    <row r="393" spans="1:67" ht="27" customHeight="1" x14ac:dyDescent="0.25">
      <c r="A393" s="64" t="s">
        <v>570</v>
      </c>
      <c r="B393" s="64" t="s">
        <v>571</v>
      </c>
      <c r="C393" s="37">
        <v>4301031175</v>
      </c>
      <c r="D393" s="403">
        <v>4607091389746</v>
      </c>
      <c r="E393" s="403"/>
      <c r="F393" s="63">
        <v>0.7</v>
      </c>
      <c r="G393" s="38">
        <v>6</v>
      </c>
      <c r="H393" s="63">
        <v>4.2</v>
      </c>
      <c r="I393" s="63">
        <v>4.43</v>
      </c>
      <c r="J393" s="38">
        <v>156</v>
      </c>
      <c r="K393" s="38" t="s">
        <v>81</v>
      </c>
      <c r="L393" s="39" t="s">
        <v>80</v>
      </c>
      <c r="M393" s="39"/>
      <c r="N393" s="38">
        <v>45</v>
      </c>
      <c r="O393" s="49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405"/>
      <c r="Q393" s="405"/>
      <c r="R393" s="405"/>
      <c r="S393" s="406"/>
      <c r="T393" s="40" t="s">
        <v>48</v>
      </c>
      <c r="U393" s="40" t="s">
        <v>48</v>
      </c>
      <c r="V393" s="41" t="s">
        <v>0</v>
      </c>
      <c r="W393" s="59">
        <v>0</v>
      </c>
      <c r="X393" s="56">
        <f t="shared" si="75"/>
        <v>0</v>
      </c>
      <c r="Y393" s="42" t="str">
        <f>IFERROR(IF(X393=0,"",ROUNDUP(X393/H393,0)*0.00753),"")</f>
        <v/>
      </c>
      <c r="Z393" s="69" t="s">
        <v>48</v>
      </c>
      <c r="AA393" s="70" t="s">
        <v>48</v>
      </c>
      <c r="AE393" s="80"/>
      <c r="BB393" s="304" t="s">
        <v>67</v>
      </c>
      <c r="BL393" s="80">
        <f t="shared" si="76"/>
        <v>0</v>
      </c>
      <c r="BM393" s="80">
        <f t="shared" si="77"/>
        <v>0</v>
      </c>
      <c r="BN393" s="80">
        <f t="shared" si="78"/>
        <v>0</v>
      </c>
      <c r="BO393" s="80">
        <f t="shared" si="79"/>
        <v>0</v>
      </c>
    </row>
    <row r="394" spans="1:67" ht="37.5" customHeight="1" x14ac:dyDescent="0.25">
      <c r="A394" s="64" t="s">
        <v>572</v>
      </c>
      <c r="B394" s="64" t="s">
        <v>573</v>
      </c>
      <c r="C394" s="37">
        <v>4301031236</v>
      </c>
      <c r="D394" s="403">
        <v>4680115882928</v>
      </c>
      <c r="E394" s="403"/>
      <c r="F394" s="63">
        <v>0.28000000000000003</v>
      </c>
      <c r="G394" s="38">
        <v>6</v>
      </c>
      <c r="H394" s="63">
        <v>1.68</v>
      </c>
      <c r="I394" s="63">
        <v>2.6</v>
      </c>
      <c r="J394" s="38">
        <v>156</v>
      </c>
      <c r="K394" s="38" t="s">
        <v>81</v>
      </c>
      <c r="L394" s="39" t="s">
        <v>80</v>
      </c>
      <c r="M394" s="39"/>
      <c r="N394" s="38">
        <v>35</v>
      </c>
      <c r="O394" s="49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405"/>
      <c r="Q394" s="405"/>
      <c r="R394" s="405"/>
      <c r="S394" s="406"/>
      <c r="T394" s="40" t="s">
        <v>48</v>
      </c>
      <c r="U394" s="40" t="s">
        <v>48</v>
      </c>
      <c r="V394" s="41" t="s">
        <v>0</v>
      </c>
      <c r="W394" s="59">
        <v>0</v>
      </c>
      <c r="X394" s="56">
        <f t="shared" si="75"/>
        <v>0</v>
      </c>
      <c r="Y394" s="42" t="str">
        <f>IFERROR(IF(X394=0,"",ROUNDUP(X394/H394,0)*0.00753),"")</f>
        <v/>
      </c>
      <c r="Z394" s="69" t="s">
        <v>48</v>
      </c>
      <c r="AA394" s="70" t="s">
        <v>48</v>
      </c>
      <c r="AE394" s="80"/>
      <c r="BB394" s="305" t="s">
        <v>67</v>
      </c>
      <c r="BL394" s="80">
        <f t="shared" si="76"/>
        <v>0</v>
      </c>
      <c r="BM394" s="80">
        <f t="shared" si="77"/>
        <v>0</v>
      </c>
      <c r="BN394" s="80">
        <f t="shared" si="78"/>
        <v>0</v>
      </c>
      <c r="BO394" s="80">
        <f t="shared" si="79"/>
        <v>0</v>
      </c>
    </row>
    <row r="395" spans="1:67" ht="27" customHeight="1" x14ac:dyDescent="0.25">
      <c r="A395" s="64" t="s">
        <v>574</v>
      </c>
      <c r="B395" s="64" t="s">
        <v>575</v>
      </c>
      <c r="C395" s="37">
        <v>4301031257</v>
      </c>
      <c r="D395" s="403">
        <v>4680115883147</v>
      </c>
      <c r="E395" s="403"/>
      <c r="F395" s="63">
        <v>0.28000000000000003</v>
      </c>
      <c r="G395" s="38">
        <v>6</v>
      </c>
      <c r="H395" s="63">
        <v>1.68</v>
      </c>
      <c r="I395" s="63">
        <v>1.81</v>
      </c>
      <c r="J395" s="38">
        <v>234</v>
      </c>
      <c r="K395" s="38" t="s">
        <v>84</v>
      </c>
      <c r="L395" s="39" t="s">
        <v>80</v>
      </c>
      <c r="M395" s="39"/>
      <c r="N395" s="38">
        <v>45</v>
      </c>
      <c r="O395" s="50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405"/>
      <c r="Q395" s="405"/>
      <c r="R395" s="405"/>
      <c r="S395" s="406"/>
      <c r="T395" s="40" t="s">
        <v>48</v>
      </c>
      <c r="U395" s="40" t="s">
        <v>48</v>
      </c>
      <c r="V395" s="41" t="s">
        <v>0</v>
      </c>
      <c r="W395" s="59">
        <v>0</v>
      </c>
      <c r="X395" s="56">
        <f t="shared" si="75"/>
        <v>0</v>
      </c>
      <c r="Y395" s="42" t="str">
        <f t="shared" ref="Y395:Y403" si="80">IFERROR(IF(X395=0,"",ROUNDUP(X395/H395,0)*0.00502),"")</f>
        <v/>
      </c>
      <c r="Z395" s="69" t="s">
        <v>48</v>
      </c>
      <c r="AA395" s="70" t="s">
        <v>48</v>
      </c>
      <c r="AE395" s="80"/>
      <c r="BB395" s="306" t="s">
        <v>67</v>
      </c>
      <c r="BL395" s="80">
        <f t="shared" si="76"/>
        <v>0</v>
      </c>
      <c r="BM395" s="80">
        <f t="shared" si="77"/>
        <v>0</v>
      </c>
      <c r="BN395" s="80">
        <f t="shared" si="78"/>
        <v>0</v>
      </c>
      <c r="BO395" s="80">
        <f t="shared" si="79"/>
        <v>0</v>
      </c>
    </row>
    <row r="396" spans="1:67" ht="27" customHeight="1" x14ac:dyDescent="0.25">
      <c r="A396" s="64" t="s">
        <v>576</v>
      </c>
      <c r="B396" s="64" t="s">
        <v>577</v>
      </c>
      <c r="C396" s="37">
        <v>4301031178</v>
      </c>
      <c r="D396" s="403">
        <v>4607091384338</v>
      </c>
      <c r="E396" s="403"/>
      <c r="F396" s="63">
        <v>0.35</v>
      </c>
      <c r="G396" s="38">
        <v>6</v>
      </c>
      <c r="H396" s="63">
        <v>2.1</v>
      </c>
      <c r="I396" s="63">
        <v>2.23</v>
      </c>
      <c r="J396" s="38">
        <v>234</v>
      </c>
      <c r="K396" s="38" t="s">
        <v>84</v>
      </c>
      <c r="L396" s="39" t="s">
        <v>80</v>
      </c>
      <c r="M396" s="39"/>
      <c r="N396" s="38">
        <v>45</v>
      </c>
      <c r="O396" s="50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405"/>
      <c r="Q396" s="405"/>
      <c r="R396" s="405"/>
      <c r="S396" s="406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si="75"/>
        <v>0</v>
      </c>
      <c r="Y396" s="42" t="str">
        <f t="shared" si="80"/>
        <v/>
      </c>
      <c r="Z396" s="69" t="s">
        <v>48</v>
      </c>
      <c r="AA396" s="70" t="s">
        <v>48</v>
      </c>
      <c r="AE396" s="80"/>
      <c r="BB396" s="307" t="s">
        <v>67</v>
      </c>
      <c r="BL396" s="80">
        <f t="shared" si="76"/>
        <v>0</v>
      </c>
      <c r="BM396" s="80">
        <f t="shared" si="77"/>
        <v>0</v>
      </c>
      <c r="BN396" s="80">
        <f t="shared" si="78"/>
        <v>0</v>
      </c>
      <c r="BO396" s="80">
        <f t="shared" si="79"/>
        <v>0</v>
      </c>
    </row>
    <row r="397" spans="1:67" ht="37.5" customHeight="1" x14ac:dyDescent="0.25">
      <c r="A397" s="64" t="s">
        <v>578</v>
      </c>
      <c r="B397" s="64" t="s">
        <v>579</v>
      </c>
      <c r="C397" s="37">
        <v>4301031254</v>
      </c>
      <c r="D397" s="403">
        <v>4680115883154</v>
      </c>
      <c r="E397" s="403"/>
      <c r="F397" s="63">
        <v>0.28000000000000003</v>
      </c>
      <c r="G397" s="38">
        <v>6</v>
      </c>
      <c r="H397" s="63">
        <v>1.68</v>
      </c>
      <c r="I397" s="63">
        <v>1.81</v>
      </c>
      <c r="J397" s="38">
        <v>234</v>
      </c>
      <c r="K397" s="38" t="s">
        <v>84</v>
      </c>
      <c r="L397" s="39" t="s">
        <v>80</v>
      </c>
      <c r="M397" s="39"/>
      <c r="N397" s="38">
        <v>45</v>
      </c>
      <c r="O397" s="50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405"/>
      <c r="Q397" s="405"/>
      <c r="R397" s="405"/>
      <c r="S397" s="406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75"/>
        <v>0</v>
      </c>
      <c r="Y397" s="42" t="str">
        <f t="shared" si="80"/>
        <v/>
      </c>
      <c r="Z397" s="69" t="s">
        <v>48</v>
      </c>
      <c r="AA397" s="70" t="s">
        <v>48</v>
      </c>
      <c r="AE397" s="80"/>
      <c r="BB397" s="308" t="s">
        <v>67</v>
      </c>
      <c r="BL397" s="80">
        <f t="shared" si="76"/>
        <v>0</v>
      </c>
      <c r="BM397" s="80">
        <f t="shared" si="77"/>
        <v>0</v>
      </c>
      <c r="BN397" s="80">
        <f t="shared" si="78"/>
        <v>0</v>
      </c>
      <c r="BO397" s="80">
        <f t="shared" si="79"/>
        <v>0</v>
      </c>
    </row>
    <row r="398" spans="1:67" ht="37.5" customHeight="1" x14ac:dyDescent="0.25">
      <c r="A398" s="64" t="s">
        <v>580</v>
      </c>
      <c r="B398" s="64" t="s">
        <v>581</v>
      </c>
      <c r="C398" s="37">
        <v>4301031171</v>
      </c>
      <c r="D398" s="403">
        <v>4607091389524</v>
      </c>
      <c r="E398" s="403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84</v>
      </c>
      <c r="L398" s="39" t="s">
        <v>80</v>
      </c>
      <c r="M398" s="39"/>
      <c r="N398" s="38">
        <v>45</v>
      </c>
      <c r="O398" s="48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405"/>
      <c r="Q398" s="405"/>
      <c r="R398" s="405"/>
      <c r="S398" s="406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75"/>
        <v>0</v>
      </c>
      <c r="Y398" s="42" t="str">
        <f t="shared" si="80"/>
        <v/>
      </c>
      <c r="Z398" s="69" t="s">
        <v>48</v>
      </c>
      <c r="AA398" s="70" t="s">
        <v>48</v>
      </c>
      <c r="AE398" s="80"/>
      <c r="BB398" s="309" t="s">
        <v>67</v>
      </c>
      <c r="BL398" s="80">
        <f t="shared" si="76"/>
        <v>0</v>
      </c>
      <c r="BM398" s="80">
        <f t="shared" si="77"/>
        <v>0</v>
      </c>
      <c r="BN398" s="80">
        <f t="shared" si="78"/>
        <v>0</v>
      </c>
      <c r="BO398" s="80">
        <f t="shared" si="79"/>
        <v>0</v>
      </c>
    </row>
    <row r="399" spans="1:67" ht="27" customHeight="1" x14ac:dyDescent="0.25">
      <c r="A399" s="64" t="s">
        <v>582</v>
      </c>
      <c r="B399" s="64" t="s">
        <v>583</v>
      </c>
      <c r="C399" s="37">
        <v>4301031258</v>
      </c>
      <c r="D399" s="403">
        <v>4680115883161</v>
      </c>
      <c r="E399" s="403"/>
      <c r="F399" s="63">
        <v>0.28000000000000003</v>
      </c>
      <c r="G399" s="38">
        <v>6</v>
      </c>
      <c r="H399" s="63">
        <v>1.68</v>
      </c>
      <c r="I399" s="63">
        <v>1.81</v>
      </c>
      <c r="J399" s="38">
        <v>234</v>
      </c>
      <c r="K399" s="38" t="s">
        <v>84</v>
      </c>
      <c r="L399" s="39" t="s">
        <v>80</v>
      </c>
      <c r="M399" s="39"/>
      <c r="N399" s="38">
        <v>45</v>
      </c>
      <c r="O399" s="49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405"/>
      <c r="Q399" s="405"/>
      <c r="R399" s="405"/>
      <c r="S399" s="406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75"/>
        <v>0</v>
      </c>
      <c r="Y399" s="42" t="str">
        <f t="shared" si="80"/>
        <v/>
      </c>
      <c r="Z399" s="69" t="s">
        <v>48</v>
      </c>
      <c r="AA399" s="70" t="s">
        <v>48</v>
      </c>
      <c r="AE399" s="80"/>
      <c r="BB399" s="310" t="s">
        <v>67</v>
      </c>
      <c r="BL399" s="80">
        <f t="shared" si="76"/>
        <v>0</v>
      </c>
      <c r="BM399" s="80">
        <f t="shared" si="77"/>
        <v>0</v>
      </c>
      <c r="BN399" s="80">
        <f t="shared" si="78"/>
        <v>0</v>
      </c>
      <c r="BO399" s="80">
        <f t="shared" si="79"/>
        <v>0</v>
      </c>
    </row>
    <row r="400" spans="1:67" ht="27" customHeight="1" x14ac:dyDescent="0.25">
      <c r="A400" s="64" t="s">
        <v>584</v>
      </c>
      <c r="B400" s="64" t="s">
        <v>585</v>
      </c>
      <c r="C400" s="37">
        <v>4301031170</v>
      </c>
      <c r="D400" s="403">
        <v>4607091384345</v>
      </c>
      <c r="E400" s="403"/>
      <c r="F400" s="63">
        <v>0.35</v>
      </c>
      <c r="G400" s="38">
        <v>6</v>
      </c>
      <c r="H400" s="63">
        <v>2.1</v>
      </c>
      <c r="I400" s="63">
        <v>2.23</v>
      </c>
      <c r="J400" s="38">
        <v>234</v>
      </c>
      <c r="K400" s="38" t="s">
        <v>84</v>
      </c>
      <c r="L400" s="39" t="s">
        <v>80</v>
      </c>
      <c r="M400" s="39"/>
      <c r="N400" s="38">
        <v>45</v>
      </c>
      <c r="O400" s="49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405"/>
      <c r="Q400" s="405"/>
      <c r="R400" s="405"/>
      <c r="S400" s="406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75"/>
        <v>0</v>
      </c>
      <c r="Y400" s="42" t="str">
        <f t="shared" si="80"/>
        <v/>
      </c>
      <c r="Z400" s="69" t="s">
        <v>48</v>
      </c>
      <c r="AA400" s="70" t="s">
        <v>48</v>
      </c>
      <c r="AE400" s="80"/>
      <c r="BB400" s="311" t="s">
        <v>67</v>
      </c>
      <c r="BL400" s="80">
        <f t="shared" si="76"/>
        <v>0</v>
      </c>
      <c r="BM400" s="80">
        <f t="shared" si="77"/>
        <v>0</v>
      </c>
      <c r="BN400" s="80">
        <f t="shared" si="78"/>
        <v>0</v>
      </c>
      <c r="BO400" s="80">
        <f t="shared" si="79"/>
        <v>0</v>
      </c>
    </row>
    <row r="401" spans="1:67" ht="27" customHeight="1" x14ac:dyDescent="0.25">
      <c r="A401" s="64" t="s">
        <v>586</v>
      </c>
      <c r="B401" s="64" t="s">
        <v>587</v>
      </c>
      <c r="C401" s="37">
        <v>4301031256</v>
      </c>
      <c r="D401" s="403">
        <v>4680115883178</v>
      </c>
      <c r="E401" s="403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84</v>
      </c>
      <c r="L401" s="39" t="s">
        <v>80</v>
      </c>
      <c r="M401" s="39"/>
      <c r="N401" s="38">
        <v>45</v>
      </c>
      <c r="O401" s="49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405"/>
      <c r="Q401" s="405"/>
      <c r="R401" s="405"/>
      <c r="S401" s="406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75"/>
        <v>0</v>
      </c>
      <c r="Y401" s="42" t="str">
        <f t="shared" si="80"/>
        <v/>
      </c>
      <c r="Z401" s="69" t="s">
        <v>48</v>
      </c>
      <c r="AA401" s="70" t="s">
        <v>48</v>
      </c>
      <c r="AE401" s="80"/>
      <c r="BB401" s="312" t="s">
        <v>67</v>
      </c>
      <c r="BL401" s="80">
        <f t="shared" si="76"/>
        <v>0</v>
      </c>
      <c r="BM401" s="80">
        <f t="shared" si="77"/>
        <v>0</v>
      </c>
      <c r="BN401" s="80">
        <f t="shared" si="78"/>
        <v>0</v>
      </c>
      <c r="BO401" s="80">
        <f t="shared" si="79"/>
        <v>0</v>
      </c>
    </row>
    <row r="402" spans="1:67" ht="27" customHeight="1" x14ac:dyDescent="0.25">
      <c r="A402" s="64" t="s">
        <v>588</v>
      </c>
      <c r="B402" s="64" t="s">
        <v>589</v>
      </c>
      <c r="C402" s="37">
        <v>4301031172</v>
      </c>
      <c r="D402" s="403">
        <v>4607091389531</v>
      </c>
      <c r="E402" s="403"/>
      <c r="F402" s="63">
        <v>0.35</v>
      </c>
      <c r="G402" s="38">
        <v>6</v>
      </c>
      <c r="H402" s="63">
        <v>2.1</v>
      </c>
      <c r="I402" s="63">
        <v>2.23</v>
      </c>
      <c r="J402" s="38">
        <v>234</v>
      </c>
      <c r="K402" s="38" t="s">
        <v>84</v>
      </c>
      <c r="L402" s="39" t="s">
        <v>80</v>
      </c>
      <c r="M402" s="39"/>
      <c r="N402" s="38">
        <v>45</v>
      </c>
      <c r="O402" s="49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405"/>
      <c r="Q402" s="405"/>
      <c r="R402" s="405"/>
      <c r="S402" s="406"/>
      <c r="T402" s="40" t="s">
        <v>48</v>
      </c>
      <c r="U402" s="40" t="s">
        <v>48</v>
      </c>
      <c r="V402" s="41" t="s">
        <v>0</v>
      </c>
      <c r="W402" s="59">
        <v>0</v>
      </c>
      <c r="X402" s="56">
        <f t="shared" si="75"/>
        <v>0</v>
      </c>
      <c r="Y402" s="42" t="str">
        <f t="shared" si="80"/>
        <v/>
      </c>
      <c r="Z402" s="69" t="s">
        <v>48</v>
      </c>
      <c r="AA402" s="70" t="s">
        <v>48</v>
      </c>
      <c r="AE402" s="80"/>
      <c r="BB402" s="313" t="s">
        <v>67</v>
      </c>
      <c r="BL402" s="80">
        <f t="shared" si="76"/>
        <v>0</v>
      </c>
      <c r="BM402" s="80">
        <f t="shared" si="77"/>
        <v>0</v>
      </c>
      <c r="BN402" s="80">
        <f t="shared" si="78"/>
        <v>0</v>
      </c>
      <c r="BO402" s="80">
        <f t="shared" si="79"/>
        <v>0</v>
      </c>
    </row>
    <row r="403" spans="1:67" ht="27" customHeight="1" x14ac:dyDescent="0.25">
      <c r="A403" s="64" t="s">
        <v>590</v>
      </c>
      <c r="B403" s="64" t="s">
        <v>591</v>
      </c>
      <c r="C403" s="37">
        <v>4301031255</v>
      </c>
      <c r="D403" s="403">
        <v>4680115883185</v>
      </c>
      <c r="E403" s="403"/>
      <c r="F403" s="63">
        <v>0.28000000000000003</v>
      </c>
      <c r="G403" s="38">
        <v>6</v>
      </c>
      <c r="H403" s="63">
        <v>1.68</v>
      </c>
      <c r="I403" s="63">
        <v>1.81</v>
      </c>
      <c r="J403" s="38">
        <v>234</v>
      </c>
      <c r="K403" s="38" t="s">
        <v>84</v>
      </c>
      <c r="L403" s="39" t="s">
        <v>80</v>
      </c>
      <c r="M403" s="39"/>
      <c r="N403" s="38">
        <v>45</v>
      </c>
      <c r="O403" s="49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405"/>
      <c r="Q403" s="405"/>
      <c r="R403" s="405"/>
      <c r="S403" s="406"/>
      <c r="T403" s="40" t="s">
        <v>48</v>
      </c>
      <c r="U403" s="40" t="s">
        <v>48</v>
      </c>
      <c r="V403" s="41" t="s">
        <v>0</v>
      </c>
      <c r="W403" s="59">
        <v>0</v>
      </c>
      <c r="X403" s="56">
        <f t="shared" si="75"/>
        <v>0</v>
      </c>
      <c r="Y403" s="42" t="str">
        <f t="shared" si="80"/>
        <v/>
      </c>
      <c r="Z403" s="69" t="s">
        <v>48</v>
      </c>
      <c r="AA403" s="70" t="s">
        <v>48</v>
      </c>
      <c r="AE403" s="80"/>
      <c r="BB403" s="314" t="s">
        <v>67</v>
      </c>
      <c r="BL403" s="80">
        <f t="shared" si="76"/>
        <v>0</v>
      </c>
      <c r="BM403" s="80">
        <f t="shared" si="77"/>
        <v>0</v>
      </c>
      <c r="BN403" s="80">
        <f t="shared" si="78"/>
        <v>0</v>
      </c>
      <c r="BO403" s="80">
        <f t="shared" si="79"/>
        <v>0</v>
      </c>
    </row>
    <row r="404" spans="1:67" x14ac:dyDescent="0.2">
      <c r="A404" s="400"/>
      <c r="B404" s="400"/>
      <c r="C404" s="400"/>
      <c r="D404" s="400"/>
      <c r="E404" s="400"/>
      <c r="F404" s="400"/>
      <c r="G404" s="400"/>
      <c r="H404" s="400"/>
      <c r="I404" s="400"/>
      <c r="J404" s="400"/>
      <c r="K404" s="400"/>
      <c r="L404" s="400"/>
      <c r="M404" s="400"/>
      <c r="N404" s="401"/>
      <c r="O404" s="397" t="s">
        <v>43</v>
      </c>
      <c r="P404" s="398"/>
      <c r="Q404" s="398"/>
      <c r="R404" s="398"/>
      <c r="S404" s="398"/>
      <c r="T404" s="398"/>
      <c r="U404" s="399"/>
      <c r="V404" s="43" t="s">
        <v>42</v>
      </c>
      <c r="W404" s="44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44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44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</v>
      </c>
      <c r="Z404" s="68"/>
      <c r="AA404" s="68"/>
    </row>
    <row r="405" spans="1:67" x14ac:dyDescent="0.2">
      <c r="A405" s="400"/>
      <c r="B405" s="400"/>
      <c r="C405" s="400"/>
      <c r="D405" s="400"/>
      <c r="E405" s="400"/>
      <c r="F405" s="400"/>
      <c r="G405" s="400"/>
      <c r="H405" s="400"/>
      <c r="I405" s="400"/>
      <c r="J405" s="400"/>
      <c r="K405" s="400"/>
      <c r="L405" s="400"/>
      <c r="M405" s="400"/>
      <c r="N405" s="401"/>
      <c r="O405" s="397" t="s">
        <v>43</v>
      </c>
      <c r="P405" s="398"/>
      <c r="Q405" s="398"/>
      <c r="R405" s="398"/>
      <c r="S405" s="398"/>
      <c r="T405" s="398"/>
      <c r="U405" s="399"/>
      <c r="V405" s="43" t="s">
        <v>0</v>
      </c>
      <c r="W405" s="44">
        <f>IFERROR(SUM(W391:W403),"0")</f>
        <v>0</v>
      </c>
      <c r="X405" s="44">
        <f>IFERROR(SUM(X391:X403),"0")</f>
        <v>0</v>
      </c>
      <c r="Y405" s="43"/>
      <c r="Z405" s="68"/>
      <c r="AA405" s="68"/>
    </row>
    <row r="406" spans="1:67" ht="14.25" customHeight="1" x14ac:dyDescent="0.25">
      <c r="A406" s="402" t="s">
        <v>85</v>
      </c>
      <c r="B406" s="402"/>
      <c r="C406" s="402"/>
      <c r="D406" s="402"/>
      <c r="E406" s="402"/>
      <c r="F406" s="402"/>
      <c r="G406" s="402"/>
      <c r="H406" s="402"/>
      <c r="I406" s="402"/>
      <c r="J406" s="402"/>
      <c r="K406" s="402"/>
      <c r="L406" s="402"/>
      <c r="M406" s="402"/>
      <c r="N406" s="402"/>
      <c r="O406" s="402"/>
      <c r="P406" s="402"/>
      <c r="Q406" s="402"/>
      <c r="R406" s="402"/>
      <c r="S406" s="402"/>
      <c r="T406" s="402"/>
      <c r="U406" s="402"/>
      <c r="V406" s="402"/>
      <c r="W406" s="402"/>
      <c r="X406" s="402"/>
      <c r="Y406" s="402"/>
      <c r="Z406" s="67"/>
      <c r="AA406" s="67"/>
    </row>
    <row r="407" spans="1:67" ht="27" customHeight="1" x14ac:dyDescent="0.25">
      <c r="A407" s="64" t="s">
        <v>592</v>
      </c>
      <c r="B407" s="64" t="s">
        <v>593</v>
      </c>
      <c r="C407" s="37">
        <v>4301051258</v>
      </c>
      <c r="D407" s="403">
        <v>4607091389685</v>
      </c>
      <c r="E407" s="403"/>
      <c r="F407" s="63">
        <v>1.3</v>
      </c>
      <c r="G407" s="38">
        <v>6</v>
      </c>
      <c r="H407" s="63">
        <v>7.8</v>
      </c>
      <c r="I407" s="63">
        <v>8.3460000000000001</v>
      </c>
      <c r="J407" s="38">
        <v>56</v>
      </c>
      <c r="K407" s="38" t="s">
        <v>114</v>
      </c>
      <c r="L407" s="39" t="s">
        <v>133</v>
      </c>
      <c r="M407" s="39"/>
      <c r="N407" s="38">
        <v>45</v>
      </c>
      <c r="O407" s="49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405"/>
      <c r="Q407" s="405"/>
      <c r="R407" s="405"/>
      <c r="S407" s="406"/>
      <c r="T407" s="40" t="s">
        <v>48</v>
      </c>
      <c r="U407" s="40" t="s">
        <v>48</v>
      </c>
      <c r="V407" s="41" t="s">
        <v>0</v>
      </c>
      <c r="W407" s="59">
        <v>0</v>
      </c>
      <c r="X407" s="56">
        <f>IFERROR(IF(W407="",0,CEILING((W407/$H407),1)*$H407),"")</f>
        <v>0</v>
      </c>
      <c r="Y407" s="42" t="str">
        <f>IFERROR(IF(X407=0,"",ROUNDUP(X407/H407,0)*0.02175),"")</f>
        <v/>
      </c>
      <c r="Z407" s="69" t="s">
        <v>48</v>
      </c>
      <c r="AA407" s="70" t="s">
        <v>48</v>
      </c>
      <c r="AE407" s="80"/>
      <c r="BB407" s="315" t="s">
        <v>67</v>
      </c>
      <c r="BL407" s="80">
        <f>IFERROR(W407*I407/H407,"0")</f>
        <v>0</v>
      </c>
      <c r="BM407" s="80">
        <f>IFERROR(X407*I407/H407,"0")</f>
        <v>0</v>
      </c>
      <c r="BN407" s="80">
        <f>IFERROR(1/J407*(W407/H407),"0")</f>
        <v>0</v>
      </c>
      <c r="BO407" s="80">
        <f>IFERROR(1/J407*(X407/H407),"0")</f>
        <v>0</v>
      </c>
    </row>
    <row r="408" spans="1:67" ht="27" customHeight="1" x14ac:dyDescent="0.25">
      <c r="A408" s="64" t="s">
        <v>594</v>
      </c>
      <c r="B408" s="64" t="s">
        <v>595</v>
      </c>
      <c r="C408" s="37">
        <v>4301051431</v>
      </c>
      <c r="D408" s="403">
        <v>4607091389654</v>
      </c>
      <c r="E408" s="403"/>
      <c r="F408" s="63">
        <v>0.33</v>
      </c>
      <c r="G408" s="38">
        <v>6</v>
      </c>
      <c r="H408" s="63">
        <v>1.98</v>
      </c>
      <c r="I408" s="63">
        <v>2.258</v>
      </c>
      <c r="J408" s="38">
        <v>156</v>
      </c>
      <c r="K408" s="38" t="s">
        <v>81</v>
      </c>
      <c r="L408" s="39" t="s">
        <v>133</v>
      </c>
      <c r="M408" s="39"/>
      <c r="N408" s="38">
        <v>45</v>
      </c>
      <c r="O408" s="4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405"/>
      <c r="Q408" s="405"/>
      <c r="R408" s="405"/>
      <c r="S408" s="406"/>
      <c r="T408" s="40" t="s">
        <v>48</v>
      </c>
      <c r="U408" s="40" t="s">
        <v>48</v>
      </c>
      <c r="V408" s="41" t="s">
        <v>0</v>
      </c>
      <c r="W408" s="59">
        <v>0</v>
      </c>
      <c r="X408" s="56">
        <f>IFERROR(IF(W408="",0,CEILING((W408/$H408),1)*$H408),"")</f>
        <v>0</v>
      </c>
      <c r="Y408" s="42" t="str">
        <f>IFERROR(IF(X408=0,"",ROUNDUP(X408/H408,0)*0.00753),"")</f>
        <v/>
      </c>
      <c r="Z408" s="69" t="s">
        <v>48</v>
      </c>
      <c r="AA408" s="70" t="s">
        <v>48</v>
      </c>
      <c r="AE408" s="80"/>
      <c r="BB408" s="316" t="s">
        <v>67</v>
      </c>
      <c r="BL408" s="80">
        <f>IFERROR(W408*I408/H408,"0")</f>
        <v>0</v>
      </c>
      <c r="BM408" s="80">
        <f>IFERROR(X408*I408/H408,"0")</f>
        <v>0</v>
      </c>
      <c r="BN408" s="80">
        <f>IFERROR(1/J408*(W408/H408),"0")</f>
        <v>0</v>
      </c>
      <c r="BO408" s="80">
        <f>IFERROR(1/J408*(X408/H408),"0")</f>
        <v>0</v>
      </c>
    </row>
    <row r="409" spans="1:67" ht="27" customHeight="1" x14ac:dyDescent="0.25">
      <c r="A409" s="64" t="s">
        <v>596</v>
      </c>
      <c r="B409" s="64" t="s">
        <v>597</v>
      </c>
      <c r="C409" s="37">
        <v>4301051284</v>
      </c>
      <c r="D409" s="403">
        <v>4607091384352</v>
      </c>
      <c r="E409" s="403"/>
      <c r="F409" s="63">
        <v>0.6</v>
      </c>
      <c r="G409" s="38">
        <v>4</v>
      </c>
      <c r="H409" s="63">
        <v>2.4</v>
      </c>
      <c r="I409" s="63">
        <v>2.6459999999999999</v>
      </c>
      <c r="J409" s="38">
        <v>120</v>
      </c>
      <c r="K409" s="38" t="s">
        <v>81</v>
      </c>
      <c r="L409" s="39" t="s">
        <v>133</v>
      </c>
      <c r="M409" s="39"/>
      <c r="N409" s="38">
        <v>45</v>
      </c>
      <c r="O409" s="4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405"/>
      <c r="Q409" s="405"/>
      <c r="R409" s="405"/>
      <c r="S409" s="406"/>
      <c r="T409" s="40" t="s">
        <v>48</v>
      </c>
      <c r="U409" s="40" t="s">
        <v>48</v>
      </c>
      <c r="V409" s="41" t="s">
        <v>0</v>
      </c>
      <c r="W409" s="59">
        <v>0</v>
      </c>
      <c r="X409" s="56">
        <f>IFERROR(IF(W409="",0,CEILING((W409/$H409),1)*$H409),"")</f>
        <v>0</v>
      </c>
      <c r="Y409" s="42" t="str">
        <f>IFERROR(IF(X409=0,"",ROUNDUP(X409/H409,0)*0.00937),"")</f>
        <v/>
      </c>
      <c r="Z409" s="69" t="s">
        <v>48</v>
      </c>
      <c r="AA409" s="70" t="s">
        <v>48</v>
      </c>
      <c r="AE409" s="80"/>
      <c r="BB409" s="317" t="s">
        <v>67</v>
      </c>
      <c r="BL409" s="80">
        <f>IFERROR(W409*I409/H409,"0")</f>
        <v>0</v>
      </c>
      <c r="BM409" s="80">
        <f>IFERROR(X409*I409/H409,"0")</f>
        <v>0</v>
      </c>
      <c r="BN409" s="80">
        <f>IFERROR(1/J409*(W409/H409),"0")</f>
        <v>0</v>
      </c>
      <c r="BO409" s="80">
        <f>IFERROR(1/J409*(X409/H409),"0")</f>
        <v>0</v>
      </c>
    </row>
    <row r="410" spans="1:67" x14ac:dyDescent="0.2">
      <c r="A410" s="400"/>
      <c r="B410" s="400"/>
      <c r="C410" s="400"/>
      <c r="D410" s="400"/>
      <c r="E410" s="400"/>
      <c r="F410" s="400"/>
      <c r="G410" s="400"/>
      <c r="H410" s="400"/>
      <c r="I410" s="400"/>
      <c r="J410" s="400"/>
      <c r="K410" s="400"/>
      <c r="L410" s="400"/>
      <c r="M410" s="400"/>
      <c r="N410" s="401"/>
      <c r="O410" s="397" t="s">
        <v>43</v>
      </c>
      <c r="P410" s="398"/>
      <c r="Q410" s="398"/>
      <c r="R410" s="398"/>
      <c r="S410" s="398"/>
      <c r="T410" s="398"/>
      <c r="U410" s="399"/>
      <c r="V410" s="43" t="s">
        <v>42</v>
      </c>
      <c r="W410" s="44">
        <f>IFERROR(W407/H407,"0")+IFERROR(W408/H408,"0")+IFERROR(W409/H409,"0")</f>
        <v>0</v>
      </c>
      <c r="X410" s="44">
        <f>IFERROR(X407/H407,"0")+IFERROR(X408/H408,"0")+IFERROR(X409/H409,"0")</f>
        <v>0</v>
      </c>
      <c r="Y410" s="44">
        <f>IFERROR(IF(Y407="",0,Y407),"0")+IFERROR(IF(Y408="",0,Y408),"0")+IFERROR(IF(Y409="",0,Y409),"0")</f>
        <v>0</v>
      </c>
      <c r="Z410" s="68"/>
      <c r="AA410" s="68"/>
    </row>
    <row r="411" spans="1:67" x14ac:dyDescent="0.2">
      <c r="A411" s="400"/>
      <c r="B411" s="400"/>
      <c r="C411" s="400"/>
      <c r="D411" s="400"/>
      <c r="E411" s="400"/>
      <c r="F411" s="400"/>
      <c r="G411" s="400"/>
      <c r="H411" s="400"/>
      <c r="I411" s="400"/>
      <c r="J411" s="400"/>
      <c r="K411" s="400"/>
      <c r="L411" s="400"/>
      <c r="M411" s="400"/>
      <c r="N411" s="401"/>
      <c r="O411" s="397" t="s">
        <v>43</v>
      </c>
      <c r="P411" s="398"/>
      <c r="Q411" s="398"/>
      <c r="R411" s="398"/>
      <c r="S411" s="398"/>
      <c r="T411" s="398"/>
      <c r="U411" s="399"/>
      <c r="V411" s="43" t="s">
        <v>0</v>
      </c>
      <c r="W411" s="44">
        <f>IFERROR(SUM(W407:W409),"0")</f>
        <v>0</v>
      </c>
      <c r="X411" s="44">
        <f>IFERROR(SUM(X407:X409),"0")</f>
        <v>0</v>
      </c>
      <c r="Y411" s="43"/>
      <c r="Z411" s="68"/>
      <c r="AA411" s="68"/>
    </row>
    <row r="412" spans="1:67" ht="14.25" customHeight="1" x14ac:dyDescent="0.25">
      <c r="A412" s="402" t="s">
        <v>220</v>
      </c>
      <c r="B412" s="402"/>
      <c r="C412" s="402"/>
      <c r="D412" s="402"/>
      <c r="E412" s="402"/>
      <c r="F412" s="402"/>
      <c r="G412" s="402"/>
      <c r="H412" s="402"/>
      <c r="I412" s="402"/>
      <c r="J412" s="402"/>
      <c r="K412" s="402"/>
      <c r="L412" s="402"/>
      <c r="M412" s="402"/>
      <c r="N412" s="402"/>
      <c r="O412" s="402"/>
      <c r="P412" s="402"/>
      <c r="Q412" s="402"/>
      <c r="R412" s="402"/>
      <c r="S412" s="402"/>
      <c r="T412" s="402"/>
      <c r="U412" s="402"/>
      <c r="V412" s="402"/>
      <c r="W412" s="402"/>
      <c r="X412" s="402"/>
      <c r="Y412" s="402"/>
      <c r="Z412" s="67"/>
      <c r="AA412" s="67"/>
    </row>
    <row r="413" spans="1:67" ht="27" customHeight="1" x14ac:dyDescent="0.25">
      <c r="A413" s="64" t="s">
        <v>598</v>
      </c>
      <c r="B413" s="64" t="s">
        <v>599</v>
      </c>
      <c r="C413" s="37">
        <v>4301060352</v>
      </c>
      <c r="D413" s="403">
        <v>4680115881648</v>
      </c>
      <c r="E413" s="403"/>
      <c r="F413" s="63">
        <v>1</v>
      </c>
      <c r="G413" s="38">
        <v>4</v>
      </c>
      <c r="H413" s="63">
        <v>4</v>
      </c>
      <c r="I413" s="63">
        <v>4.4039999999999999</v>
      </c>
      <c r="J413" s="38">
        <v>104</v>
      </c>
      <c r="K413" s="38" t="s">
        <v>114</v>
      </c>
      <c r="L413" s="39" t="s">
        <v>80</v>
      </c>
      <c r="M413" s="39"/>
      <c r="N413" s="38">
        <v>35</v>
      </c>
      <c r="O413" s="48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405"/>
      <c r="Q413" s="405"/>
      <c r="R413" s="405"/>
      <c r="S413" s="406"/>
      <c r="T413" s="40" t="s">
        <v>48</v>
      </c>
      <c r="U413" s="40" t="s">
        <v>48</v>
      </c>
      <c r="V413" s="41" t="s">
        <v>0</v>
      </c>
      <c r="W413" s="59">
        <v>0</v>
      </c>
      <c r="X413" s="56">
        <f>IFERROR(IF(W413="",0,CEILING((W413/$H413),1)*$H413),"")</f>
        <v>0</v>
      </c>
      <c r="Y413" s="42" t="str">
        <f>IFERROR(IF(X413=0,"",ROUNDUP(X413/H413,0)*0.01196),"")</f>
        <v/>
      </c>
      <c r="Z413" s="69" t="s">
        <v>48</v>
      </c>
      <c r="AA413" s="70" t="s">
        <v>48</v>
      </c>
      <c r="AE413" s="80"/>
      <c r="BB413" s="318" t="s">
        <v>67</v>
      </c>
      <c r="BL413" s="80">
        <f>IFERROR(W413*I413/H413,"0")</f>
        <v>0</v>
      </c>
      <c r="BM413" s="80">
        <f>IFERROR(X413*I413/H413,"0")</f>
        <v>0</v>
      </c>
      <c r="BN413" s="80">
        <f>IFERROR(1/J413*(W413/H413),"0")</f>
        <v>0</v>
      </c>
      <c r="BO413" s="80">
        <f>IFERROR(1/J413*(X413/H413),"0")</f>
        <v>0</v>
      </c>
    </row>
    <row r="414" spans="1:67" x14ac:dyDescent="0.2">
      <c r="A414" s="400"/>
      <c r="B414" s="400"/>
      <c r="C414" s="400"/>
      <c r="D414" s="400"/>
      <c r="E414" s="400"/>
      <c r="F414" s="400"/>
      <c r="G414" s="400"/>
      <c r="H414" s="400"/>
      <c r="I414" s="400"/>
      <c r="J414" s="400"/>
      <c r="K414" s="400"/>
      <c r="L414" s="400"/>
      <c r="M414" s="400"/>
      <c r="N414" s="401"/>
      <c r="O414" s="397" t="s">
        <v>43</v>
      </c>
      <c r="P414" s="398"/>
      <c r="Q414" s="398"/>
      <c r="R414" s="398"/>
      <c r="S414" s="398"/>
      <c r="T414" s="398"/>
      <c r="U414" s="399"/>
      <c r="V414" s="43" t="s">
        <v>42</v>
      </c>
      <c r="W414" s="44">
        <f>IFERROR(W413/H413,"0")</f>
        <v>0</v>
      </c>
      <c r="X414" s="44">
        <f>IFERROR(X413/H413,"0")</f>
        <v>0</v>
      </c>
      <c r="Y414" s="44">
        <f>IFERROR(IF(Y413="",0,Y413),"0")</f>
        <v>0</v>
      </c>
      <c r="Z414" s="68"/>
      <c r="AA414" s="68"/>
    </row>
    <row r="415" spans="1:67" x14ac:dyDescent="0.2">
      <c r="A415" s="400"/>
      <c r="B415" s="400"/>
      <c r="C415" s="400"/>
      <c r="D415" s="400"/>
      <c r="E415" s="400"/>
      <c r="F415" s="400"/>
      <c r="G415" s="400"/>
      <c r="H415" s="400"/>
      <c r="I415" s="400"/>
      <c r="J415" s="400"/>
      <c r="K415" s="400"/>
      <c r="L415" s="400"/>
      <c r="M415" s="400"/>
      <c r="N415" s="401"/>
      <c r="O415" s="397" t="s">
        <v>43</v>
      </c>
      <c r="P415" s="398"/>
      <c r="Q415" s="398"/>
      <c r="R415" s="398"/>
      <c r="S415" s="398"/>
      <c r="T415" s="398"/>
      <c r="U415" s="399"/>
      <c r="V415" s="43" t="s">
        <v>0</v>
      </c>
      <c r="W415" s="44">
        <f>IFERROR(SUM(W413:W413),"0")</f>
        <v>0</v>
      </c>
      <c r="X415" s="44">
        <f>IFERROR(SUM(X413:X413),"0")</f>
        <v>0</v>
      </c>
      <c r="Y415" s="43"/>
      <c r="Z415" s="68"/>
      <c r="AA415" s="68"/>
    </row>
    <row r="416" spans="1:67" ht="14.25" customHeight="1" x14ac:dyDescent="0.25">
      <c r="A416" s="402" t="s">
        <v>99</v>
      </c>
      <c r="B416" s="402"/>
      <c r="C416" s="402"/>
      <c r="D416" s="402"/>
      <c r="E416" s="402"/>
      <c r="F416" s="402"/>
      <c r="G416" s="402"/>
      <c r="H416" s="402"/>
      <c r="I416" s="402"/>
      <c r="J416" s="402"/>
      <c r="K416" s="402"/>
      <c r="L416" s="402"/>
      <c r="M416" s="402"/>
      <c r="N416" s="402"/>
      <c r="O416" s="402"/>
      <c r="P416" s="402"/>
      <c r="Q416" s="402"/>
      <c r="R416" s="402"/>
      <c r="S416" s="402"/>
      <c r="T416" s="402"/>
      <c r="U416" s="402"/>
      <c r="V416" s="402"/>
      <c r="W416" s="402"/>
      <c r="X416" s="402"/>
      <c r="Y416" s="402"/>
      <c r="Z416" s="67"/>
      <c r="AA416" s="67"/>
    </row>
    <row r="417" spans="1:67" ht="27" customHeight="1" x14ac:dyDescent="0.25">
      <c r="A417" s="64" t="s">
        <v>600</v>
      </c>
      <c r="B417" s="64" t="s">
        <v>601</v>
      </c>
      <c r="C417" s="37">
        <v>4301032045</v>
      </c>
      <c r="D417" s="403">
        <v>4680115884335</v>
      </c>
      <c r="E417" s="403"/>
      <c r="F417" s="63">
        <v>0.06</v>
      </c>
      <c r="G417" s="38">
        <v>20</v>
      </c>
      <c r="H417" s="63">
        <v>1.2</v>
      </c>
      <c r="I417" s="63">
        <v>1.8</v>
      </c>
      <c r="J417" s="38">
        <v>200</v>
      </c>
      <c r="K417" s="38" t="s">
        <v>603</v>
      </c>
      <c r="L417" s="39" t="s">
        <v>602</v>
      </c>
      <c r="M417" s="39"/>
      <c r="N417" s="38">
        <v>60</v>
      </c>
      <c r="O417" s="48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405"/>
      <c r="Q417" s="405"/>
      <c r="R417" s="405"/>
      <c r="S417" s="406"/>
      <c r="T417" s="40" t="s">
        <v>48</v>
      </c>
      <c r="U417" s="40" t="s">
        <v>48</v>
      </c>
      <c r="V417" s="41" t="s">
        <v>0</v>
      </c>
      <c r="W417" s="59">
        <v>0</v>
      </c>
      <c r="X417" s="56">
        <f>IFERROR(IF(W417="",0,CEILING((W417/$H417),1)*$H417),"")</f>
        <v>0</v>
      </c>
      <c r="Y417" s="42" t="str">
        <f>IFERROR(IF(X417=0,"",ROUNDUP(X417/H417,0)*0.00627),"")</f>
        <v/>
      </c>
      <c r="Z417" s="69" t="s">
        <v>48</v>
      </c>
      <c r="AA417" s="70" t="s">
        <v>48</v>
      </c>
      <c r="AE417" s="80"/>
      <c r="BB417" s="319" t="s">
        <v>67</v>
      </c>
      <c r="BL417" s="80">
        <f>IFERROR(W417*I417/H417,"0")</f>
        <v>0</v>
      </c>
      <c r="BM417" s="80">
        <f>IFERROR(X417*I417/H417,"0")</f>
        <v>0</v>
      </c>
      <c r="BN417" s="80">
        <f>IFERROR(1/J417*(W417/H417),"0")</f>
        <v>0</v>
      </c>
      <c r="BO417" s="80">
        <f>IFERROR(1/J417*(X417/H417),"0")</f>
        <v>0</v>
      </c>
    </row>
    <row r="418" spans="1:67" ht="27" customHeight="1" x14ac:dyDescent="0.25">
      <c r="A418" s="64" t="s">
        <v>604</v>
      </c>
      <c r="B418" s="64" t="s">
        <v>605</v>
      </c>
      <c r="C418" s="37">
        <v>4301032047</v>
      </c>
      <c r="D418" s="403">
        <v>4680115884342</v>
      </c>
      <c r="E418" s="403"/>
      <c r="F418" s="63">
        <v>0.06</v>
      </c>
      <c r="G418" s="38">
        <v>20</v>
      </c>
      <c r="H418" s="63">
        <v>1.2</v>
      </c>
      <c r="I418" s="63">
        <v>1.8</v>
      </c>
      <c r="J418" s="38">
        <v>200</v>
      </c>
      <c r="K418" s="38" t="s">
        <v>603</v>
      </c>
      <c r="L418" s="39" t="s">
        <v>602</v>
      </c>
      <c r="M418" s="39"/>
      <c r="N418" s="38">
        <v>60</v>
      </c>
      <c r="O418" s="48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405"/>
      <c r="Q418" s="405"/>
      <c r="R418" s="405"/>
      <c r="S418" s="406"/>
      <c r="T418" s="40" t="s">
        <v>48</v>
      </c>
      <c r="U418" s="40" t="s">
        <v>48</v>
      </c>
      <c r="V418" s="41" t="s">
        <v>0</v>
      </c>
      <c r="W418" s="59">
        <v>0</v>
      </c>
      <c r="X418" s="56">
        <f>IFERROR(IF(W418="",0,CEILING((W418/$H418),1)*$H418),"")</f>
        <v>0</v>
      </c>
      <c r="Y418" s="42" t="str">
        <f>IFERROR(IF(X418=0,"",ROUNDUP(X418/H418,0)*0.00627),"")</f>
        <v/>
      </c>
      <c r="Z418" s="69" t="s">
        <v>48</v>
      </c>
      <c r="AA418" s="70" t="s">
        <v>48</v>
      </c>
      <c r="AE418" s="80"/>
      <c r="BB418" s="320" t="s">
        <v>67</v>
      </c>
      <c r="BL418" s="80">
        <f>IFERROR(W418*I418/H418,"0")</f>
        <v>0</v>
      </c>
      <c r="BM418" s="80">
        <f>IFERROR(X418*I418/H418,"0")</f>
        <v>0</v>
      </c>
      <c r="BN418" s="80">
        <f>IFERROR(1/J418*(W418/H418),"0")</f>
        <v>0</v>
      </c>
      <c r="BO418" s="80">
        <f>IFERROR(1/J418*(X418/H418),"0")</f>
        <v>0</v>
      </c>
    </row>
    <row r="419" spans="1:67" ht="27" customHeight="1" x14ac:dyDescent="0.25">
      <c r="A419" s="64" t="s">
        <v>606</v>
      </c>
      <c r="B419" s="64" t="s">
        <v>607</v>
      </c>
      <c r="C419" s="37">
        <v>4301170011</v>
      </c>
      <c r="D419" s="403">
        <v>4680115884113</v>
      </c>
      <c r="E419" s="403"/>
      <c r="F419" s="63">
        <v>0.11</v>
      </c>
      <c r="G419" s="38">
        <v>12</v>
      </c>
      <c r="H419" s="63">
        <v>1.32</v>
      </c>
      <c r="I419" s="63">
        <v>1.88</v>
      </c>
      <c r="J419" s="38">
        <v>200</v>
      </c>
      <c r="K419" s="38" t="s">
        <v>603</v>
      </c>
      <c r="L419" s="39" t="s">
        <v>602</v>
      </c>
      <c r="M419" s="39"/>
      <c r="N419" s="38">
        <v>150</v>
      </c>
      <c r="O419" s="48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405"/>
      <c r="Q419" s="405"/>
      <c r="R419" s="405"/>
      <c r="S419" s="406"/>
      <c r="T419" s="40" t="s">
        <v>48</v>
      </c>
      <c r="U419" s="40" t="s">
        <v>48</v>
      </c>
      <c r="V419" s="41" t="s">
        <v>0</v>
      </c>
      <c r="W419" s="59">
        <v>0</v>
      </c>
      <c r="X419" s="56">
        <f>IFERROR(IF(W419="",0,CEILING((W419/$H419),1)*$H419),"")</f>
        <v>0</v>
      </c>
      <c r="Y419" s="42" t="str">
        <f>IFERROR(IF(X419=0,"",ROUNDUP(X419/H419,0)*0.00627),"")</f>
        <v/>
      </c>
      <c r="Z419" s="69" t="s">
        <v>48</v>
      </c>
      <c r="AA419" s="70" t="s">
        <v>48</v>
      </c>
      <c r="AE419" s="80"/>
      <c r="BB419" s="321" t="s">
        <v>67</v>
      </c>
      <c r="BL419" s="80">
        <f>IFERROR(W419*I419/H419,"0")</f>
        <v>0</v>
      </c>
      <c r="BM419" s="80">
        <f>IFERROR(X419*I419/H419,"0")</f>
        <v>0</v>
      </c>
      <c r="BN419" s="80">
        <f>IFERROR(1/J419*(W419/H419),"0")</f>
        <v>0</v>
      </c>
      <c r="BO419" s="80">
        <f>IFERROR(1/J419*(X419/H419),"0")</f>
        <v>0</v>
      </c>
    </row>
    <row r="420" spans="1:67" x14ac:dyDescent="0.2">
      <c r="A420" s="400"/>
      <c r="B420" s="400"/>
      <c r="C420" s="400"/>
      <c r="D420" s="400"/>
      <c r="E420" s="400"/>
      <c r="F420" s="400"/>
      <c r="G420" s="400"/>
      <c r="H420" s="400"/>
      <c r="I420" s="400"/>
      <c r="J420" s="400"/>
      <c r="K420" s="400"/>
      <c r="L420" s="400"/>
      <c r="M420" s="400"/>
      <c r="N420" s="401"/>
      <c r="O420" s="397" t="s">
        <v>43</v>
      </c>
      <c r="P420" s="398"/>
      <c r="Q420" s="398"/>
      <c r="R420" s="398"/>
      <c r="S420" s="398"/>
      <c r="T420" s="398"/>
      <c r="U420" s="399"/>
      <c r="V420" s="43" t="s">
        <v>42</v>
      </c>
      <c r="W420" s="44">
        <f>IFERROR(W417/H417,"0")+IFERROR(W418/H418,"0")+IFERROR(W419/H419,"0")</f>
        <v>0</v>
      </c>
      <c r="X420" s="44">
        <f>IFERROR(X417/H417,"0")+IFERROR(X418/H418,"0")+IFERROR(X419/H419,"0")</f>
        <v>0</v>
      </c>
      <c r="Y420" s="44">
        <f>IFERROR(IF(Y417="",0,Y417),"0")+IFERROR(IF(Y418="",0,Y418),"0")+IFERROR(IF(Y419="",0,Y419),"0")</f>
        <v>0</v>
      </c>
      <c r="Z420" s="68"/>
      <c r="AA420" s="68"/>
    </row>
    <row r="421" spans="1:67" x14ac:dyDescent="0.2">
      <c r="A421" s="400"/>
      <c r="B421" s="400"/>
      <c r="C421" s="400"/>
      <c r="D421" s="400"/>
      <c r="E421" s="400"/>
      <c r="F421" s="400"/>
      <c r="G421" s="400"/>
      <c r="H421" s="400"/>
      <c r="I421" s="400"/>
      <c r="J421" s="400"/>
      <c r="K421" s="400"/>
      <c r="L421" s="400"/>
      <c r="M421" s="400"/>
      <c r="N421" s="401"/>
      <c r="O421" s="397" t="s">
        <v>43</v>
      </c>
      <c r="P421" s="398"/>
      <c r="Q421" s="398"/>
      <c r="R421" s="398"/>
      <c r="S421" s="398"/>
      <c r="T421" s="398"/>
      <c r="U421" s="399"/>
      <c r="V421" s="43" t="s">
        <v>0</v>
      </c>
      <c r="W421" s="44">
        <f>IFERROR(SUM(W417:W419),"0")</f>
        <v>0</v>
      </c>
      <c r="X421" s="44">
        <f>IFERROR(SUM(X417:X419),"0")</f>
        <v>0</v>
      </c>
      <c r="Y421" s="43"/>
      <c r="Z421" s="68"/>
      <c r="AA421" s="68"/>
    </row>
    <row r="422" spans="1:67" ht="16.5" customHeight="1" x14ac:dyDescent="0.25">
      <c r="A422" s="437" t="s">
        <v>608</v>
      </c>
      <c r="B422" s="437"/>
      <c r="C422" s="437"/>
      <c r="D422" s="437"/>
      <c r="E422" s="437"/>
      <c r="F422" s="437"/>
      <c r="G422" s="437"/>
      <c r="H422" s="437"/>
      <c r="I422" s="437"/>
      <c r="J422" s="437"/>
      <c r="K422" s="437"/>
      <c r="L422" s="437"/>
      <c r="M422" s="437"/>
      <c r="N422" s="437"/>
      <c r="O422" s="437"/>
      <c r="P422" s="437"/>
      <c r="Q422" s="437"/>
      <c r="R422" s="437"/>
      <c r="S422" s="437"/>
      <c r="T422" s="437"/>
      <c r="U422" s="437"/>
      <c r="V422" s="437"/>
      <c r="W422" s="437"/>
      <c r="X422" s="437"/>
      <c r="Y422" s="437"/>
      <c r="Z422" s="66"/>
      <c r="AA422" s="66"/>
    </row>
    <row r="423" spans="1:67" ht="14.25" customHeight="1" x14ac:dyDescent="0.25">
      <c r="A423" s="402" t="s">
        <v>110</v>
      </c>
      <c r="B423" s="402"/>
      <c r="C423" s="402"/>
      <c r="D423" s="402"/>
      <c r="E423" s="402"/>
      <c r="F423" s="402"/>
      <c r="G423" s="402"/>
      <c r="H423" s="402"/>
      <c r="I423" s="402"/>
      <c r="J423" s="402"/>
      <c r="K423" s="402"/>
      <c r="L423" s="402"/>
      <c r="M423" s="402"/>
      <c r="N423" s="402"/>
      <c r="O423" s="402"/>
      <c r="P423" s="402"/>
      <c r="Q423" s="402"/>
      <c r="R423" s="402"/>
      <c r="S423" s="402"/>
      <c r="T423" s="402"/>
      <c r="U423" s="402"/>
      <c r="V423" s="402"/>
      <c r="W423" s="402"/>
      <c r="X423" s="402"/>
      <c r="Y423" s="402"/>
      <c r="Z423" s="67"/>
      <c r="AA423" s="67"/>
    </row>
    <row r="424" spans="1:67" ht="27" customHeight="1" x14ac:dyDescent="0.25">
      <c r="A424" s="64" t="s">
        <v>609</v>
      </c>
      <c r="B424" s="64" t="s">
        <v>610</v>
      </c>
      <c r="C424" s="37">
        <v>4301020214</v>
      </c>
      <c r="D424" s="403">
        <v>4607091389388</v>
      </c>
      <c r="E424" s="403"/>
      <c r="F424" s="63">
        <v>1.3</v>
      </c>
      <c r="G424" s="38">
        <v>4</v>
      </c>
      <c r="H424" s="63">
        <v>5.2</v>
      </c>
      <c r="I424" s="63">
        <v>5.6079999999999997</v>
      </c>
      <c r="J424" s="38">
        <v>104</v>
      </c>
      <c r="K424" s="38" t="s">
        <v>114</v>
      </c>
      <c r="L424" s="39" t="s">
        <v>113</v>
      </c>
      <c r="M424" s="39"/>
      <c r="N424" s="38">
        <v>35</v>
      </c>
      <c r="O424" s="48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405"/>
      <c r="Q424" s="405"/>
      <c r="R424" s="405"/>
      <c r="S424" s="406"/>
      <c r="T424" s="40" t="s">
        <v>48</v>
      </c>
      <c r="U424" s="40" t="s">
        <v>48</v>
      </c>
      <c r="V424" s="41" t="s">
        <v>0</v>
      </c>
      <c r="W424" s="59">
        <v>0</v>
      </c>
      <c r="X424" s="56">
        <f>IFERROR(IF(W424="",0,CEILING((W424/$H424),1)*$H424),"")</f>
        <v>0</v>
      </c>
      <c r="Y424" s="42" t="str">
        <f>IFERROR(IF(X424=0,"",ROUNDUP(X424/H424,0)*0.01196),"")</f>
        <v/>
      </c>
      <c r="Z424" s="69" t="s">
        <v>48</v>
      </c>
      <c r="AA424" s="70" t="s">
        <v>48</v>
      </c>
      <c r="AE424" s="80"/>
      <c r="BB424" s="322" t="s">
        <v>67</v>
      </c>
      <c r="BL424" s="80">
        <f>IFERROR(W424*I424/H424,"0")</f>
        <v>0</v>
      </c>
      <c r="BM424" s="80">
        <f>IFERROR(X424*I424/H424,"0")</f>
        <v>0</v>
      </c>
      <c r="BN424" s="80">
        <f>IFERROR(1/J424*(W424/H424),"0")</f>
        <v>0</v>
      </c>
      <c r="BO424" s="80">
        <f>IFERROR(1/J424*(X424/H424),"0")</f>
        <v>0</v>
      </c>
    </row>
    <row r="425" spans="1:67" ht="27" customHeight="1" x14ac:dyDescent="0.25">
      <c r="A425" s="64" t="s">
        <v>611</v>
      </c>
      <c r="B425" s="64" t="s">
        <v>612</v>
      </c>
      <c r="C425" s="37">
        <v>4301020185</v>
      </c>
      <c r="D425" s="403">
        <v>4607091389364</v>
      </c>
      <c r="E425" s="403"/>
      <c r="F425" s="63">
        <v>0.42</v>
      </c>
      <c r="G425" s="38">
        <v>6</v>
      </c>
      <c r="H425" s="63">
        <v>2.52</v>
      </c>
      <c r="I425" s="63">
        <v>2.75</v>
      </c>
      <c r="J425" s="38">
        <v>156</v>
      </c>
      <c r="K425" s="38" t="s">
        <v>81</v>
      </c>
      <c r="L425" s="39" t="s">
        <v>133</v>
      </c>
      <c r="M425" s="39"/>
      <c r="N425" s="38">
        <v>35</v>
      </c>
      <c r="O425" s="48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405"/>
      <c r="Q425" s="405"/>
      <c r="R425" s="405"/>
      <c r="S425" s="406"/>
      <c r="T425" s="40" t="s">
        <v>48</v>
      </c>
      <c r="U425" s="40" t="s">
        <v>48</v>
      </c>
      <c r="V425" s="41" t="s">
        <v>0</v>
      </c>
      <c r="W425" s="59">
        <v>0</v>
      </c>
      <c r="X425" s="56">
        <f>IFERROR(IF(W425="",0,CEILING((W425/$H425),1)*$H425),"")</f>
        <v>0</v>
      </c>
      <c r="Y425" s="42" t="str">
        <f>IFERROR(IF(X425=0,"",ROUNDUP(X425/H425,0)*0.00753),"")</f>
        <v/>
      </c>
      <c r="Z425" s="69" t="s">
        <v>48</v>
      </c>
      <c r="AA425" s="70" t="s">
        <v>48</v>
      </c>
      <c r="AE425" s="80"/>
      <c r="BB425" s="323" t="s">
        <v>67</v>
      </c>
      <c r="BL425" s="80">
        <f>IFERROR(W425*I425/H425,"0")</f>
        <v>0</v>
      </c>
      <c r="BM425" s="80">
        <f>IFERROR(X425*I425/H425,"0")</f>
        <v>0</v>
      </c>
      <c r="BN425" s="80">
        <f>IFERROR(1/J425*(W425/H425),"0")</f>
        <v>0</v>
      </c>
      <c r="BO425" s="80">
        <f>IFERROR(1/J425*(X425/H425),"0")</f>
        <v>0</v>
      </c>
    </row>
    <row r="426" spans="1:67" x14ac:dyDescent="0.2">
      <c r="A426" s="400"/>
      <c r="B426" s="400"/>
      <c r="C426" s="400"/>
      <c r="D426" s="400"/>
      <c r="E426" s="400"/>
      <c r="F426" s="400"/>
      <c r="G426" s="400"/>
      <c r="H426" s="400"/>
      <c r="I426" s="400"/>
      <c r="J426" s="400"/>
      <c r="K426" s="400"/>
      <c r="L426" s="400"/>
      <c r="M426" s="400"/>
      <c r="N426" s="401"/>
      <c r="O426" s="397" t="s">
        <v>43</v>
      </c>
      <c r="P426" s="398"/>
      <c r="Q426" s="398"/>
      <c r="R426" s="398"/>
      <c r="S426" s="398"/>
      <c r="T426" s="398"/>
      <c r="U426" s="399"/>
      <c r="V426" s="43" t="s">
        <v>42</v>
      </c>
      <c r="W426" s="44">
        <f>IFERROR(W424/H424,"0")+IFERROR(W425/H425,"0")</f>
        <v>0</v>
      </c>
      <c r="X426" s="44">
        <f>IFERROR(X424/H424,"0")+IFERROR(X425/H425,"0")</f>
        <v>0</v>
      </c>
      <c r="Y426" s="44">
        <f>IFERROR(IF(Y424="",0,Y424),"0")+IFERROR(IF(Y425="",0,Y425),"0")</f>
        <v>0</v>
      </c>
      <c r="Z426" s="68"/>
      <c r="AA426" s="68"/>
    </row>
    <row r="427" spans="1:67" x14ac:dyDescent="0.2">
      <c r="A427" s="400"/>
      <c r="B427" s="400"/>
      <c r="C427" s="400"/>
      <c r="D427" s="400"/>
      <c r="E427" s="400"/>
      <c r="F427" s="400"/>
      <c r="G427" s="400"/>
      <c r="H427" s="400"/>
      <c r="I427" s="400"/>
      <c r="J427" s="400"/>
      <c r="K427" s="400"/>
      <c r="L427" s="400"/>
      <c r="M427" s="400"/>
      <c r="N427" s="401"/>
      <c r="O427" s="397" t="s">
        <v>43</v>
      </c>
      <c r="P427" s="398"/>
      <c r="Q427" s="398"/>
      <c r="R427" s="398"/>
      <c r="S427" s="398"/>
      <c r="T427" s="398"/>
      <c r="U427" s="399"/>
      <c r="V427" s="43" t="s">
        <v>0</v>
      </c>
      <c r="W427" s="44">
        <f>IFERROR(SUM(W424:W425),"0")</f>
        <v>0</v>
      </c>
      <c r="X427" s="44">
        <f>IFERROR(SUM(X424:X425),"0")</f>
        <v>0</v>
      </c>
      <c r="Y427" s="43"/>
      <c r="Z427" s="68"/>
      <c r="AA427" s="68"/>
    </row>
    <row r="428" spans="1:67" ht="14.25" customHeight="1" x14ac:dyDescent="0.25">
      <c r="A428" s="402" t="s">
        <v>77</v>
      </c>
      <c r="B428" s="402"/>
      <c r="C428" s="402"/>
      <c r="D428" s="402"/>
      <c r="E428" s="402"/>
      <c r="F428" s="402"/>
      <c r="G428" s="402"/>
      <c r="H428" s="402"/>
      <c r="I428" s="402"/>
      <c r="J428" s="402"/>
      <c r="K428" s="402"/>
      <c r="L428" s="402"/>
      <c r="M428" s="402"/>
      <c r="N428" s="402"/>
      <c r="O428" s="402"/>
      <c r="P428" s="402"/>
      <c r="Q428" s="402"/>
      <c r="R428" s="402"/>
      <c r="S428" s="402"/>
      <c r="T428" s="402"/>
      <c r="U428" s="402"/>
      <c r="V428" s="402"/>
      <c r="W428" s="402"/>
      <c r="X428" s="402"/>
      <c r="Y428" s="402"/>
      <c r="Z428" s="67"/>
      <c r="AA428" s="67"/>
    </row>
    <row r="429" spans="1:67" ht="27" customHeight="1" x14ac:dyDescent="0.25">
      <c r="A429" s="64" t="s">
        <v>613</v>
      </c>
      <c r="B429" s="64" t="s">
        <v>614</v>
      </c>
      <c r="C429" s="37">
        <v>4301031212</v>
      </c>
      <c r="D429" s="403">
        <v>4607091389739</v>
      </c>
      <c r="E429" s="403"/>
      <c r="F429" s="63">
        <v>0.7</v>
      </c>
      <c r="G429" s="38">
        <v>6</v>
      </c>
      <c r="H429" s="63">
        <v>4.2</v>
      </c>
      <c r="I429" s="63">
        <v>4.43</v>
      </c>
      <c r="J429" s="38">
        <v>156</v>
      </c>
      <c r="K429" s="38" t="s">
        <v>81</v>
      </c>
      <c r="L429" s="39" t="s">
        <v>113</v>
      </c>
      <c r="M429" s="39"/>
      <c r="N429" s="38">
        <v>45</v>
      </c>
      <c r="O429" s="4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405"/>
      <c r="Q429" s="405"/>
      <c r="R429" s="405"/>
      <c r="S429" s="406"/>
      <c r="T429" s="40" t="s">
        <v>48</v>
      </c>
      <c r="U429" s="40" t="s">
        <v>48</v>
      </c>
      <c r="V429" s="41" t="s">
        <v>0</v>
      </c>
      <c r="W429" s="59">
        <v>0</v>
      </c>
      <c r="X429" s="56">
        <f t="shared" ref="X429:X435" si="81">IFERROR(IF(W429="",0,CEILING((W429/$H429),1)*$H429),"")</f>
        <v>0</v>
      </c>
      <c r="Y429" s="42" t="str">
        <f>IFERROR(IF(X429=0,"",ROUNDUP(X429/H429,0)*0.00753),"")</f>
        <v/>
      </c>
      <c r="Z429" s="69" t="s">
        <v>48</v>
      </c>
      <c r="AA429" s="70" t="s">
        <v>48</v>
      </c>
      <c r="AE429" s="80"/>
      <c r="BB429" s="324" t="s">
        <v>67</v>
      </c>
      <c r="BL429" s="80">
        <f t="shared" ref="BL429:BL435" si="82">IFERROR(W429*I429/H429,"0")</f>
        <v>0</v>
      </c>
      <c r="BM429" s="80">
        <f t="shared" ref="BM429:BM435" si="83">IFERROR(X429*I429/H429,"0")</f>
        <v>0</v>
      </c>
      <c r="BN429" s="80">
        <f t="shared" ref="BN429:BN435" si="84">IFERROR(1/J429*(W429/H429),"0")</f>
        <v>0</v>
      </c>
      <c r="BO429" s="80">
        <f t="shared" ref="BO429:BO435" si="85">IFERROR(1/J429*(X429/H429),"0")</f>
        <v>0</v>
      </c>
    </row>
    <row r="430" spans="1:67" ht="27" customHeight="1" x14ac:dyDescent="0.25">
      <c r="A430" s="64" t="s">
        <v>615</v>
      </c>
      <c r="B430" s="64" t="s">
        <v>616</v>
      </c>
      <c r="C430" s="37">
        <v>4301031247</v>
      </c>
      <c r="D430" s="403">
        <v>4680115883048</v>
      </c>
      <c r="E430" s="403"/>
      <c r="F430" s="63">
        <v>1</v>
      </c>
      <c r="G430" s="38">
        <v>4</v>
      </c>
      <c r="H430" s="63">
        <v>4</v>
      </c>
      <c r="I430" s="63">
        <v>4.21</v>
      </c>
      <c r="J430" s="38">
        <v>120</v>
      </c>
      <c r="K430" s="38" t="s">
        <v>81</v>
      </c>
      <c r="L430" s="39" t="s">
        <v>80</v>
      </c>
      <c r="M430" s="39"/>
      <c r="N430" s="38">
        <v>40</v>
      </c>
      <c r="O430" s="47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405"/>
      <c r="Q430" s="405"/>
      <c r="R430" s="405"/>
      <c r="S430" s="406"/>
      <c r="T430" s="40" t="s">
        <v>48</v>
      </c>
      <c r="U430" s="40" t="s">
        <v>48</v>
      </c>
      <c r="V430" s="41" t="s">
        <v>0</v>
      </c>
      <c r="W430" s="59">
        <v>0</v>
      </c>
      <c r="X430" s="56">
        <f t="shared" si="81"/>
        <v>0</v>
      </c>
      <c r="Y430" s="42" t="str">
        <f>IFERROR(IF(X430=0,"",ROUNDUP(X430/H430,0)*0.00937),"")</f>
        <v/>
      </c>
      <c r="Z430" s="69" t="s">
        <v>48</v>
      </c>
      <c r="AA430" s="70" t="s">
        <v>48</v>
      </c>
      <c r="AE430" s="80"/>
      <c r="BB430" s="325" t="s">
        <v>67</v>
      </c>
      <c r="BL430" s="80">
        <f t="shared" si="82"/>
        <v>0</v>
      </c>
      <c r="BM430" s="80">
        <f t="shared" si="83"/>
        <v>0</v>
      </c>
      <c r="BN430" s="80">
        <f t="shared" si="84"/>
        <v>0</v>
      </c>
      <c r="BO430" s="80">
        <f t="shared" si="85"/>
        <v>0</v>
      </c>
    </row>
    <row r="431" spans="1:67" ht="27" customHeight="1" x14ac:dyDescent="0.25">
      <c r="A431" s="64" t="s">
        <v>617</v>
      </c>
      <c r="B431" s="64" t="s">
        <v>618</v>
      </c>
      <c r="C431" s="37">
        <v>4301031176</v>
      </c>
      <c r="D431" s="403">
        <v>4607091389425</v>
      </c>
      <c r="E431" s="403"/>
      <c r="F431" s="63">
        <v>0.35</v>
      </c>
      <c r="G431" s="38">
        <v>6</v>
      </c>
      <c r="H431" s="63">
        <v>2.1</v>
      </c>
      <c r="I431" s="63">
        <v>2.23</v>
      </c>
      <c r="J431" s="38">
        <v>234</v>
      </c>
      <c r="K431" s="38" t="s">
        <v>84</v>
      </c>
      <c r="L431" s="39" t="s">
        <v>80</v>
      </c>
      <c r="M431" s="39"/>
      <c r="N431" s="38">
        <v>45</v>
      </c>
      <c r="O431" s="47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405"/>
      <c r="Q431" s="405"/>
      <c r="R431" s="405"/>
      <c r="S431" s="406"/>
      <c r="T431" s="40" t="s">
        <v>48</v>
      </c>
      <c r="U431" s="40" t="s">
        <v>48</v>
      </c>
      <c r="V431" s="41" t="s">
        <v>0</v>
      </c>
      <c r="W431" s="59">
        <v>0</v>
      </c>
      <c r="X431" s="56">
        <f t="shared" si="81"/>
        <v>0</v>
      </c>
      <c r="Y431" s="42" t="str">
        <f>IFERROR(IF(X431=0,"",ROUNDUP(X431/H431,0)*0.00502),"")</f>
        <v/>
      </c>
      <c r="Z431" s="69" t="s">
        <v>48</v>
      </c>
      <c r="AA431" s="70" t="s">
        <v>48</v>
      </c>
      <c r="AE431" s="80"/>
      <c r="BB431" s="326" t="s">
        <v>67</v>
      </c>
      <c r="BL431" s="80">
        <f t="shared" si="82"/>
        <v>0</v>
      </c>
      <c r="BM431" s="80">
        <f t="shared" si="83"/>
        <v>0</v>
      </c>
      <c r="BN431" s="80">
        <f t="shared" si="84"/>
        <v>0</v>
      </c>
      <c r="BO431" s="80">
        <f t="shared" si="85"/>
        <v>0</v>
      </c>
    </row>
    <row r="432" spans="1:67" ht="27" customHeight="1" x14ac:dyDescent="0.25">
      <c r="A432" s="64" t="s">
        <v>619</v>
      </c>
      <c r="B432" s="64" t="s">
        <v>620</v>
      </c>
      <c r="C432" s="37">
        <v>4301031215</v>
      </c>
      <c r="D432" s="403">
        <v>4680115882911</v>
      </c>
      <c r="E432" s="403"/>
      <c r="F432" s="63">
        <v>0.4</v>
      </c>
      <c r="G432" s="38">
        <v>6</v>
      </c>
      <c r="H432" s="63">
        <v>2.4</v>
      </c>
      <c r="I432" s="63">
        <v>2.5299999999999998</v>
      </c>
      <c r="J432" s="38">
        <v>234</v>
      </c>
      <c r="K432" s="38" t="s">
        <v>84</v>
      </c>
      <c r="L432" s="39" t="s">
        <v>80</v>
      </c>
      <c r="M432" s="39"/>
      <c r="N432" s="38">
        <v>40</v>
      </c>
      <c r="O432" s="47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405"/>
      <c r="Q432" s="405"/>
      <c r="R432" s="405"/>
      <c r="S432" s="406"/>
      <c r="T432" s="40" t="s">
        <v>48</v>
      </c>
      <c r="U432" s="40" t="s">
        <v>48</v>
      </c>
      <c r="V432" s="41" t="s">
        <v>0</v>
      </c>
      <c r="W432" s="59">
        <v>0</v>
      </c>
      <c r="X432" s="56">
        <f t="shared" si="81"/>
        <v>0</v>
      </c>
      <c r="Y432" s="42" t="str">
        <f>IFERROR(IF(X432=0,"",ROUNDUP(X432/H432,0)*0.00502),"")</f>
        <v/>
      </c>
      <c r="Z432" s="69" t="s">
        <v>48</v>
      </c>
      <c r="AA432" s="70" t="s">
        <v>48</v>
      </c>
      <c r="AE432" s="80"/>
      <c r="BB432" s="327" t="s">
        <v>67</v>
      </c>
      <c r="BL432" s="80">
        <f t="shared" si="82"/>
        <v>0</v>
      </c>
      <c r="BM432" s="80">
        <f t="shared" si="83"/>
        <v>0</v>
      </c>
      <c r="BN432" s="80">
        <f t="shared" si="84"/>
        <v>0</v>
      </c>
      <c r="BO432" s="80">
        <f t="shared" si="85"/>
        <v>0</v>
      </c>
    </row>
    <row r="433" spans="1:67" ht="27" customHeight="1" x14ac:dyDescent="0.25">
      <c r="A433" s="64" t="s">
        <v>621</v>
      </c>
      <c r="B433" s="64" t="s">
        <v>622</v>
      </c>
      <c r="C433" s="37">
        <v>4301031167</v>
      </c>
      <c r="D433" s="403">
        <v>4680115880771</v>
      </c>
      <c r="E433" s="403"/>
      <c r="F433" s="63">
        <v>0.28000000000000003</v>
      </c>
      <c r="G433" s="38">
        <v>6</v>
      </c>
      <c r="H433" s="63">
        <v>1.68</v>
      </c>
      <c r="I433" s="63">
        <v>1.81</v>
      </c>
      <c r="J433" s="38">
        <v>234</v>
      </c>
      <c r="K433" s="38" t="s">
        <v>84</v>
      </c>
      <c r="L433" s="39" t="s">
        <v>80</v>
      </c>
      <c r="M433" s="39"/>
      <c r="N433" s="38">
        <v>45</v>
      </c>
      <c r="O433" s="47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405"/>
      <c r="Q433" s="405"/>
      <c r="R433" s="405"/>
      <c r="S433" s="406"/>
      <c r="T433" s="40" t="s">
        <v>48</v>
      </c>
      <c r="U433" s="40" t="s">
        <v>48</v>
      </c>
      <c r="V433" s="41" t="s">
        <v>0</v>
      </c>
      <c r="W433" s="59">
        <v>0</v>
      </c>
      <c r="X433" s="56">
        <f t="shared" si="81"/>
        <v>0</v>
      </c>
      <c r="Y433" s="42" t="str">
        <f>IFERROR(IF(X433=0,"",ROUNDUP(X433/H433,0)*0.00502),"")</f>
        <v/>
      </c>
      <c r="Z433" s="69" t="s">
        <v>48</v>
      </c>
      <c r="AA433" s="70" t="s">
        <v>48</v>
      </c>
      <c r="AE433" s="80"/>
      <c r="BB433" s="328" t="s">
        <v>67</v>
      </c>
      <c r="BL433" s="80">
        <f t="shared" si="82"/>
        <v>0</v>
      </c>
      <c r="BM433" s="80">
        <f t="shared" si="83"/>
        <v>0</v>
      </c>
      <c r="BN433" s="80">
        <f t="shared" si="84"/>
        <v>0</v>
      </c>
      <c r="BO433" s="80">
        <f t="shared" si="85"/>
        <v>0</v>
      </c>
    </row>
    <row r="434" spans="1:67" ht="27" customHeight="1" x14ac:dyDescent="0.25">
      <c r="A434" s="64" t="s">
        <v>623</v>
      </c>
      <c r="B434" s="64" t="s">
        <v>624</v>
      </c>
      <c r="C434" s="37">
        <v>4301031173</v>
      </c>
      <c r="D434" s="403">
        <v>4607091389500</v>
      </c>
      <c r="E434" s="403"/>
      <c r="F434" s="63">
        <v>0.35</v>
      </c>
      <c r="G434" s="38">
        <v>6</v>
      </c>
      <c r="H434" s="63">
        <v>2.1</v>
      </c>
      <c r="I434" s="63">
        <v>2.23</v>
      </c>
      <c r="J434" s="38">
        <v>234</v>
      </c>
      <c r="K434" s="38" t="s">
        <v>84</v>
      </c>
      <c r="L434" s="39" t="s">
        <v>80</v>
      </c>
      <c r="M434" s="39"/>
      <c r="N434" s="38">
        <v>45</v>
      </c>
      <c r="O434" s="47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405"/>
      <c r="Q434" s="405"/>
      <c r="R434" s="405"/>
      <c r="S434" s="406"/>
      <c r="T434" s="40" t="s">
        <v>48</v>
      </c>
      <c r="U434" s="40" t="s">
        <v>48</v>
      </c>
      <c r="V434" s="41" t="s">
        <v>0</v>
      </c>
      <c r="W434" s="59">
        <v>0</v>
      </c>
      <c r="X434" s="56">
        <f t="shared" si="81"/>
        <v>0</v>
      </c>
      <c r="Y434" s="42" t="str">
        <f>IFERROR(IF(X434=0,"",ROUNDUP(X434/H434,0)*0.00502),"")</f>
        <v/>
      </c>
      <c r="Z434" s="69" t="s">
        <v>48</v>
      </c>
      <c r="AA434" s="70" t="s">
        <v>48</v>
      </c>
      <c r="AE434" s="80"/>
      <c r="BB434" s="329" t="s">
        <v>67</v>
      </c>
      <c r="BL434" s="80">
        <f t="shared" si="82"/>
        <v>0</v>
      </c>
      <c r="BM434" s="80">
        <f t="shared" si="83"/>
        <v>0</v>
      </c>
      <c r="BN434" s="80">
        <f t="shared" si="84"/>
        <v>0</v>
      </c>
      <c r="BO434" s="80">
        <f t="shared" si="85"/>
        <v>0</v>
      </c>
    </row>
    <row r="435" spans="1:67" ht="27" customHeight="1" x14ac:dyDescent="0.25">
      <c r="A435" s="64" t="s">
        <v>625</v>
      </c>
      <c r="B435" s="64" t="s">
        <v>626</v>
      </c>
      <c r="C435" s="37">
        <v>4301031103</v>
      </c>
      <c r="D435" s="403">
        <v>4680115881983</v>
      </c>
      <c r="E435" s="403"/>
      <c r="F435" s="63">
        <v>0.28000000000000003</v>
      </c>
      <c r="G435" s="38">
        <v>4</v>
      </c>
      <c r="H435" s="63">
        <v>1.1200000000000001</v>
      </c>
      <c r="I435" s="63">
        <v>1.252</v>
      </c>
      <c r="J435" s="38">
        <v>234</v>
      </c>
      <c r="K435" s="38" t="s">
        <v>84</v>
      </c>
      <c r="L435" s="39" t="s">
        <v>80</v>
      </c>
      <c r="M435" s="39"/>
      <c r="N435" s="38">
        <v>40</v>
      </c>
      <c r="O435" s="47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405"/>
      <c r="Q435" s="405"/>
      <c r="R435" s="405"/>
      <c r="S435" s="406"/>
      <c r="T435" s="40" t="s">
        <v>48</v>
      </c>
      <c r="U435" s="40" t="s">
        <v>48</v>
      </c>
      <c r="V435" s="41" t="s">
        <v>0</v>
      </c>
      <c r="W435" s="59">
        <v>0</v>
      </c>
      <c r="X435" s="56">
        <f t="shared" si="81"/>
        <v>0</v>
      </c>
      <c r="Y435" s="42" t="str">
        <f>IFERROR(IF(X435=0,"",ROUNDUP(X435/H435,0)*0.00502),"")</f>
        <v/>
      </c>
      <c r="Z435" s="69" t="s">
        <v>48</v>
      </c>
      <c r="AA435" s="70" t="s">
        <v>48</v>
      </c>
      <c r="AE435" s="80"/>
      <c r="BB435" s="330" t="s">
        <v>67</v>
      </c>
      <c r="BL435" s="80">
        <f t="shared" si="82"/>
        <v>0</v>
      </c>
      <c r="BM435" s="80">
        <f t="shared" si="83"/>
        <v>0</v>
      </c>
      <c r="BN435" s="80">
        <f t="shared" si="84"/>
        <v>0</v>
      </c>
      <c r="BO435" s="80">
        <f t="shared" si="85"/>
        <v>0</v>
      </c>
    </row>
    <row r="436" spans="1:67" x14ac:dyDescent="0.2">
      <c r="A436" s="400"/>
      <c r="B436" s="400"/>
      <c r="C436" s="400"/>
      <c r="D436" s="400"/>
      <c r="E436" s="400"/>
      <c r="F436" s="400"/>
      <c r="G436" s="400"/>
      <c r="H436" s="400"/>
      <c r="I436" s="400"/>
      <c r="J436" s="400"/>
      <c r="K436" s="400"/>
      <c r="L436" s="400"/>
      <c r="M436" s="400"/>
      <c r="N436" s="401"/>
      <c r="O436" s="397" t="s">
        <v>43</v>
      </c>
      <c r="P436" s="398"/>
      <c r="Q436" s="398"/>
      <c r="R436" s="398"/>
      <c r="S436" s="398"/>
      <c r="T436" s="398"/>
      <c r="U436" s="399"/>
      <c r="V436" s="43" t="s">
        <v>42</v>
      </c>
      <c r="W436" s="44">
        <f>IFERROR(W429/H429,"0")+IFERROR(W430/H430,"0")+IFERROR(W431/H431,"0")+IFERROR(W432/H432,"0")+IFERROR(W433/H433,"0")+IFERROR(W434/H434,"0")+IFERROR(W435/H435,"0")</f>
        <v>0</v>
      </c>
      <c r="X436" s="44">
        <f>IFERROR(X429/H429,"0")+IFERROR(X430/H430,"0")+IFERROR(X431/H431,"0")+IFERROR(X432/H432,"0")+IFERROR(X433/H433,"0")+IFERROR(X434/H434,"0")+IFERROR(X435/H435,"0")</f>
        <v>0</v>
      </c>
      <c r="Y436" s="44">
        <f>IFERROR(IF(Y429="",0,Y429),"0")+IFERROR(IF(Y430="",0,Y430),"0")+IFERROR(IF(Y431="",0,Y431),"0")+IFERROR(IF(Y432="",0,Y432),"0")+IFERROR(IF(Y433="",0,Y433),"0")+IFERROR(IF(Y434="",0,Y434),"0")+IFERROR(IF(Y435="",0,Y435),"0")</f>
        <v>0</v>
      </c>
      <c r="Z436" s="68"/>
      <c r="AA436" s="68"/>
    </row>
    <row r="437" spans="1:67" x14ac:dyDescent="0.2">
      <c r="A437" s="400"/>
      <c r="B437" s="400"/>
      <c r="C437" s="400"/>
      <c r="D437" s="400"/>
      <c r="E437" s="400"/>
      <c r="F437" s="400"/>
      <c r="G437" s="400"/>
      <c r="H437" s="400"/>
      <c r="I437" s="400"/>
      <c r="J437" s="400"/>
      <c r="K437" s="400"/>
      <c r="L437" s="400"/>
      <c r="M437" s="400"/>
      <c r="N437" s="401"/>
      <c r="O437" s="397" t="s">
        <v>43</v>
      </c>
      <c r="P437" s="398"/>
      <c r="Q437" s="398"/>
      <c r="R437" s="398"/>
      <c r="S437" s="398"/>
      <c r="T437" s="398"/>
      <c r="U437" s="399"/>
      <c r="V437" s="43" t="s">
        <v>0</v>
      </c>
      <c r="W437" s="44">
        <f>IFERROR(SUM(W429:W435),"0")</f>
        <v>0</v>
      </c>
      <c r="X437" s="44">
        <f>IFERROR(SUM(X429:X435),"0")</f>
        <v>0</v>
      </c>
      <c r="Y437" s="43"/>
      <c r="Z437" s="68"/>
      <c r="AA437" s="68"/>
    </row>
    <row r="438" spans="1:67" ht="14.25" customHeight="1" x14ac:dyDescent="0.25">
      <c r="A438" s="402" t="s">
        <v>99</v>
      </c>
      <c r="B438" s="402"/>
      <c r="C438" s="402"/>
      <c r="D438" s="402"/>
      <c r="E438" s="402"/>
      <c r="F438" s="402"/>
      <c r="G438" s="402"/>
      <c r="H438" s="402"/>
      <c r="I438" s="402"/>
      <c r="J438" s="402"/>
      <c r="K438" s="402"/>
      <c r="L438" s="402"/>
      <c r="M438" s="402"/>
      <c r="N438" s="402"/>
      <c r="O438" s="402"/>
      <c r="P438" s="402"/>
      <c r="Q438" s="402"/>
      <c r="R438" s="402"/>
      <c r="S438" s="402"/>
      <c r="T438" s="402"/>
      <c r="U438" s="402"/>
      <c r="V438" s="402"/>
      <c r="W438" s="402"/>
      <c r="X438" s="402"/>
      <c r="Y438" s="402"/>
      <c r="Z438" s="67"/>
      <c r="AA438" s="67"/>
    </row>
    <row r="439" spans="1:67" ht="27" customHeight="1" x14ac:dyDescent="0.25">
      <c r="A439" s="64" t="s">
        <v>627</v>
      </c>
      <c r="B439" s="64" t="s">
        <v>628</v>
      </c>
      <c r="C439" s="37">
        <v>4301032046</v>
      </c>
      <c r="D439" s="403">
        <v>4680115884359</v>
      </c>
      <c r="E439" s="403"/>
      <c r="F439" s="63">
        <v>0.06</v>
      </c>
      <c r="G439" s="38">
        <v>20</v>
      </c>
      <c r="H439" s="63">
        <v>1.2</v>
      </c>
      <c r="I439" s="63">
        <v>1.8</v>
      </c>
      <c r="J439" s="38">
        <v>200</v>
      </c>
      <c r="K439" s="38" t="s">
        <v>603</v>
      </c>
      <c r="L439" s="39" t="s">
        <v>602</v>
      </c>
      <c r="M439" s="39"/>
      <c r="N439" s="38">
        <v>60</v>
      </c>
      <c r="O439" s="47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405"/>
      <c r="Q439" s="405"/>
      <c r="R439" s="405"/>
      <c r="S439" s="406"/>
      <c r="T439" s="40" t="s">
        <v>48</v>
      </c>
      <c r="U439" s="40" t="s">
        <v>48</v>
      </c>
      <c r="V439" s="41" t="s">
        <v>0</v>
      </c>
      <c r="W439" s="59">
        <v>0</v>
      </c>
      <c r="X439" s="56">
        <f>IFERROR(IF(W439="",0,CEILING((W439/$H439),1)*$H439),"")</f>
        <v>0</v>
      </c>
      <c r="Y439" s="42" t="str">
        <f>IFERROR(IF(X439=0,"",ROUNDUP(X439/H439,0)*0.00627),"")</f>
        <v/>
      </c>
      <c r="Z439" s="69" t="s">
        <v>48</v>
      </c>
      <c r="AA439" s="70" t="s">
        <v>48</v>
      </c>
      <c r="AE439" s="80"/>
      <c r="BB439" s="331" t="s">
        <v>67</v>
      </c>
      <c r="BL439" s="80">
        <f>IFERROR(W439*I439/H439,"0")</f>
        <v>0</v>
      </c>
      <c r="BM439" s="80">
        <f>IFERROR(X439*I439/H439,"0")</f>
        <v>0</v>
      </c>
      <c r="BN439" s="80">
        <f>IFERROR(1/J439*(W439/H439),"0")</f>
        <v>0</v>
      </c>
      <c r="BO439" s="80">
        <f>IFERROR(1/J439*(X439/H439),"0")</f>
        <v>0</v>
      </c>
    </row>
    <row r="440" spans="1:67" ht="27" customHeight="1" x14ac:dyDescent="0.25">
      <c r="A440" s="64" t="s">
        <v>629</v>
      </c>
      <c r="B440" s="64" t="s">
        <v>630</v>
      </c>
      <c r="C440" s="37">
        <v>4301040358</v>
      </c>
      <c r="D440" s="403">
        <v>4680115884571</v>
      </c>
      <c r="E440" s="403"/>
      <c r="F440" s="63">
        <v>0.1</v>
      </c>
      <c r="G440" s="38">
        <v>20</v>
      </c>
      <c r="H440" s="63">
        <v>2</v>
      </c>
      <c r="I440" s="63">
        <v>2.6</v>
      </c>
      <c r="J440" s="38">
        <v>200</v>
      </c>
      <c r="K440" s="38" t="s">
        <v>603</v>
      </c>
      <c r="L440" s="39" t="s">
        <v>602</v>
      </c>
      <c r="M440" s="39"/>
      <c r="N440" s="38">
        <v>60</v>
      </c>
      <c r="O440" s="47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405"/>
      <c r="Q440" s="405"/>
      <c r="R440" s="405"/>
      <c r="S440" s="406"/>
      <c r="T440" s="40" t="s">
        <v>48</v>
      </c>
      <c r="U440" s="40" t="s">
        <v>48</v>
      </c>
      <c r="V440" s="41" t="s">
        <v>0</v>
      </c>
      <c r="W440" s="59">
        <v>0</v>
      </c>
      <c r="X440" s="56">
        <f>IFERROR(IF(W440="",0,CEILING((W440/$H440),1)*$H440),"")</f>
        <v>0</v>
      </c>
      <c r="Y440" s="42" t="str">
        <f>IFERROR(IF(X440=0,"",ROUNDUP(X440/H440,0)*0.00627),"")</f>
        <v/>
      </c>
      <c r="Z440" s="69" t="s">
        <v>48</v>
      </c>
      <c r="AA440" s="70" t="s">
        <v>48</v>
      </c>
      <c r="AE440" s="80"/>
      <c r="BB440" s="332" t="s">
        <v>67</v>
      </c>
      <c r="BL440" s="80">
        <f>IFERROR(W440*I440/H440,"0")</f>
        <v>0</v>
      </c>
      <c r="BM440" s="80">
        <f>IFERROR(X440*I440/H440,"0")</f>
        <v>0</v>
      </c>
      <c r="BN440" s="80">
        <f>IFERROR(1/J440*(W440/H440),"0")</f>
        <v>0</v>
      </c>
      <c r="BO440" s="80">
        <f>IFERROR(1/J440*(X440/H440),"0")</f>
        <v>0</v>
      </c>
    </row>
    <row r="441" spans="1:67" x14ac:dyDescent="0.2">
      <c r="A441" s="400"/>
      <c r="B441" s="400"/>
      <c r="C441" s="400"/>
      <c r="D441" s="400"/>
      <c r="E441" s="400"/>
      <c r="F441" s="400"/>
      <c r="G441" s="400"/>
      <c r="H441" s="400"/>
      <c r="I441" s="400"/>
      <c r="J441" s="400"/>
      <c r="K441" s="400"/>
      <c r="L441" s="400"/>
      <c r="M441" s="400"/>
      <c r="N441" s="401"/>
      <c r="O441" s="397" t="s">
        <v>43</v>
      </c>
      <c r="P441" s="398"/>
      <c r="Q441" s="398"/>
      <c r="R441" s="398"/>
      <c r="S441" s="398"/>
      <c r="T441" s="398"/>
      <c r="U441" s="399"/>
      <c r="V441" s="43" t="s">
        <v>42</v>
      </c>
      <c r="W441" s="44">
        <f>IFERROR(W439/H439,"0")+IFERROR(W440/H440,"0")</f>
        <v>0</v>
      </c>
      <c r="X441" s="44">
        <f>IFERROR(X439/H439,"0")+IFERROR(X440/H440,"0")</f>
        <v>0</v>
      </c>
      <c r="Y441" s="44">
        <f>IFERROR(IF(Y439="",0,Y439),"0")+IFERROR(IF(Y440="",0,Y440),"0")</f>
        <v>0</v>
      </c>
      <c r="Z441" s="68"/>
      <c r="AA441" s="68"/>
    </row>
    <row r="442" spans="1:67" x14ac:dyDescent="0.2">
      <c r="A442" s="400"/>
      <c r="B442" s="400"/>
      <c r="C442" s="400"/>
      <c r="D442" s="400"/>
      <c r="E442" s="400"/>
      <c r="F442" s="400"/>
      <c r="G442" s="400"/>
      <c r="H442" s="400"/>
      <c r="I442" s="400"/>
      <c r="J442" s="400"/>
      <c r="K442" s="400"/>
      <c r="L442" s="400"/>
      <c r="M442" s="400"/>
      <c r="N442" s="401"/>
      <c r="O442" s="397" t="s">
        <v>43</v>
      </c>
      <c r="P442" s="398"/>
      <c r="Q442" s="398"/>
      <c r="R442" s="398"/>
      <c r="S442" s="398"/>
      <c r="T442" s="398"/>
      <c r="U442" s="399"/>
      <c r="V442" s="43" t="s">
        <v>0</v>
      </c>
      <c r="W442" s="44">
        <f>IFERROR(SUM(W439:W440),"0")</f>
        <v>0</v>
      </c>
      <c r="X442" s="44">
        <f>IFERROR(SUM(X439:X440),"0")</f>
        <v>0</v>
      </c>
      <c r="Y442" s="43"/>
      <c r="Z442" s="68"/>
      <c r="AA442" s="68"/>
    </row>
    <row r="443" spans="1:67" ht="14.25" customHeight="1" x14ac:dyDescent="0.25">
      <c r="A443" s="402" t="s">
        <v>631</v>
      </c>
      <c r="B443" s="402"/>
      <c r="C443" s="402"/>
      <c r="D443" s="402"/>
      <c r="E443" s="402"/>
      <c r="F443" s="402"/>
      <c r="G443" s="402"/>
      <c r="H443" s="402"/>
      <c r="I443" s="402"/>
      <c r="J443" s="402"/>
      <c r="K443" s="402"/>
      <c r="L443" s="402"/>
      <c r="M443" s="402"/>
      <c r="N443" s="402"/>
      <c r="O443" s="402"/>
      <c r="P443" s="402"/>
      <c r="Q443" s="402"/>
      <c r="R443" s="402"/>
      <c r="S443" s="402"/>
      <c r="T443" s="402"/>
      <c r="U443" s="402"/>
      <c r="V443" s="402"/>
      <c r="W443" s="402"/>
      <c r="X443" s="402"/>
      <c r="Y443" s="402"/>
      <c r="Z443" s="67"/>
      <c r="AA443" s="67"/>
    </row>
    <row r="444" spans="1:67" ht="27" customHeight="1" x14ac:dyDescent="0.25">
      <c r="A444" s="64" t="s">
        <v>632</v>
      </c>
      <c r="B444" s="64" t="s">
        <v>633</v>
      </c>
      <c r="C444" s="37">
        <v>4301170010</v>
      </c>
      <c r="D444" s="403">
        <v>4680115884090</v>
      </c>
      <c r="E444" s="403"/>
      <c r="F444" s="63">
        <v>0.11</v>
      </c>
      <c r="G444" s="38">
        <v>12</v>
      </c>
      <c r="H444" s="63">
        <v>1.32</v>
      </c>
      <c r="I444" s="63">
        <v>1.88</v>
      </c>
      <c r="J444" s="38">
        <v>200</v>
      </c>
      <c r="K444" s="38" t="s">
        <v>603</v>
      </c>
      <c r="L444" s="39" t="s">
        <v>602</v>
      </c>
      <c r="M444" s="39"/>
      <c r="N444" s="38">
        <v>150</v>
      </c>
      <c r="O444" s="47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405"/>
      <c r="Q444" s="405"/>
      <c r="R444" s="405"/>
      <c r="S444" s="406"/>
      <c r="T444" s="40" t="s">
        <v>48</v>
      </c>
      <c r="U444" s="40" t="s">
        <v>48</v>
      </c>
      <c r="V444" s="41" t="s">
        <v>0</v>
      </c>
      <c r="W444" s="59">
        <v>0</v>
      </c>
      <c r="X444" s="56">
        <f>IFERROR(IF(W444="",0,CEILING((W444/$H444),1)*$H444),"")</f>
        <v>0</v>
      </c>
      <c r="Y444" s="42" t="str">
        <f>IFERROR(IF(X444=0,"",ROUNDUP(X444/H444,0)*0.00627),"")</f>
        <v/>
      </c>
      <c r="Z444" s="69" t="s">
        <v>48</v>
      </c>
      <c r="AA444" s="70" t="s">
        <v>48</v>
      </c>
      <c r="AE444" s="80"/>
      <c r="BB444" s="333" t="s">
        <v>67</v>
      </c>
      <c r="BL444" s="80">
        <f>IFERROR(W444*I444/H444,"0")</f>
        <v>0</v>
      </c>
      <c r="BM444" s="80">
        <f>IFERROR(X444*I444/H444,"0")</f>
        <v>0</v>
      </c>
      <c r="BN444" s="80">
        <f>IFERROR(1/J444*(W444/H444),"0")</f>
        <v>0</v>
      </c>
      <c r="BO444" s="80">
        <f>IFERROR(1/J444*(X444/H444),"0")</f>
        <v>0</v>
      </c>
    </row>
    <row r="445" spans="1:67" x14ac:dyDescent="0.2">
      <c r="A445" s="400"/>
      <c r="B445" s="400"/>
      <c r="C445" s="400"/>
      <c r="D445" s="400"/>
      <c r="E445" s="400"/>
      <c r="F445" s="400"/>
      <c r="G445" s="400"/>
      <c r="H445" s="400"/>
      <c r="I445" s="400"/>
      <c r="J445" s="400"/>
      <c r="K445" s="400"/>
      <c r="L445" s="400"/>
      <c r="M445" s="400"/>
      <c r="N445" s="401"/>
      <c r="O445" s="397" t="s">
        <v>43</v>
      </c>
      <c r="P445" s="398"/>
      <c r="Q445" s="398"/>
      <c r="R445" s="398"/>
      <c r="S445" s="398"/>
      <c r="T445" s="398"/>
      <c r="U445" s="399"/>
      <c r="V445" s="43" t="s">
        <v>42</v>
      </c>
      <c r="W445" s="44">
        <f>IFERROR(W444/H444,"0")</f>
        <v>0</v>
      </c>
      <c r="X445" s="44">
        <f>IFERROR(X444/H444,"0")</f>
        <v>0</v>
      </c>
      <c r="Y445" s="44">
        <f>IFERROR(IF(Y444="",0,Y444),"0")</f>
        <v>0</v>
      </c>
      <c r="Z445" s="68"/>
      <c r="AA445" s="68"/>
    </row>
    <row r="446" spans="1:67" x14ac:dyDescent="0.2">
      <c r="A446" s="400"/>
      <c r="B446" s="400"/>
      <c r="C446" s="400"/>
      <c r="D446" s="400"/>
      <c r="E446" s="400"/>
      <c r="F446" s="400"/>
      <c r="G446" s="400"/>
      <c r="H446" s="400"/>
      <c r="I446" s="400"/>
      <c r="J446" s="400"/>
      <c r="K446" s="400"/>
      <c r="L446" s="400"/>
      <c r="M446" s="400"/>
      <c r="N446" s="401"/>
      <c r="O446" s="397" t="s">
        <v>43</v>
      </c>
      <c r="P446" s="398"/>
      <c r="Q446" s="398"/>
      <c r="R446" s="398"/>
      <c r="S446" s="398"/>
      <c r="T446" s="398"/>
      <c r="U446" s="399"/>
      <c r="V446" s="43" t="s">
        <v>0</v>
      </c>
      <c r="W446" s="44">
        <f>IFERROR(SUM(W444:W444),"0")</f>
        <v>0</v>
      </c>
      <c r="X446" s="44">
        <f>IFERROR(SUM(X444:X444),"0")</f>
        <v>0</v>
      </c>
      <c r="Y446" s="43"/>
      <c r="Z446" s="68"/>
      <c r="AA446" s="68"/>
    </row>
    <row r="447" spans="1:67" ht="14.25" customHeight="1" x14ac:dyDescent="0.25">
      <c r="A447" s="402" t="s">
        <v>634</v>
      </c>
      <c r="B447" s="402"/>
      <c r="C447" s="402"/>
      <c r="D447" s="402"/>
      <c r="E447" s="402"/>
      <c r="F447" s="402"/>
      <c r="G447" s="402"/>
      <c r="H447" s="402"/>
      <c r="I447" s="402"/>
      <c r="J447" s="402"/>
      <c r="K447" s="402"/>
      <c r="L447" s="402"/>
      <c r="M447" s="402"/>
      <c r="N447" s="402"/>
      <c r="O447" s="402"/>
      <c r="P447" s="402"/>
      <c r="Q447" s="402"/>
      <c r="R447" s="402"/>
      <c r="S447" s="402"/>
      <c r="T447" s="402"/>
      <c r="U447" s="402"/>
      <c r="V447" s="402"/>
      <c r="W447" s="402"/>
      <c r="X447" s="402"/>
      <c r="Y447" s="402"/>
      <c r="Z447" s="67"/>
      <c r="AA447" s="67"/>
    </row>
    <row r="448" spans="1:67" ht="27" customHeight="1" x14ac:dyDescent="0.25">
      <c r="A448" s="64" t="s">
        <v>635</v>
      </c>
      <c r="B448" s="64" t="s">
        <v>636</v>
      </c>
      <c r="C448" s="37">
        <v>4301040357</v>
      </c>
      <c r="D448" s="403">
        <v>4680115884564</v>
      </c>
      <c r="E448" s="403"/>
      <c r="F448" s="63">
        <v>0.15</v>
      </c>
      <c r="G448" s="38">
        <v>20</v>
      </c>
      <c r="H448" s="63">
        <v>3</v>
      </c>
      <c r="I448" s="63">
        <v>3.6</v>
      </c>
      <c r="J448" s="38">
        <v>200</v>
      </c>
      <c r="K448" s="38" t="s">
        <v>603</v>
      </c>
      <c r="L448" s="39" t="s">
        <v>602</v>
      </c>
      <c r="M448" s="39"/>
      <c r="N448" s="38">
        <v>60</v>
      </c>
      <c r="O448" s="47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405"/>
      <c r="Q448" s="405"/>
      <c r="R448" s="405"/>
      <c r="S448" s="406"/>
      <c r="T448" s="40" t="s">
        <v>48</v>
      </c>
      <c r="U448" s="40" t="s">
        <v>48</v>
      </c>
      <c r="V448" s="41" t="s">
        <v>0</v>
      </c>
      <c r="W448" s="59">
        <v>0</v>
      </c>
      <c r="X448" s="56">
        <f>IFERROR(IF(W448="",0,CEILING((W448/$H448),1)*$H448),"")</f>
        <v>0</v>
      </c>
      <c r="Y448" s="42" t="str">
        <f>IFERROR(IF(X448=0,"",ROUNDUP(X448/H448,0)*0.00627),"")</f>
        <v/>
      </c>
      <c r="Z448" s="69" t="s">
        <v>48</v>
      </c>
      <c r="AA448" s="70" t="s">
        <v>48</v>
      </c>
      <c r="AE448" s="80"/>
      <c r="BB448" s="334" t="s">
        <v>67</v>
      </c>
      <c r="BL448" s="80">
        <f>IFERROR(W448*I448/H448,"0")</f>
        <v>0</v>
      </c>
      <c r="BM448" s="80">
        <f>IFERROR(X448*I448/H448,"0")</f>
        <v>0</v>
      </c>
      <c r="BN448" s="80">
        <f>IFERROR(1/J448*(W448/H448),"0")</f>
        <v>0</v>
      </c>
      <c r="BO448" s="80">
        <f>IFERROR(1/J448*(X448/H448),"0")</f>
        <v>0</v>
      </c>
    </row>
    <row r="449" spans="1:67" x14ac:dyDescent="0.2">
      <c r="A449" s="400"/>
      <c r="B449" s="400"/>
      <c r="C449" s="400"/>
      <c r="D449" s="400"/>
      <c r="E449" s="400"/>
      <c r="F449" s="400"/>
      <c r="G449" s="400"/>
      <c r="H449" s="400"/>
      <c r="I449" s="400"/>
      <c r="J449" s="400"/>
      <c r="K449" s="400"/>
      <c r="L449" s="400"/>
      <c r="M449" s="400"/>
      <c r="N449" s="401"/>
      <c r="O449" s="397" t="s">
        <v>43</v>
      </c>
      <c r="P449" s="398"/>
      <c r="Q449" s="398"/>
      <c r="R449" s="398"/>
      <c r="S449" s="398"/>
      <c r="T449" s="398"/>
      <c r="U449" s="399"/>
      <c r="V449" s="43" t="s">
        <v>42</v>
      </c>
      <c r="W449" s="44">
        <f>IFERROR(W448/H448,"0")</f>
        <v>0</v>
      </c>
      <c r="X449" s="44">
        <f>IFERROR(X448/H448,"0")</f>
        <v>0</v>
      </c>
      <c r="Y449" s="44">
        <f>IFERROR(IF(Y448="",0,Y448),"0")</f>
        <v>0</v>
      </c>
      <c r="Z449" s="68"/>
      <c r="AA449" s="68"/>
    </row>
    <row r="450" spans="1:67" x14ac:dyDescent="0.2">
      <c r="A450" s="400"/>
      <c r="B450" s="400"/>
      <c r="C450" s="400"/>
      <c r="D450" s="400"/>
      <c r="E450" s="400"/>
      <c r="F450" s="400"/>
      <c r="G450" s="400"/>
      <c r="H450" s="400"/>
      <c r="I450" s="400"/>
      <c r="J450" s="400"/>
      <c r="K450" s="400"/>
      <c r="L450" s="400"/>
      <c r="M450" s="400"/>
      <c r="N450" s="401"/>
      <c r="O450" s="397" t="s">
        <v>43</v>
      </c>
      <c r="P450" s="398"/>
      <c r="Q450" s="398"/>
      <c r="R450" s="398"/>
      <c r="S450" s="398"/>
      <c r="T450" s="398"/>
      <c r="U450" s="399"/>
      <c r="V450" s="43" t="s">
        <v>0</v>
      </c>
      <c r="W450" s="44">
        <f>IFERROR(SUM(W448:W448),"0")</f>
        <v>0</v>
      </c>
      <c r="X450" s="44">
        <f>IFERROR(SUM(X448:X448),"0")</f>
        <v>0</v>
      </c>
      <c r="Y450" s="43"/>
      <c r="Z450" s="68"/>
      <c r="AA450" s="68"/>
    </row>
    <row r="451" spans="1:67" ht="16.5" customHeight="1" x14ac:dyDescent="0.25">
      <c r="A451" s="437" t="s">
        <v>637</v>
      </c>
      <c r="B451" s="437"/>
      <c r="C451" s="437"/>
      <c r="D451" s="437"/>
      <c r="E451" s="437"/>
      <c r="F451" s="437"/>
      <c r="G451" s="437"/>
      <c r="H451" s="437"/>
      <c r="I451" s="437"/>
      <c r="J451" s="437"/>
      <c r="K451" s="437"/>
      <c r="L451" s="437"/>
      <c r="M451" s="437"/>
      <c r="N451" s="437"/>
      <c r="O451" s="437"/>
      <c r="P451" s="437"/>
      <c r="Q451" s="437"/>
      <c r="R451" s="437"/>
      <c r="S451" s="437"/>
      <c r="T451" s="437"/>
      <c r="U451" s="437"/>
      <c r="V451" s="437"/>
      <c r="W451" s="437"/>
      <c r="X451" s="437"/>
      <c r="Y451" s="437"/>
      <c r="Z451" s="66"/>
      <c r="AA451" s="66"/>
    </row>
    <row r="452" spans="1:67" ht="14.25" customHeight="1" x14ac:dyDescent="0.25">
      <c r="A452" s="402" t="s">
        <v>77</v>
      </c>
      <c r="B452" s="402"/>
      <c r="C452" s="402"/>
      <c r="D452" s="402"/>
      <c r="E452" s="402"/>
      <c r="F452" s="402"/>
      <c r="G452" s="402"/>
      <c r="H452" s="402"/>
      <c r="I452" s="402"/>
      <c r="J452" s="402"/>
      <c r="K452" s="402"/>
      <c r="L452" s="402"/>
      <c r="M452" s="402"/>
      <c r="N452" s="402"/>
      <c r="O452" s="402"/>
      <c r="P452" s="402"/>
      <c r="Q452" s="402"/>
      <c r="R452" s="402"/>
      <c r="S452" s="402"/>
      <c r="T452" s="402"/>
      <c r="U452" s="402"/>
      <c r="V452" s="402"/>
      <c r="W452" s="402"/>
      <c r="X452" s="402"/>
      <c r="Y452" s="402"/>
      <c r="Z452" s="67"/>
      <c r="AA452" s="67"/>
    </row>
    <row r="453" spans="1:67" ht="27" customHeight="1" x14ac:dyDescent="0.25">
      <c r="A453" s="64" t="s">
        <v>638</v>
      </c>
      <c r="B453" s="64" t="s">
        <v>639</v>
      </c>
      <c r="C453" s="37">
        <v>4301031294</v>
      </c>
      <c r="D453" s="403">
        <v>4680115885189</v>
      </c>
      <c r="E453" s="403"/>
      <c r="F453" s="63">
        <v>0.2</v>
      </c>
      <c r="G453" s="38">
        <v>6</v>
      </c>
      <c r="H453" s="63">
        <v>1.2</v>
      </c>
      <c r="I453" s="63">
        <v>1.3720000000000001</v>
      </c>
      <c r="J453" s="38">
        <v>234</v>
      </c>
      <c r="K453" s="38" t="s">
        <v>84</v>
      </c>
      <c r="L453" s="39" t="s">
        <v>80</v>
      </c>
      <c r="M453" s="39"/>
      <c r="N453" s="38">
        <v>40</v>
      </c>
      <c r="O453" s="46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405"/>
      <c r="Q453" s="405"/>
      <c r="R453" s="405"/>
      <c r="S453" s="406"/>
      <c r="T453" s="40" t="s">
        <v>48</v>
      </c>
      <c r="U453" s="40" t="s">
        <v>48</v>
      </c>
      <c r="V453" s="41" t="s">
        <v>0</v>
      </c>
      <c r="W453" s="59">
        <v>0</v>
      </c>
      <c r="X453" s="56">
        <f>IFERROR(IF(W453="",0,CEILING((W453/$H453),1)*$H453),"")</f>
        <v>0</v>
      </c>
      <c r="Y453" s="42" t="str">
        <f>IFERROR(IF(X453=0,"",ROUNDUP(X453/H453,0)*0.00502),"")</f>
        <v/>
      </c>
      <c r="Z453" s="69" t="s">
        <v>48</v>
      </c>
      <c r="AA453" s="70" t="s">
        <v>48</v>
      </c>
      <c r="AE453" s="80"/>
      <c r="BB453" s="335" t="s">
        <v>67</v>
      </c>
      <c r="BL453" s="80">
        <f>IFERROR(W453*I453/H453,"0")</f>
        <v>0</v>
      </c>
      <c r="BM453" s="80">
        <f>IFERROR(X453*I453/H453,"0")</f>
        <v>0</v>
      </c>
      <c r="BN453" s="80">
        <f>IFERROR(1/J453*(W453/H453),"0")</f>
        <v>0</v>
      </c>
      <c r="BO453" s="80">
        <f>IFERROR(1/J453*(X453/H453),"0")</f>
        <v>0</v>
      </c>
    </row>
    <row r="454" spans="1:67" ht="27" customHeight="1" x14ac:dyDescent="0.25">
      <c r="A454" s="64" t="s">
        <v>640</v>
      </c>
      <c r="B454" s="64" t="s">
        <v>641</v>
      </c>
      <c r="C454" s="37">
        <v>4301031293</v>
      </c>
      <c r="D454" s="403">
        <v>4680115885172</v>
      </c>
      <c r="E454" s="403"/>
      <c r="F454" s="63">
        <v>0.2</v>
      </c>
      <c r="G454" s="38">
        <v>6</v>
      </c>
      <c r="H454" s="63">
        <v>1.2</v>
      </c>
      <c r="I454" s="63">
        <v>1.3</v>
      </c>
      <c r="J454" s="38">
        <v>234</v>
      </c>
      <c r="K454" s="38" t="s">
        <v>84</v>
      </c>
      <c r="L454" s="39" t="s">
        <v>80</v>
      </c>
      <c r="M454" s="39"/>
      <c r="N454" s="38">
        <v>40</v>
      </c>
      <c r="O454" s="46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405"/>
      <c r="Q454" s="405"/>
      <c r="R454" s="405"/>
      <c r="S454" s="406"/>
      <c r="T454" s="40" t="s">
        <v>48</v>
      </c>
      <c r="U454" s="40" t="s">
        <v>48</v>
      </c>
      <c r="V454" s="41" t="s">
        <v>0</v>
      </c>
      <c r="W454" s="59">
        <v>0</v>
      </c>
      <c r="X454" s="56">
        <f>IFERROR(IF(W454="",0,CEILING((W454/$H454),1)*$H454),"")</f>
        <v>0</v>
      </c>
      <c r="Y454" s="42" t="str">
        <f>IFERROR(IF(X454=0,"",ROUNDUP(X454/H454,0)*0.00502),"")</f>
        <v/>
      </c>
      <c r="Z454" s="69" t="s">
        <v>48</v>
      </c>
      <c r="AA454" s="70" t="s">
        <v>48</v>
      </c>
      <c r="AE454" s="80"/>
      <c r="BB454" s="336" t="s">
        <v>67</v>
      </c>
      <c r="BL454" s="80">
        <f>IFERROR(W454*I454/H454,"0")</f>
        <v>0</v>
      </c>
      <c r="BM454" s="80">
        <f>IFERROR(X454*I454/H454,"0")</f>
        <v>0</v>
      </c>
      <c r="BN454" s="80">
        <f>IFERROR(1/J454*(W454/H454),"0")</f>
        <v>0</v>
      </c>
      <c r="BO454" s="80">
        <f>IFERROR(1/J454*(X454/H454),"0")</f>
        <v>0</v>
      </c>
    </row>
    <row r="455" spans="1:67" ht="27" customHeight="1" x14ac:dyDescent="0.25">
      <c r="A455" s="64" t="s">
        <v>642</v>
      </c>
      <c r="B455" s="64" t="s">
        <v>643</v>
      </c>
      <c r="C455" s="37">
        <v>4301031291</v>
      </c>
      <c r="D455" s="403">
        <v>4680115885110</v>
      </c>
      <c r="E455" s="403"/>
      <c r="F455" s="63">
        <v>0.2</v>
      </c>
      <c r="G455" s="38">
        <v>6</v>
      </c>
      <c r="H455" s="63">
        <v>1.2</v>
      </c>
      <c r="I455" s="63">
        <v>2.02</v>
      </c>
      <c r="J455" s="38">
        <v>234</v>
      </c>
      <c r="K455" s="38" t="s">
        <v>84</v>
      </c>
      <c r="L455" s="39" t="s">
        <v>80</v>
      </c>
      <c r="M455" s="39"/>
      <c r="N455" s="38">
        <v>35</v>
      </c>
      <c r="O455" s="46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405"/>
      <c r="Q455" s="405"/>
      <c r="R455" s="405"/>
      <c r="S455" s="406"/>
      <c r="T455" s="40" t="s">
        <v>48</v>
      </c>
      <c r="U455" s="40" t="s">
        <v>48</v>
      </c>
      <c r="V455" s="41" t="s">
        <v>0</v>
      </c>
      <c r="W455" s="59">
        <v>0</v>
      </c>
      <c r="X455" s="56">
        <f>IFERROR(IF(W455="",0,CEILING((W455/$H455),1)*$H455),"")</f>
        <v>0</v>
      </c>
      <c r="Y455" s="42" t="str">
        <f>IFERROR(IF(X455=0,"",ROUNDUP(X455/H455,0)*0.00502),"")</f>
        <v/>
      </c>
      <c r="Z455" s="69" t="s">
        <v>48</v>
      </c>
      <c r="AA455" s="70" t="s">
        <v>48</v>
      </c>
      <c r="AE455" s="80"/>
      <c r="BB455" s="337" t="s">
        <v>67</v>
      </c>
      <c r="BL455" s="80">
        <f>IFERROR(W455*I455/H455,"0")</f>
        <v>0</v>
      </c>
      <c r="BM455" s="80">
        <f>IFERROR(X455*I455/H455,"0")</f>
        <v>0</v>
      </c>
      <c r="BN455" s="80">
        <f>IFERROR(1/J455*(W455/H455),"0")</f>
        <v>0</v>
      </c>
      <c r="BO455" s="80">
        <f>IFERROR(1/J455*(X455/H455),"0")</f>
        <v>0</v>
      </c>
    </row>
    <row r="456" spans="1:67" x14ac:dyDescent="0.2">
      <c r="A456" s="400"/>
      <c r="B456" s="400"/>
      <c r="C456" s="400"/>
      <c r="D456" s="400"/>
      <c r="E456" s="400"/>
      <c r="F456" s="400"/>
      <c r="G456" s="400"/>
      <c r="H456" s="400"/>
      <c r="I456" s="400"/>
      <c r="J456" s="400"/>
      <c r="K456" s="400"/>
      <c r="L456" s="400"/>
      <c r="M456" s="400"/>
      <c r="N456" s="401"/>
      <c r="O456" s="397" t="s">
        <v>43</v>
      </c>
      <c r="P456" s="398"/>
      <c r="Q456" s="398"/>
      <c r="R456" s="398"/>
      <c r="S456" s="398"/>
      <c r="T456" s="398"/>
      <c r="U456" s="399"/>
      <c r="V456" s="43" t="s">
        <v>42</v>
      </c>
      <c r="W456" s="44">
        <f>IFERROR(W453/H453,"0")+IFERROR(W454/H454,"0")+IFERROR(W455/H455,"0")</f>
        <v>0</v>
      </c>
      <c r="X456" s="44">
        <f>IFERROR(X453/H453,"0")+IFERROR(X454/H454,"0")+IFERROR(X455/H455,"0")</f>
        <v>0</v>
      </c>
      <c r="Y456" s="44">
        <f>IFERROR(IF(Y453="",0,Y453),"0")+IFERROR(IF(Y454="",0,Y454),"0")+IFERROR(IF(Y455="",0,Y455),"0")</f>
        <v>0</v>
      </c>
      <c r="Z456" s="68"/>
      <c r="AA456" s="68"/>
    </row>
    <row r="457" spans="1:67" x14ac:dyDescent="0.2">
      <c r="A457" s="400"/>
      <c r="B457" s="400"/>
      <c r="C457" s="400"/>
      <c r="D457" s="400"/>
      <c r="E457" s="400"/>
      <c r="F457" s="400"/>
      <c r="G457" s="400"/>
      <c r="H457" s="400"/>
      <c r="I457" s="400"/>
      <c r="J457" s="400"/>
      <c r="K457" s="400"/>
      <c r="L457" s="400"/>
      <c r="M457" s="400"/>
      <c r="N457" s="401"/>
      <c r="O457" s="397" t="s">
        <v>43</v>
      </c>
      <c r="P457" s="398"/>
      <c r="Q457" s="398"/>
      <c r="R457" s="398"/>
      <c r="S457" s="398"/>
      <c r="T457" s="398"/>
      <c r="U457" s="399"/>
      <c r="V457" s="43" t="s">
        <v>0</v>
      </c>
      <c r="W457" s="44">
        <f>IFERROR(SUM(W453:W455),"0")</f>
        <v>0</v>
      </c>
      <c r="X457" s="44">
        <f>IFERROR(SUM(X453:X455),"0")</f>
        <v>0</v>
      </c>
      <c r="Y457" s="43"/>
      <c r="Z457" s="68"/>
      <c r="AA457" s="68"/>
    </row>
    <row r="458" spans="1:67" ht="16.5" customHeight="1" x14ac:dyDescent="0.25">
      <c r="A458" s="437" t="s">
        <v>644</v>
      </c>
      <c r="B458" s="437"/>
      <c r="C458" s="437"/>
      <c r="D458" s="437"/>
      <c r="E458" s="437"/>
      <c r="F458" s="437"/>
      <c r="G458" s="437"/>
      <c r="H458" s="437"/>
      <c r="I458" s="437"/>
      <c r="J458" s="437"/>
      <c r="K458" s="437"/>
      <c r="L458" s="437"/>
      <c r="M458" s="437"/>
      <c r="N458" s="437"/>
      <c r="O458" s="437"/>
      <c r="P458" s="437"/>
      <c r="Q458" s="437"/>
      <c r="R458" s="437"/>
      <c r="S458" s="437"/>
      <c r="T458" s="437"/>
      <c r="U458" s="437"/>
      <c r="V458" s="437"/>
      <c r="W458" s="437"/>
      <c r="X458" s="437"/>
      <c r="Y458" s="437"/>
      <c r="Z458" s="66"/>
      <c r="AA458" s="66"/>
    </row>
    <row r="459" spans="1:67" ht="14.25" customHeight="1" x14ac:dyDescent="0.25">
      <c r="A459" s="402" t="s">
        <v>77</v>
      </c>
      <c r="B459" s="402"/>
      <c r="C459" s="402"/>
      <c r="D459" s="402"/>
      <c r="E459" s="402"/>
      <c r="F459" s="402"/>
      <c r="G459" s="402"/>
      <c r="H459" s="402"/>
      <c r="I459" s="402"/>
      <c r="J459" s="402"/>
      <c r="K459" s="402"/>
      <c r="L459" s="402"/>
      <c r="M459" s="402"/>
      <c r="N459" s="402"/>
      <c r="O459" s="402"/>
      <c r="P459" s="402"/>
      <c r="Q459" s="402"/>
      <c r="R459" s="402"/>
      <c r="S459" s="402"/>
      <c r="T459" s="402"/>
      <c r="U459" s="402"/>
      <c r="V459" s="402"/>
      <c r="W459" s="402"/>
      <c r="X459" s="402"/>
      <c r="Y459" s="402"/>
      <c r="Z459" s="67"/>
      <c r="AA459" s="67"/>
    </row>
    <row r="460" spans="1:67" ht="27" customHeight="1" x14ac:dyDescent="0.25">
      <c r="A460" s="64" t="s">
        <v>645</v>
      </c>
      <c r="B460" s="64" t="s">
        <v>646</v>
      </c>
      <c r="C460" s="37">
        <v>4301031261</v>
      </c>
      <c r="D460" s="403">
        <v>4680115885103</v>
      </c>
      <c r="E460" s="403"/>
      <c r="F460" s="63">
        <v>0.27</v>
      </c>
      <c r="G460" s="38">
        <v>6</v>
      </c>
      <c r="H460" s="63">
        <v>1.62</v>
      </c>
      <c r="I460" s="63">
        <v>1.82</v>
      </c>
      <c r="J460" s="38">
        <v>156</v>
      </c>
      <c r="K460" s="38" t="s">
        <v>81</v>
      </c>
      <c r="L460" s="39" t="s">
        <v>80</v>
      </c>
      <c r="M460" s="39"/>
      <c r="N460" s="38">
        <v>40</v>
      </c>
      <c r="O460" s="46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0" s="405"/>
      <c r="Q460" s="405"/>
      <c r="R460" s="405"/>
      <c r="S460" s="406"/>
      <c r="T460" s="40" t="s">
        <v>48</v>
      </c>
      <c r="U460" s="40" t="s">
        <v>48</v>
      </c>
      <c r="V460" s="41" t="s">
        <v>0</v>
      </c>
      <c r="W460" s="59">
        <v>0</v>
      </c>
      <c r="X460" s="56">
        <f>IFERROR(IF(W460="",0,CEILING((W460/$H460),1)*$H460),"")</f>
        <v>0</v>
      </c>
      <c r="Y460" s="42" t="str">
        <f>IFERROR(IF(X460=0,"",ROUNDUP(X460/H460,0)*0.00753),"")</f>
        <v/>
      </c>
      <c r="Z460" s="69" t="s">
        <v>48</v>
      </c>
      <c r="AA460" s="70" t="s">
        <v>193</v>
      </c>
      <c r="AE460" s="80"/>
      <c r="BB460" s="338" t="s">
        <v>67</v>
      </c>
      <c r="BL460" s="80">
        <f>IFERROR(W460*I460/H460,"0")</f>
        <v>0</v>
      </c>
      <c r="BM460" s="80">
        <f>IFERROR(X460*I460/H460,"0")</f>
        <v>0</v>
      </c>
      <c r="BN460" s="80">
        <f>IFERROR(1/J460*(W460/H460),"0")</f>
        <v>0</v>
      </c>
      <c r="BO460" s="80">
        <f>IFERROR(1/J460*(X460/H460),"0")</f>
        <v>0</v>
      </c>
    </row>
    <row r="461" spans="1:67" x14ac:dyDescent="0.2">
      <c r="A461" s="400"/>
      <c r="B461" s="400"/>
      <c r="C461" s="400"/>
      <c r="D461" s="400"/>
      <c r="E461" s="400"/>
      <c r="F461" s="400"/>
      <c r="G461" s="400"/>
      <c r="H461" s="400"/>
      <c r="I461" s="400"/>
      <c r="J461" s="400"/>
      <c r="K461" s="400"/>
      <c r="L461" s="400"/>
      <c r="M461" s="400"/>
      <c r="N461" s="401"/>
      <c r="O461" s="397" t="s">
        <v>43</v>
      </c>
      <c r="P461" s="398"/>
      <c r="Q461" s="398"/>
      <c r="R461" s="398"/>
      <c r="S461" s="398"/>
      <c r="T461" s="398"/>
      <c r="U461" s="399"/>
      <c r="V461" s="43" t="s">
        <v>42</v>
      </c>
      <c r="W461" s="44">
        <f>IFERROR(W460/H460,"0")</f>
        <v>0</v>
      </c>
      <c r="X461" s="44">
        <f>IFERROR(X460/H460,"0")</f>
        <v>0</v>
      </c>
      <c r="Y461" s="44">
        <f>IFERROR(IF(Y460="",0,Y460),"0")</f>
        <v>0</v>
      </c>
      <c r="Z461" s="68"/>
      <c r="AA461" s="68"/>
    </row>
    <row r="462" spans="1:67" x14ac:dyDescent="0.2">
      <c r="A462" s="400"/>
      <c r="B462" s="400"/>
      <c r="C462" s="400"/>
      <c r="D462" s="400"/>
      <c r="E462" s="400"/>
      <c r="F462" s="400"/>
      <c r="G462" s="400"/>
      <c r="H462" s="400"/>
      <c r="I462" s="400"/>
      <c r="J462" s="400"/>
      <c r="K462" s="400"/>
      <c r="L462" s="400"/>
      <c r="M462" s="400"/>
      <c r="N462" s="401"/>
      <c r="O462" s="397" t="s">
        <v>43</v>
      </c>
      <c r="P462" s="398"/>
      <c r="Q462" s="398"/>
      <c r="R462" s="398"/>
      <c r="S462" s="398"/>
      <c r="T462" s="398"/>
      <c r="U462" s="399"/>
      <c r="V462" s="43" t="s">
        <v>0</v>
      </c>
      <c r="W462" s="44">
        <f>IFERROR(SUM(W460:W460),"0")</f>
        <v>0</v>
      </c>
      <c r="X462" s="44">
        <f>IFERROR(SUM(X460:X460),"0")</f>
        <v>0</v>
      </c>
      <c r="Y462" s="43"/>
      <c r="Z462" s="68"/>
      <c r="AA462" s="68"/>
    </row>
    <row r="463" spans="1:67" ht="14.25" customHeight="1" x14ac:dyDescent="0.25">
      <c r="A463" s="402" t="s">
        <v>220</v>
      </c>
      <c r="B463" s="402"/>
      <c r="C463" s="402"/>
      <c r="D463" s="402"/>
      <c r="E463" s="402"/>
      <c r="F463" s="402"/>
      <c r="G463" s="402"/>
      <c r="H463" s="402"/>
      <c r="I463" s="402"/>
      <c r="J463" s="402"/>
      <c r="K463" s="402"/>
      <c r="L463" s="402"/>
      <c r="M463" s="402"/>
      <c r="N463" s="402"/>
      <c r="O463" s="402"/>
      <c r="P463" s="402"/>
      <c r="Q463" s="402"/>
      <c r="R463" s="402"/>
      <c r="S463" s="402"/>
      <c r="T463" s="402"/>
      <c r="U463" s="402"/>
      <c r="V463" s="402"/>
      <c r="W463" s="402"/>
      <c r="X463" s="402"/>
      <c r="Y463" s="402"/>
      <c r="Z463" s="67"/>
      <c r="AA463" s="67"/>
    </row>
    <row r="464" spans="1:67" ht="27" customHeight="1" x14ac:dyDescent="0.25">
      <c r="A464" s="64" t="s">
        <v>647</v>
      </c>
      <c r="B464" s="64" t="s">
        <v>648</v>
      </c>
      <c r="C464" s="37">
        <v>4301060412</v>
      </c>
      <c r="D464" s="403">
        <v>4680115885509</v>
      </c>
      <c r="E464" s="403"/>
      <c r="F464" s="63">
        <v>0.27</v>
      </c>
      <c r="G464" s="38">
        <v>6</v>
      </c>
      <c r="H464" s="63">
        <v>1.62</v>
      </c>
      <c r="I464" s="63">
        <v>1.8859999999999999</v>
      </c>
      <c r="J464" s="38">
        <v>156</v>
      </c>
      <c r="K464" s="38" t="s">
        <v>81</v>
      </c>
      <c r="L464" s="39" t="s">
        <v>80</v>
      </c>
      <c r="M464" s="39"/>
      <c r="N464" s="38">
        <v>35</v>
      </c>
      <c r="O464" s="461" t="s">
        <v>649</v>
      </c>
      <c r="P464" s="405"/>
      <c r="Q464" s="405"/>
      <c r="R464" s="405"/>
      <c r="S464" s="406"/>
      <c r="T464" s="40" t="s">
        <v>48</v>
      </c>
      <c r="U464" s="40" t="s">
        <v>48</v>
      </c>
      <c r="V464" s="41" t="s">
        <v>0</v>
      </c>
      <c r="W464" s="59">
        <v>0</v>
      </c>
      <c r="X464" s="56">
        <f>IFERROR(IF(W464="",0,CEILING((W464/$H464),1)*$H464),"")</f>
        <v>0</v>
      </c>
      <c r="Y464" s="42" t="str">
        <f>IFERROR(IF(X464=0,"",ROUNDUP(X464/H464,0)*0.00753),"")</f>
        <v/>
      </c>
      <c r="Z464" s="69" t="s">
        <v>48</v>
      </c>
      <c r="AA464" s="70" t="s">
        <v>193</v>
      </c>
      <c r="AE464" s="80"/>
      <c r="BB464" s="339" t="s">
        <v>67</v>
      </c>
      <c r="BL464" s="80">
        <f>IFERROR(W464*I464/H464,"0")</f>
        <v>0</v>
      </c>
      <c r="BM464" s="80">
        <f>IFERROR(X464*I464/H464,"0")</f>
        <v>0</v>
      </c>
      <c r="BN464" s="80">
        <f>IFERROR(1/J464*(W464/H464),"0")</f>
        <v>0</v>
      </c>
      <c r="BO464" s="80">
        <f>IFERROR(1/J464*(X464/H464),"0")</f>
        <v>0</v>
      </c>
    </row>
    <row r="465" spans="1:67" x14ac:dyDescent="0.2">
      <c r="A465" s="400"/>
      <c r="B465" s="400"/>
      <c r="C465" s="400"/>
      <c r="D465" s="400"/>
      <c r="E465" s="400"/>
      <c r="F465" s="400"/>
      <c r="G465" s="400"/>
      <c r="H465" s="400"/>
      <c r="I465" s="400"/>
      <c r="J465" s="400"/>
      <c r="K465" s="400"/>
      <c r="L465" s="400"/>
      <c r="M465" s="400"/>
      <c r="N465" s="401"/>
      <c r="O465" s="397" t="s">
        <v>43</v>
      </c>
      <c r="P465" s="398"/>
      <c r="Q465" s="398"/>
      <c r="R465" s="398"/>
      <c r="S465" s="398"/>
      <c r="T465" s="398"/>
      <c r="U465" s="399"/>
      <c r="V465" s="43" t="s">
        <v>42</v>
      </c>
      <c r="W465" s="44">
        <f>IFERROR(W464/H464,"0")</f>
        <v>0</v>
      </c>
      <c r="X465" s="44">
        <f>IFERROR(X464/H464,"0")</f>
        <v>0</v>
      </c>
      <c r="Y465" s="44">
        <f>IFERROR(IF(Y464="",0,Y464),"0")</f>
        <v>0</v>
      </c>
      <c r="Z465" s="68"/>
      <c r="AA465" s="68"/>
    </row>
    <row r="466" spans="1:67" x14ac:dyDescent="0.2">
      <c r="A466" s="400"/>
      <c r="B466" s="400"/>
      <c r="C466" s="400"/>
      <c r="D466" s="400"/>
      <c r="E466" s="400"/>
      <c r="F466" s="400"/>
      <c r="G466" s="400"/>
      <c r="H466" s="400"/>
      <c r="I466" s="400"/>
      <c r="J466" s="400"/>
      <c r="K466" s="400"/>
      <c r="L466" s="400"/>
      <c r="M466" s="400"/>
      <c r="N466" s="401"/>
      <c r="O466" s="397" t="s">
        <v>43</v>
      </c>
      <c r="P466" s="398"/>
      <c r="Q466" s="398"/>
      <c r="R466" s="398"/>
      <c r="S466" s="398"/>
      <c r="T466" s="398"/>
      <c r="U466" s="399"/>
      <c r="V466" s="43" t="s">
        <v>0</v>
      </c>
      <c r="W466" s="44">
        <f>IFERROR(SUM(W464:W464),"0")</f>
        <v>0</v>
      </c>
      <c r="X466" s="44">
        <f>IFERROR(SUM(X464:X464),"0")</f>
        <v>0</v>
      </c>
      <c r="Y466" s="43"/>
      <c r="Z466" s="68"/>
      <c r="AA466" s="68"/>
    </row>
    <row r="467" spans="1:67" ht="27.75" customHeight="1" x14ac:dyDescent="0.2">
      <c r="A467" s="436" t="s">
        <v>650</v>
      </c>
      <c r="B467" s="436"/>
      <c r="C467" s="436"/>
      <c r="D467" s="436"/>
      <c r="E467" s="436"/>
      <c r="F467" s="436"/>
      <c r="G467" s="436"/>
      <c r="H467" s="436"/>
      <c r="I467" s="436"/>
      <c r="J467" s="436"/>
      <c r="K467" s="436"/>
      <c r="L467" s="436"/>
      <c r="M467" s="436"/>
      <c r="N467" s="436"/>
      <c r="O467" s="436"/>
      <c r="P467" s="436"/>
      <c r="Q467" s="436"/>
      <c r="R467" s="436"/>
      <c r="S467" s="436"/>
      <c r="T467" s="436"/>
      <c r="U467" s="436"/>
      <c r="V467" s="436"/>
      <c r="W467" s="436"/>
      <c r="X467" s="436"/>
      <c r="Y467" s="436"/>
      <c r="Z467" s="55"/>
      <c r="AA467" s="55"/>
    </row>
    <row r="468" spans="1:67" ht="16.5" customHeight="1" x14ac:dyDescent="0.25">
      <c r="A468" s="437" t="s">
        <v>650</v>
      </c>
      <c r="B468" s="437"/>
      <c r="C468" s="437"/>
      <c r="D468" s="437"/>
      <c r="E468" s="437"/>
      <c r="F468" s="437"/>
      <c r="G468" s="437"/>
      <c r="H468" s="437"/>
      <c r="I468" s="437"/>
      <c r="J468" s="437"/>
      <c r="K468" s="437"/>
      <c r="L468" s="437"/>
      <c r="M468" s="437"/>
      <c r="N468" s="437"/>
      <c r="O468" s="437"/>
      <c r="P468" s="437"/>
      <c r="Q468" s="437"/>
      <c r="R468" s="437"/>
      <c r="S468" s="437"/>
      <c r="T468" s="437"/>
      <c r="U468" s="437"/>
      <c r="V468" s="437"/>
      <c r="W468" s="437"/>
      <c r="X468" s="437"/>
      <c r="Y468" s="437"/>
      <c r="Z468" s="66"/>
      <c r="AA468" s="66"/>
    </row>
    <row r="469" spans="1:67" ht="14.25" customHeight="1" x14ac:dyDescent="0.25">
      <c r="A469" s="402" t="s">
        <v>118</v>
      </c>
      <c r="B469" s="402"/>
      <c r="C469" s="402"/>
      <c r="D469" s="402"/>
      <c r="E469" s="402"/>
      <c r="F469" s="402"/>
      <c r="G469" s="402"/>
      <c r="H469" s="402"/>
      <c r="I469" s="402"/>
      <c r="J469" s="402"/>
      <c r="K469" s="402"/>
      <c r="L469" s="402"/>
      <c r="M469" s="402"/>
      <c r="N469" s="402"/>
      <c r="O469" s="402"/>
      <c r="P469" s="402"/>
      <c r="Q469" s="402"/>
      <c r="R469" s="402"/>
      <c r="S469" s="402"/>
      <c r="T469" s="402"/>
      <c r="U469" s="402"/>
      <c r="V469" s="402"/>
      <c r="W469" s="402"/>
      <c r="X469" s="402"/>
      <c r="Y469" s="402"/>
      <c r="Z469" s="67"/>
      <c r="AA469" s="67"/>
    </row>
    <row r="470" spans="1:67" ht="27" customHeight="1" x14ac:dyDescent="0.25">
      <c r="A470" s="64" t="s">
        <v>651</v>
      </c>
      <c r="B470" s="64" t="s">
        <v>652</v>
      </c>
      <c r="C470" s="37">
        <v>4301011795</v>
      </c>
      <c r="D470" s="403">
        <v>4607091389067</v>
      </c>
      <c r="E470" s="403"/>
      <c r="F470" s="63">
        <v>0.88</v>
      </c>
      <c r="G470" s="38">
        <v>6</v>
      </c>
      <c r="H470" s="63">
        <v>5.28</v>
      </c>
      <c r="I470" s="63">
        <v>5.64</v>
      </c>
      <c r="J470" s="38">
        <v>104</v>
      </c>
      <c r="K470" s="38" t="s">
        <v>114</v>
      </c>
      <c r="L470" s="39" t="s">
        <v>113</v>
      </c>
      <c r="M470" s="39"/>
      <c r="N470" s="38">
        <v>60</v>
      </c>
      <c r="O470" s="4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0" s="405"/>
      <c r="Q470" s="405"/>
      <c r="R470" s="405"/>
      <c r="S470" s="406"/>
      <c r="T470" s="40" t="s">
        <v>48</v>
      </c>
      <c r="U470" s="40" t="s">
        <v>48</v>
      </c>
      <c r="V470" s="41" t="s">
        <v>0</v>
      </c>
      <c r="W470" s="59">
        <v>0</v>
      </c>
      <c r="X470" s="56">
        <f t="shared" ref="X470:X481" si="86">IFERROR(IF(W470="",0,CEILING((W470/$H470),1)*$H470),"")</f>
        <v>0</v>
      </c>
      <c r="Y470" s="42" t="str">
        <f t="shared" ref="Y470:Y476" si="87">IFERROR(IF(X470=0,"",ROUNDUP(X470/H470,0)*0.01196),"")</f>
        <v/>
      </c>
      <c r="Z470" s="69" t="s">
        <v>48</v>
      </c>
      <c r="AA470" s="70" t="s">
        <v>48</v>
      </c>
      <c r="AE470" s="80"/>
      <c r="BB470" s="340" t="s">
        <v>67</v>
      </c>
      <c r="BL470" s="80">
        <f t="shared" ref="BL470:BL481" si="88">IFERROR(W470*I470/H470,"0")</f>
        <v>0</v>
      </c>
      <c r="BM470" s="80">
        <f t="shared" ref="BM470:BM481" si="89">IFERROR(X470*I470/H470,"0")</f>
        <v>0</v>
      </c>
      <c r="BN470" s="80">
        <f t="shared" ref="BN470:BN481" si="90">IFERROR(1/J470*(W470/H470),"0")</f>
        <v>0</v>
      </c>
      <c r="BO470" s="80">
        <f t="shared" ref="BO470:BO481" si="91">IFERROR(1/J470*(X470/H470),"0")</f>
        <v>0</v>
      </c>
    </row>
    <row r="471" spans="1:67" ht="27" customHeight="1" x14ac:dyDescent="0.25">
      <c r="A471" s="64" t="s">
        <v>653</v>
      </c>
      <c r="B471" s="64" t="s">
        <v>654</v>
      </c>
      <c r="C471" s="37">
        <v>4301011376</v>
      </c>
      <c r="D471" s="403">
        <v>4680115885226</v>
      </c>
      <c r="E471" s="403"/>
      <c r="F471" s="63">
        <v>0.85</v>
      </c>
      <c r="G471" s="38">
        <v>6</v>
      </c>
      <c r="H471" s="63">
        <v>5.0999999999999996</v>
      </c>
      <c r="I471" s="63">
        <v>5.46</v>
      </c>
      <c r="J471" s="38">
        <v>104</v>
      </c>
      <c r="K471" s="38" t="s">
        <v>114</v>
      </c>
      <c r="L471" s="39" t="s">
        <v>133</v>
      </c>
      <c r="M471" s="39"/>
      <c r="N471" s="38">
        <v>60</v>
      </c>
      <c r="O471" s="46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405"/>
      <c r="Q471" s="405"/>
      <c r="R471" s="405"/>
      <c r="S471" s="406"/>
      <c r="T471" s="40" t="s">
        <v>48</v>
      </c>
      <c r="U471" s="40" t="s">
        <v>48</v>
      </c>
      <c r="V471" s="41" t="s">
        <v>0</v>
      </c>
      <c r="W471" s="59">
        <v>0</v>
      </c>
      <c r="X471" s="56">
        <f t="shared" si="86"/>
        <v>0</v>
      </c>
      <c r="Y471" s="42" t="str">
        <f t="shared" si="87"/>
        <v/>
      </c>
      <c r="Z471" s="69" t="s">
        <v>48</v>
      </c>
      <c r="AA471" s="70" t="s">
        <v>48</v>
      </c>
      <c r="AE471" s="80"/>
      <c r="BB471" s="341" t="s">
        <v>67</v>
      </c>
      <c r="BL471" s="80">
        <f t="shared" si="88"/>
        <v>0</v>
      </c>
      <c r="BM471" s="80">
        <f t="shared" si="89"/>
        <v>0</v>
      </c>
      <c r="BN471" s="80">
        <f t="shared" si="90"/>
        <v>0</v>
      </c>
      <c r="BO471" s="80">
        <f t="shared" si="91"/>
        <v>0</v>
      </c>
    </row>
    <row r="472" spans="1:67" ht="27" customHeight="1" x14ac:dyDescent="0.25">
      <c r="A472" s="64" t="s">
        <v>655</v>
      </c>
      <c r="B472" s="64" t="s">
        <v>656</v>
      </c>
      <c r="C472" s="37">
        <v>4301011779</v>
      </c>
      <c r="D472" s="403">
        <v>4607091383522</v>
      </c>
      <c r="E472" s="403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114</v>
      </c>
      <c r="L472" s="39" t="s">
        <v>113</v>
      </c>
      <c r="M472" s="39"/>
      <c r="N472" s="38">
        <v>60</v>
      </c>
      <c r="O472" s="46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405"/>
      <c r="Q472" s="405"/>
      <c r="R472" s="405"/>
      <c r="S472" s="406"/>
      <c r="T472" s="40" t="s">
        <v>48</v>
      </c>
      <c r="U472" s="40" t="s">
        <v>48</v>
      </c>
      <c r="V472" s="41" t="s">
        <v>0</v>
      </c>
      <c r="W472" s="59">
        <v>0</v>
      </c>
      <c r="X472" s="56">
        <f t="shared" si="86"/>
        <v>0</v>
      </c>
      <c r="Y472" s="42" t="str">
        <f t="shared" si="87"/>
        <v/>
      </c>
      <c r="Z472" s="69" t="s">
        <v>48</v>
      </c>
      <c r="AA472" s="70" t="s">
        <v>48</v>
      </c>
      <c r="AE472" s="80"/>
      <c r="BB472" s="342" t="s">
        <v>67</v>
      </c>
      <c r="BL472" s="80">
        <f t="shared" si="88"/>
        <v>0</v>
      </c>
      <c r="BM472" s="80">
        <f t="shared" si="89"/>
        <v>0</v>
      </c>
      <c r="BN472" s="80">
        <f t="shared" si="90"/>
        <v>0</v>
      </c>
      <c r="BO472" s="80">
        <f t="shared" si="91"/>
        <v>0</v>
      </c>
    </row>
    <row r="473" spans="1:67" ht="27" customHeight="1" x14ac:dyDescent="0.25">
      <c r="A473" s="64" t="s">
        <v>657</v>
      </c>
      <c r="B473" s="64" t="s">
        <v>658</v>
      </c>
      <c r="C473" s="37">
        <v>4301011785</v>
      </c>
      <c r="D473" s="403">
        <v>4607091384437</v>
      </c>
      <c r="E473" s="403"/>
      <c r="F473" s="63">
        <v>0.88</v>
      </c>
      <c r="G473" s="38">
        <v>6</v>
      </c>
      <c r="H473" s="63">
        <v>5.28</v>
      </c>
      <c r="I473" s="63">
        <v>5.64</v>
      </c>
      <c r="J473" s="38">
        <v>104</v>
      </c>
      <c r="K473" s="38" t="s">
        <v>114</v>
      </c>
      <c r="L473" s="39" t="s">
        <v>113</v>
      </c>
      <c r="M473" s="39"/>
      <c r="N473" s="38">
        <v>60</v>
      </c>
      <c r="O473" s="46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3" s="405"/>
      <c r="Q473" s="405"/>
      <c r="R473" s="405"/>
      <c r="S473" s="406"/>
      <c r="T473" s="40" t="s">
        <v>48</v>
      </c>
      <c r="U473" s="40" t="s">
        <v>48</v>
      </c>
      <c r="V473" s="41" t="s">
        <v>0</v>
      </c>
      <c r="W473" s="59">
        <v>0</v>
      </c>
      <c r="X473" s="56">
        <f t="shared" si="86"/>
        <v>0</v>
      </c>
      <c r="Y473" s="42" t="str">
        <f t="shared" si="87"/>
        <v/>
      </c>
      <c r="Z473" s="69" t="s">
        <v>48</v>
      </c>
      <c r="AA473" s="70" t="s">
        <v>48</v>
      </c>
      <c r="AE473" s="80"/>
      <c r="BB473" s="343" t="s">
        <v>67</v>
      </c>
      <c r="BL473" s="80">
        <f t="shared" si="88"/>
        <v>0</v>
      </c>
      <c r="BM473" s="80">
        <f t="shared" si="89"/>
        <v>0</v>
      </c>
      <c r="BN473" s="80">
        <f t="shared" si="90"/>
        <v>0</v>
      </c>
      <c r="BO473" s="80">
        <f t="shared" si="91"/>
        <v>0</v>
      </c>
    </row>
    <row r="474" spans="1:67" ht="16.5" customHeight="1" x14ac:dyDescent="0.25">
      <c r="A474" s="64" t="s">
        <v>659</v>
      </c>
      <c r="B474" s="64" t="s">
        <v>660</v>
      </c>
      <c r="C474" s="37">
        <v>4301011774</v>
      </c>
      <c r="D474" s="403">
        <v>4680115884502</v>
      </c>
      <c r="E474" s="403"/>
      <c r="F474" s="63">
        <v>0.88</v>
      </c>
      <c r="G474" s="38">
        <v>6</v>
      </c>
      <c r="H474" s="63">
        <v>5.28</v>
      </c>
      <c r="I474" s="63">
        <v>5.64</v>
      </c>
      <c r="J474" s="38">
        <v>104</v>
      </c>
      <c r="K474" s="38" t="s">
        <v>114</v>
      </c>
      <c r="L474" s="39" t="s">
        <v>113</v>
      </c>
      <c r="M474" s="39"/>
      <c r="N474" s="38">
        <v>60</v>
      </c>
      <c r="O474" s="4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405"/>
      <c r="Q474" s="405"/>
      <c r="R474" s="405"/>
      <c r="S474" s="406"/>
      <c r="T474" s="40" t="s">
        <v>48</v>
      </c>
      <c r="U474" s="40" t="s">
        <v>48</v>
      </c>
      <c r="V474" s="41" t="s">
        <v>0</v>
      </c>
      <c r="W474" s="59">
        <v>0</v>
      </c>
      <c r="X474" s="56">
        <f t="shared" si="86"/>
        <v>0</v>
      </c>
      <c r="Y474" s="42" t="str">
        <f t="shared" si="87"/>
        <v/>
      </c>
      <c r="Z474" s="69" t="s">
        <v>48</v>
      </c>
      <c r="AA474" s="70" t="s">
        <v>48</v>
      </c>
      <c r="AE474" s="80"/>
      <c r="BB474" s="344" t="s">
        <v>67</v>
      </c>
      <c r="BL474" s="80">
        <f t="shared" si="88"/>
        <v>0</v>
      </c>
      <c r="BM474" s="80">
        <f t="shared" si="89"/>
        <v>0</v>
      </c>
      <c r="BN474" s="80">
        <f t="shared" si="90"/>
        <v>0</v>
      </c>
      <c r="BO474" s="80">
        <f t="shared" si="91"/>
        <v>0</v>
      </c>
    </row>
    <row r="475" spans="1:67" ht="27" customHeight="1" x14ac:dyDescent="0.25">
      <c r="A475" s="64" t="s">
        <v>661</v>
      </c>
      <c r="B475" s="64" t="s">
        <v>662</v>
      </c>
      <c r="C475" s="37">
        <v>4301011771</v>
      </c>
      <c r="D475" s="403">
        <v>4607091389104</v>
      </c>
      <c r="E475" s="403"/>
      <c r="F475" s="63">
        <v>0.88</v>
      </c>
      <c r="G475" s="38">
        <v>6</v>
      </c>
      <c r="H475" s="63">
        <v>5.28</v>
      </c>
      <c r="I475" s="63">
        <v>5.64</v>
      </c>
      <c r="J475" s="38">
        <v>104</v>
      </c>
      <c r="K475" s="38" t="s">
        <v>114</v>
      </c>
      <c r="L475" s="39" t="s">
        <v>113</v>
      </c>
      <c r="M475" s="39"/>
      <c r="N475" s="38">
        <v>60</v>
      </c>
      <c r="O475" s="4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405"/>
      <c r="Q475" s="405"/>
      <c r="R475" s="405"/>
      <c r="S475" s="406"/>
      <c r="T475" s="40" t="s">
        <v>48</v>
      </c>
      <c r="U475" s="40" t="s">
        <v>48</v>
      </c>
      <c r="V475" s="41" t="s">
        <v>0</v>
      </c>
      <c r="W475" s="59">
        <v>0</v>
      </c>
      <c r="X475" s="56">
        <f t="shared" si="86"/>
        <v>0</v>
      </c>
      <c r="Y475" s="42" t="str">
        <f t="shared" si="87"/>
        <v/>
      </c>
      <c r="Z475" s="69" t="s">
        <v>48</v>
      </c>
      <c r="AA475" s="70" t="s">
        <v>48</v>
      </c>
      <c r="AE475" s="80"/>
      <c r="BB475" s="345" t="s">
        <v>67</v>
      </c>
      <c r="BL475" s="80">
        <f t="shared" si="88"/>
        <v>0</v>
      </c>
      <c r="BM475" s="80">
        <f t="shared" si="89"/>
        <v>0</v>
      </c>
      <c r="BN475" s="80">
        <f t="shared" si="90"/>
        <v>0</v>
      </c>
      <c r="BO475" s="80">
        <f t="shared" si="91"/>
        <v>0</v>
      </c>
    </row>
    <row r="476" spans="1:67" ht="16.5" customHeight="1" x14ac:dyDescent="0.25">
      <c r="A476" s="64" t="s">
        <v>663</v>
      </c>
      <c r="B476" s="64" t="s">
        <v>664</v>
      </c>
      <c r="C476" s="37">
        <v>4301011799</v>
      </c>
      <c r="D476" s="403">
        <v>4680115884519</v>
      </c>
      <c r="E476" s="403"/>
      <c r="F476" s="63">
        <v>0.88</v>
      </c>
      <c r="G476" s="38">
        <v>6</v>
      </c>
      <c r="H476" s="63">
        <v>5.28</v>
      </c>
      <c r="I476" s="63">
        <v>5.64</v>
      </c>
      <c r="J476" s="38">
        <v>104</v>
      </c>
      <c r="K476" s="38" t="s">
        <v>114</v>
      </c>
      <c r="L476" s="39" t="s">
        <v>133</v>
      </c>
      <c r="M476" s="39"/>
      <c r="N476" s="38">
        <v>60</v>
      </c>
      <c r="O476" s="4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405"/>
      <c r="Q476" s="405"/>
      <c r="R476" s="405"/>
      <c r="S476" s="406"/>
      <c r="T476" s="40" t="s">
        <v>48</v>
      </c>
      <c r="U476" s="40" t="s">
        <v>48</v>
      </c>
      <c r="V476" s="41" t="s">
        <v>0</v>
      </c>
      <c r="W476" s="59">
        <v>0</v>
      </c>
      <c r="X476" s="56">
        <f t="shared" si="86"/>
        <v>0</v>
      </c>
      <c r="Y476" s="42" t="str">
        <f t="shared" si="87"/>
        <v/>
      </c>
      <c r="Z476" s="69" t="s">
        <v>48</v>
      </c>
      <c r="AA476" s="70" t="s">
        <v>48</v>
      </c>
      <c r="AE476" s="80"/>
      <c r="BB476" s="346" t="s">
        <v>67</v>
      </c>
      <c r="BL476" s="80">
        <f t="shared" si="88"/>
        <v>0</v>
      </c>
      <c r="BM476" s="80">
        <f t="shared" si="89"/>
        <v>0</v>
      </c>
      <c r="BN476" s="80">
        <f t="shared" si="90"/>
        <v>0</v>
      </c>
      <c r="BO476" s="80">
        <f t="shared" si="91"/>
        <v>0</v>
      </c>
    </row>
    <row r="477" spans="1:67" ht="27" customHeight="1" x14ac:dyDescent="0.25">
      <c r="A477" s="64" t="s">
        <v>665</v>
      </c>
      <c r="B477" s="64" t="s">
        <v>666</v>
      </c>
      <c r="C477" s="37">
        <v>4301011778</v>
      </c>
      <c r="D477" s="403">
        <v>4680115880603</v>
      </c>
      <c r="E477" s="403"/>
      <c r="F477" s="63">
        <v>0.6</v>
      </c>
      <c r="G477" s="38">
        <v>6</v>
      </c>
      <c r="H477" s="63">
        <v>3.6</v>
      </c>
      <c r="I477" s="63">
        <v>3.84</v>
      </c>
      <c r="J477" s="38">
        <v>120</v>
      </c>
      <c r="K477" s="38" t="s">
        <v>81</v>
      </c>
      <c r="L477" s="39" t="s">
        <v>113</v>
      </c>
      <c r="M477" s="39"/>
      <c r="N477" s="38">
        <v>60</v>
      </c>
      <c r="O477" s="45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405"/>
      <c r="Q477" s="405"/>
      <c r="R477" s="405"/>
      <c r="S477" s="406"/>
      <c r="T477" s="40" t="s">
        <v>48</v>
      </c>
      <c r="U477" s="40" t="s">
        <v>48</v>
      </c>
      <c r="V477" s="41" t="s">
        <v>0</v>
      </c>
      <c r="W477" s="59">
        <v>0</v>
      </c>
      <c r="X477" s="56">
        <f t="shared" si="86"/>
        <v>0</v>
      </c>
      <c r="Y477" s="42" t="str">
        <f>IFERROR(IF(X477=0,"",ROUNDUP(X477/H477,0)*0.00937),"")</f>
        <v/>
      </c>
      <c r="Z477" s="69" t="s">
        <v>48</v>
      </c>
      <c r="AA477" s="70" t="s">
        <v>48</v>
      </c>
      <c r="AE477" s="80"/>
      <c r="BB477" s="347" t="s">
        <v>67</v>
      </c>
      <c r="BL477" s="80">
        <f t="shared" si="88"/>
        <v>0</v>
      </c>
      <c r="BM477" s="80">
        <f t="shared" si="89"/>
        <v>0</v>
      </c>
      <c r="BN477" s="80">
        <f t="shared" si="90"/>
        <v>0</v>
      </c>
      <c r="BO477" s="80">
        <f t="shared" si="91"/>
        <v>0</v>
      </c>
    </row>
    <row r="478" spans="1:67" ht="27" customHeight="1" x14ac:dyDescent="0.25">
      <c r="A478" s="64" t="s">
        <v>667</v>
      </c>
      <c r="B478" s="64" t="s">
        <v>668</v>
      </c>
      <c r="C478" s="37">
        <v>4301011775</v>
      </c>
      <c r="D478" s="403">
        <v>4607091389999</v>
      </c>
      <c r="E478" s="403"/>
      <c r="F478" s="63">
        <v>0.6</v>
      </c>
      <c r="G478" s="38">
        <v>6</v>
      </c>
      <c r="H478" s="63">
        <v>3.6</v>
      </c>
      <c r="I478" s="63">
        <v>3.84</v>
      </c>
      <c r="J478" s="38">
        <v>120</v>
      </c>
      <c r="K478" s="38" t="s">
        <v>81</v>
      </c>
      <c r="L478" s="39" t="s">
        <v>113</v>
      </c>
      <c r="M478" s="39"/>
      <c r="N478" s="38">
        <v>60</v>
      </c>
      <c r="O478" s="45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8" s="405"/>
      <c r="Q478" s="405"/>
      <c r="R478" s="405"/>
      <c r="S478" s="406"/>
      <c r="T478" s="40" t="s">
        <v>48</v>
      </c>
      <c r="U478" s="40" t="s">
        <v>48</v>
      </c>
      <c r="V478" s="41" t="s">
        <v>0</v>
      </c>
      <c r="W478" s="59">
        <v>0</v>
      </c>
      <c r="X478" s="56">
        <f t="shared" si="86"/>
        <v>0</v>
      </c>
      <c r="Y478" s="42" t="str">
        <f>IFERROR(IF(X478=0,"",ROUNDUP(X478/H478,0)*0.00937),"")</f>
        <v/>
      </c>
      <c r="Z478" s="69" t="s">
        <v>48</v>
      </c>
      <c r="AA478" s="70" t="s">
        <v>48</v>
      </c>
      <c r="AE478" s="80"/>
      <c r="BB478" s="348" t="s">
        <v>67</v>
      </c>
      <c r="BL478" s="80">
        <f t="shared" si="88"/>
        <v>0</v>
      </c>
      <c r="BM478" s="80">
        <f t="shared" si="89"/>
        <v>0</v>
      </c>
      <c r="BN478" s="80">
        <f t="shared" si="90"/>
        <v>0</v>
      </c>
      <c r="BO478" s="80">
        <f t="shared" si="91"/>
        <v>0</v>
      </c>
    </row>
    <row r="479" spans="1:67" ht="27" customHeight="1" x14ac:dyDescent="0.25">
      <c r="A479" s="64" t="s">
        <v>669</v>
      </c>
      <c r="B479" s="64" t="s">
        <v>670</v>
      </c>
      <c r="C479" s="37">
        <v>4301011770</v>
      </c>
      <c r="D479" s="403">
        <v>4680115882782</v>
      </c>
      <c r="E479" s="403"/>
      <c r="F479" s="63">
        <v>0.6</v>
      </c>
      <c r="G479" s="38">
        <v>6</v>
      </c>
      <c r="H479" s="63">
        <v>3.6</v>
      </c>
      <c r="I479" s="63">
        <v>3.84</v>
      </c>
      <c r="J479" s="38">
        <v>120</v>
      </c>
      <c r="K479" s="38" t="s">
        <v>81</v>
      </c>
      <c r="L479" s="39" t="s">
        <v>113</v>
      </c>
      <c r="M479" s="39"/>
      <c r="N479" s="38">
        <v>60</v>
      </c>
      <c r="O479" s="45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9" s="405"/>
      <c r="Q479" s="405"/>
      <c r="R479" s="405"/>
      <c r="S479" s="406"/>
      <c r="T479" s="40" t="s">
        <v>48</v>
      </c>
      <c r="U479" s="40" t="s">
        <v>48</v>
      </c>
      <c r="V479" s="41" t="s">
        <v>0</v>
      </c>
      <c r="W479" s="59">
        <v>0</v>
      </c>
      <c r="X479" s="56">
        <f t="shared" si="86"/>
        <v>0</v>
      </c>
      <c r="Y479" s="42" t="str">
        <f>IFERROR(IF(X479=0,"",ROUNDUP(X479/H479,0)*0.00937),"")</f>
        <v/>
      </c>
      <c r="Z479" s="69" t="s">
        <v>48</v>
      </c>
      <c r="AA479" s="70" t="s">
        <v>48</v>
      </c>
      <c r="AE479" s="80"/>
      <c r="BB479" s="349" t="s">
        <v>67</v>
      </c>
      <c r="BL479" s="80">
        <f t="shared" si="88"/>
        <v>0</v>
      </c>
      <c r="BM479" s="80">
        <f t="shared" si="89"/>
        <v>0</v>
      </c>
      <c r="BN479" s="80">
        <f t="shared" si="90"/>
        <v>0</v>
      </c>
      <c r="BO479" s="80">
        <f t="shared" si="91"/>
        <v>0</v>
      </c>
    </row>
    <row r="480" spans="1:67" ht="27" customHeight="1" x14ac:dyDescent="0.25">
      <c r="A480" s="64" t="s">
        <v>671</v>
      </c>
      <c r="B480" s="64" t="s">
        <v>672</v>
      </c>
      <c r="C480" s="37">
        <v>4301011190</v>
      </c>
      <c r="D480" s="403">
        <v>4607091389098</v>
      </c>
      <c r="E480" s="403"/>
      <c r="F480" s="63">
        <v>0.4</v>
      </c>
      <c r="G480" s="38">
        <v>6</v>
      </c>
      <c r="H480" s="63">
        <v>2.4</v>
      </c>
      <c r="I480" s="63">
        <v>2.6</v>
      </c>
      <c r="J480" s="38">
        <v>156</v>
      </c>
      <c r="K480" s="38" t="s">
        <v>81</v>
      </c>
      <c r="L480" s="39" t="s">
        <v>133</v>
      </c>
      <c r="M480" s="39"/>
      <c r="N480" s="38">
        <v>50</v>
      </c>
      <c r="O480" s="4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0" s="405"/>
      <c r="Q480" s="405"/>
      <c r="R480" s="405"/>
      <c r="S480" s="406"/>
      <c r="T480" s="40" t="s">
        <v>48</v>
      </c>
      <c r="U480" s="40" t="s">
        <v>48</v>
      </c>
      <c r="V480" s="41" t="s">
        <v>0</v>
      </c>
      <c r="W480" s="59">
        <v>0</v>
      </c>
      <c r="X480" s="56">
        <f t="shared" si="86"/>
        <v>0</v>
      </c>
      <c r="Y480" s="42" t="str">
        <f>IFERROR(IF(X480=0,"",ROUNDUP(X480/H480,0)*0.00753),"")</f>
        <v/>
      </c>
      <c r="Z480" s="69" t="s">
        <v>48</v>
      </c>
      <c r="AA480" s="70" t="s">
        <v>48</v>
      </c>
      <c r="AE480" s="80"/>
      <c r="BB480" s="350" t="s">
        <v>67</v>
      </c>
      <c r="BL480" s="80">
        <f t="shared" si="88"/>
        <v>0</v>
      </c>
      <c r="BM480" s="80">
        <f t="shared" si="89"/>
        <v>0</v>
      </c>
      <c r="BN480" s="80">
        <f t="shared" si="90"/>
        <v>0</v>
      </c>
      <c r="BO480" s="80">
        <f t="shared" si="91"/>
        <v>0</v>
      </c>
    </row>
    <row r="481" spans="1:67" ht="27" customHeight="1" x14ac:dyDescent="0.25">
      <c r="A481" s="64" t="s">
        <v>673</v>
      </c>
      <c r="B481" s="64" t="s">
        <v>674</v>
      </c>
      <c r="C481" s="37">
        <v>4301011784</v>
      </c>
      <c r="D481" s="403">
        <v>4607091389982</v>
      </c>
      <c r="E481" s="403"/>
      <c r="F481" s="63">
        <v>0.6</v>
      </c>
      <c r="G481" s="38">
        <v>6</v>
      </c>
      <c r="H481" s="63">
        <v>3.6</v>
      </c>
      <c r="I481" s="63">
        <v>3.84</v>
      </c>
      <c r="J481" s="38">
        <v>120</v>
      </c>
      <c r="K481" s="38" t="s">
        <v>81</v>
      </c>
      <c r="L481" s="39" t="s">
        <v>113</v>
      </c>
      <c r="M481" s="39"/>
      <c r="N481" s="38">
        <v>60</v>
      </c>
      <c r="O481" s="46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1" s="405"/>
      <c r="Q481" s="405"/>
      <c r="R481" s="405"/>
      <c r="S481" s="406"/>
      <c r="T481" s="40" t="s">
        <v>48</v>
      </c>
      <c r="U481" s="40" t="s">
        <v>48</v>
      </c>
      <c r="V481" s="41" t="s">
        <v>0</v>
      </c>
      <c r="W481" s="59">
        <v>0</v>
      </c>
      <c r="X481" s="56">
        <f t="shared" si="86"/>
        <v>0</v>
      </c>
      <c r="Y481" s="42" t="str">
        <f>IFERROR(IF(X481=0,"",ROUNDUP(X481/H481,0)*0.00937),"")</f>
        <v/>
      </c>
      <c r="Z481" s="69" t="s">
        <v>48</v>
      </c>
      <c r="AA481" s="70" t="s">
        <v>48</v>
      </c>
      <c r="AE481" s="80"/>
      <c r="BB481" s="351" t="s">
        <v>67</v>
      </c>
      <c r="BL481" s="80">
        <f t="shared" si="88"/>
        <v>0</v>
      </c>
      <c r="BM481" s="80">
        <f t="shared" si="89"/>
        <v>0</v>
      </c>
      <c r="BN481" s="80">
        <f t="shared" si="90"/>
        <v>0</v>
      </c>
      <c r="BO481" s="80">
        <f t="shared" si="91"/>
        <v>0</v>
      </c>
    </row>
    <row r="482" spans="1:67" x14ac:dyDescent="0.2">
      <c r="A482" s="400"/>
      <c r="B482" s="400"/>
      <c r="C482" s="400"/>
      <c r="D482" s="400"/>
      <c r="E482" s="400"/>
      <c r="F482" s="400"/>
      <c r="G482" s="400"/>
      <c r="H482" s="400"/>
      <c r="I482" s="400"/>
      <c r="J482" s="400"/>
      <c r="K482" s="400"/>
      <c r="L482" s="400"/>
      <c r="M482" s="400"/>
      <c r="N482" s="401"/>
      <c r="O482" s="397" t="s">
        <v>43</v>
      </c>
      <c r="P482" s="398"/>
      <c r="Q482" s="398"/>
      <c r="R482" s="398"/>
      <c r="S482" s="398"/>
      <c r="T482" s="398"/>
      <c r="U482" s="399"/>
      <c r="V482" s="43" t="s">
        <v>42</v>
      </c>
      <c r="W482" s="44">
        <f>IFERROR(W470/H470,"0")+IFERROR(W471/H471,"0")+IFERROR(W472/H472,"0")+IFERROR(W473/H473,"0")+IFERROR(W474/H474,"0")+IFERROR(W475/H475,"0")+IFERROR(W476/H476,"0")+IFERROR(W477/H477,"0")+IFERROR(W478/H478,"0")+IFERROR(W479/H479,"0")+IFERROR(W480/H480,"0")+IFERROR(W481/H481,"0")</f>
        <v>0</v>
      </c>
      <c r="X482" s="44">
        <f>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0</v>
      </c>
      <c r="Y482" s="44">
        <f>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>0</v>
      </c>
      <c r="Z482" s="68"/>
      <c r="AA482" s="68"/>
    </row>
    <row r="483" spans="1:67" x14ac:dyDescent="0.2">
      <c r="A483" s="400"/>
      <c r="B483" s="400"/>
      <c r="C483" s="400"/>
      <c r="D483" s="400"/>
      <c r="E483" s="400"/>
      <c r="F483" s="400"/>
      <c r="G483" s="400"/>
      <c r="H483" s="400"/>
      <c r="I483" s="400"/>
      <c r="J483" s="400"/>
      <c r="K483" s="400"/>
      <c r="L483" s="400"/>
      <c r="M483" s="400"/>
      <c r="N483" s="401"/>
      <c r="O483" s="397" t="s">
        <v>43</v>
      </c>
      <c r="P483" s="398"/>
      <c r="Q483" s="398"/>
      <c r="R483" s="398"/>
      <c r="S483" s="398"/>
      <c r="T483" s="398"/>
      <c r="U483" s="399"/>
      <c r="V483" s="43" t="s">
        <v>0</v>
      </c>
      <c r="W483" s="44">
        <f>IFERROR(SUM(W470:W481),"0")</f>
        <v>0</v>
      </c>
      <c r="X483" s="44">
        <f>IFERROR(SUM(X470:X481),"0")</f>
        <v>0</v>
      </c>
      <c r="Y483" s="43"/>
      <c r="Z483" s="68"/>
      <c r="AA483" s="68"/>
    </row>
    <row r="484" spans="1:67" ht="14.25" customHeight="1" x14ac:dyDescent="0.25">
      <c r="A484" s="402" t="s">
        <v>110</v>
      </c>
      <c r="B484" s="402"/>
      <c r="C484" s="402"/>
      <c r="D484" s="402"/>
      <c r="E484" s="402"/>
      <c r="F484" s="402"/>
      <c r="G484" s="402"/>
      <c r="H484" s="402"/>
      <c r="I484" s="402"/>
      <c r="J484" s="402"/>
      <c r="K484" s="402"/>
      <c r="L484" s="402"/>
      <c r="M484" s="402"/>
      <c r="N484" s="402"/>
      <c r="O484" s="402"/>
      <c r="P484" s="402"/>
      <c r="Q484" s="402"/>
      <c r="R484" s="402"/>
      <c r="S484" s="402"/>
      <c r="T484" s="402"/>
      <c r="U484" s="402"/>
      <c r="V484" s="402"/>
      <c r="W484" s="402"/>
      <c r="X484" s="402"/>
      <c r="Y484" s="402"/>
      <c r="Z484" s="67"/>
      <c r="AA484" s="67"/>
    </row>
    <row r="485" spans="1:67" ht="16.5" customHeight="1" x14ac:dyDescent="0.25">
      <c r="A485" s="64" t="s">
        <v>675</v>
      </c>
      <c r="B485" s="64" t="s">
        <v>676</v>
      </c>
      <c r="C485" s="37">
        <v>4301020222</v>
      </c>
      <c r="D485" s="403">
        <v>4607091388930</v>
      </c>
      <c r="E485" s="403"/>
      <c r="F485" s="63">
        <v>0.88</v>
      </c>
      <c r="G485" s="38">
        <v>6</v>
      </c>
      <c r="H485" s="63">
        <v>5.28</v>
      </c>
      <c r="I485" s="63">
        <v>5.64</v>
      </c>
      <c r="J485" s="38">
        <v>104</v>
      </c>
      <c r="K485" s="38" t="s">
        <v>114</v>
      </c>
      <c r="L485" s="39" t="s">
        <v>113</v>
      </c>
      <c r="M485" s="39"/>
      <c r="N485" s="38">
        <v>55</v>
      </c>
      <c r="O485" s="4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5" s="405"/>
      <c r="Q485" s="405"/>
      <c r="R485" s="405"/>
      <c r="S485" s="406"/>
      <c r="T485" s="40" t="s">
        <v>48</v>
      </c>
      <c r="U485" s="40" t="s">
        <v>48</v>
      </c>
      <c r="V485" s="41" t="s">
        <v>0</v>
      </c>
      <c r="W485" s="59">
        <v>0</v>
      </c>
      <c r="X485" s="56">
        <f>IFERROR(IF(W485="",0,CEILING((W485/$H485),1)*$H485),"")</f>
        <v>0</v>
      </c>
      <c r="Y485" s="42" t="str">
        <f>IFERROR(IF(X485=0,"",ROUNDUP(X485/H485,0)*0.01196),"")</f>
        <v/>
      </c>
      <c r="Z485" s="69" t="s">
        <v>48</v>
      </c>
      <c r="AA485" s="70" t="s">
        <v>48</v>
      </c>
      <c r="AE485" s="80"/>
      <c r="BB485" s="352" t="s">
        <v>67</v>
      </c>
      <c r="BL485" s="80">
        <f>IFERROR(W485*I485/H485,"0")</f>
        <v>0</v>
      </c>
      <c r="BM485" s="80">
        <f>IFERROR(X485*I485/H485,"0")</f>
        <v>0</v>
      </c>
      <c r="BN485" s="80">
        <f>IFERROR(1/J485*(W485/H485),"0")</f>
        <v>0</v>
      </c>
      <c r="BO485" s="80">
        <f>IFERROR(1/J485*(X485/H485),"0")</f>
        <v>0</v>
      </c>
    </row>
    <row r="486" spans="1:67" ht="16.5" customHeight="1" x14ac:dyDescent="0.25">
      <c r="A486" s="64" t="s">
        <v>677</v>
      </c>
      <c r="B486" s="64" t="s">
        <v>678</v>
      </c>
      <c r="C486" s="37">
        <v>4301020206</v>
      </c>
      <c r="D486" s="403">
        <v>4680115880054</v>
      </c>
      <c r="E486" s="403"/>
      <c r="F486" s="63">
        <v>0.6</v>
      </c>
      <c r="G486" s="38">
        <v>6</v>
      </c>
      <c r="H486" s="63">
        <v>3.6</v>
      </c>
      <c r="I486" s="63">
        <v>3.84</v>
      </c>
      <c r="J486" s="38">
        <v>120</v>
      </c>
      <c r="K486" s="38" t="s">
        <v>81</v>
      </c>
      <c r="L486" s="39" t="s">
        <v>113</v>
      </c>
      <c r="M486" s="39"/>
      <c r="N486" s="38">
        <v>55</v>
      </c>
      <c r="O486" s="4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6" s="405"/>
      <c r="Q486" s="405"/>
      <c r="R486" s="405"/>
      <c r="S486" s="406"/>
      <c r="T486" s="40" t="s">
        <v>48</v>
      </c>
      <c r="U486" s="40" t="s">
        <v>48</v>
      </c>
      <c r="V486" s="41" t="s">
        <v>0</v>
      </c>
      <c r="W486" s="59">
        <v>0</v>
      </c>
      <c r="X486" s="56">
        <f>IFERROR(IF(W486="",0,CEILING((W486/$H486),1)*$H486),"")</f>
        <v>0</v>
      </c>
      <c r="Y486" s="42" t="str">
        <f>IFERROR(IF(X486=0,"",ROUNDUP(X486/H486,0)*0.00937),"")</f>
        <v/>
      </c>
      <c r="Z486" s="69" t="s">
        <v>48</v>
      </c>
      <c r="AA486" s="70" t="s">
        <v>48</v>
      </c>
      <c r="AE486" s="80"/>
      <c r="BB486" s="353" t="s">
        <v>67</v>
      </c>
      <c r="BL486" s="80">
        <f>IFERROR(W486*I486/H486,"0")</f>
        <v>0</v>
      </c>
      <c r="BM486" s="80">
        <f>IFERROR(X486*I486/H486,"0")</f>
        <v>0</v>
      </c>
      <c r="BN486" s="80">
        <f>IFERROR(1/J486*(W486/H486),"0")</f>
        <v>0</v>
      </c>
      <c r="BO486" s="80">
        <f>IFERROR(1/J486*(X486/H486),"0")</f>
        <v>0</v>
      </c>
    </row>
    <row r="487" spans="1:67" x14ac:dyDescent="0.2">
      <c r="A487" s="400"/>
      <c r="B487" s="400"/>
      <c r="C487" s="400"/>
      <c r="D487" s="400"/>
      <c r="E487" s="400"/>
      <c r="F487" s="400"/>
      <c r="G487" s="400"/>
      <c r="H487" s="400"/>
      <c r="I487" s="400"/>
      <c r="J487" s="400"/>
      <c r="K487" s="400"/>
      <c r="L487" s="400"/>
      <c r="M487" s="400"/>
      <c r="N487" s="401"/>
      <c r="O487" s="397" t="s">
        <v>43</v>
      </c>
      <c r="P487" s="398"/>
      <c r="Q487" s="398"/>
      <c r="R487" s="398"/>
      <c r="S487" s="398"/>
      <c r="T487" s="398"/>
      <c r="U487" s="399"/>
      <c r="V487" s="43" t="s">
        <v>42</v>
      </c>
      <c r="W487" s="44">
        <f>IFERROR(W485/H485,"0")+IFERROR(W486/H486,"0")</f>
        <v>0</v>
      </c>
      <c r="X487" s="44">
        <f>IFERROR(X485/H485,"0")+IFERROR(X486/H486,"0")</f>
        <v>0</v>
      </c>
      <c r="Y487" s="44">
        <f>IFERROR(IF(Y485="",0,Y485),"0")+IFERROR(IF(Y486="",0,Y486),"0")</f>
        <v>0</v>
      </c>
      <c r="Z487" s="68"/>
      <c r="AA487" s="68"/>
    </row>
    <row r="488" spans="1:67" x14ac:dyDescent="0.2">
      <c r="A488" s="400"/>
      <c r="B488" s="400"/>
      <c r="C488" s="400"/>
      <c r="D488" s="400"/>
      <c r="E488" s="400"/>
      <c r="F488" s="400"/>
      <c r="G488" s="400"/>
      <c r="H488" s="400"/>
      <c r="I488" s="400"/>
      <c r="J488" s="400"/>
      <c r="K488" s="400"/>
      <c r="L488" s="400"/>
      <c r="M488" s="400"/>
      <c r="N488" s="401"/>
      <c r="O488" s="397" t="s">
        <v>43</v>
      </c>
      <c r="P488" s="398"/>
      <c r="Q488" s="398"/>
      <c r="R488" s="398"/>
      <c r="S488" s="398"/>
      <c r="T488" s="398"/>
      <c r="U488" s="399"/>
      <c r="V488" s="43" t="s">
        <v>0</v>
      </c>
      <c r="W488" s="44">
        <f>IFERROR(SUM(W485:W486),"0")</f>
        <v>0</v>
      </c>
      <c r="X488" s="44">
        <f>IFERROR(SUM(X485:X486),"0")</f>
        <v>0</v>
      </c>
      <c r="Y488" s="43"/>
      <c r="Z488" s="68"/>
      <c r="AA488" s="68"/>
    </row>
    <row r="489" spans="1:67" ht="14.25" customHeight="1" x14ac:dyDescent="0.25">
      <c r="A489" s="402" t="s">
        <v>77</v>
      </c>
      <c r="B489" s="402"/>
      <c r="C489" s="402"/>
      <c r="D489" s="402"/>
      <c r="E489" s="402"/>
      <c r="F489" s="402"/>
      <c r="G489" s="402"/>
      <c r="H489" s="402"/>
      <c r="I489" s="402"/>
      <c r="J489" s="402"/>
      <c r="K489" s="402"/>
      <c r="L489" s="402"/>
      <c r="M489" s="402"/>
      <c r="N489" s="402"/>
      <c r="O489" s="402"/>
      <c r="P489" s="402"/>
      <c r="Q489" s="402"/>
      <c r="R489" s="402"/>
      <c r="S489" s="402"/>
      <c r="T489" s="402"/>
      <c r="U489" s="402"/>
      <c r="V489" s="402"/>
      <c r="W489" s="402"/>
      <c r="X489" s="402"/>
      <c r="Y489" s="402"/>
      <c r="Z489" s="67"/>
      <c r="AA489" s="67"/>
    </row>
    <row r="490" spans="1:67" ht="27" customHeight="1" x14ac:dyDescent="0.25">
      <c r="A490" s="64" t="s">
        <v>679</v>
      </c>
      <c r="B490" s="64" t="s">
        <v>680</v>
      </c>
      <c r="C490" s="37">
        <v>4301031252</v>
      </c>
      <c r="D490" s="403">
        <v>4680115883116</v>
      </c>
      <c r="E490" s="403"/>
      <c r="F490" s="63">
        <v>0.88</v>
      </c>
      <c r="G490" s="38">
        <v>6</v>
      </c>
      <c r="H490" s="63">
        <v>5.28</v>
      </c>
      <c r="I490" s="63">
        <v>5.64</v>
      </c>
      <c r="J490" s="38">
        <v>104</v>
      </c>
      <c r="K490" s="38" t="s">
        <v>114</v>
      </c>
      <c r="L490" s="39" t="s">
        <v>113</v>
      </c>
      <c r="M490" s="39"/>
      <c r="N490" s="38">
        <v>60</v>
      </c>
      <c r="O490" s="4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0" s="405"/>
      <c r="Q490" s="405"/>
      <c r="R490" s="405"/>
      <c r="S490" s="406"/>
      <c r="T490" s="40" t="s">
        <v>48</v>
      </c>
      <c r="U490" s="40" t="s">
        <v>48</v>
      </c>
      <c r="V490" s="41" t="s">
        <v>0</v>
      </c>
      <c r="W490" s="59">
        <v>0</v>
      </c>
      <c r="X490" s="56">
        <f t="shared" ref="X490:X495" si="92">IFERROR(IF(W490="",0,CEILING((W490/$H490),1)*$H490),"")</f>
        <v>0</v>
      </c>
      <c r="Y490" s="42" t="str">
        <f>IFERROR(IF(X490=0,"",ROUNDUP(X490/H490,0)*0.01196),"")</f>
        <v/>
      </c>
      <c r="Z490" s="69" t="s">
        <v>48</v>
      </c>
      <c r="AA490" s="70" t="s">
        <v>48</v>
      </c>
      <c r="AE490" s="80"/>
      <c r="BB490" s="354" t="s">
        <v>67</v>
      </c>
      <c r="BL490" s="80">
        <f t="shared" ref="BL490:BL495" si="93">IFERROR(W490*I490/H490,"0")</f>
        <v>0</v>
      </c>
      <c r="BM490" s="80">
        <f t="shared" ref="BM490:BM495" si="94">IFERROR(X490*I490/H490,"0")</f>
        <v>0</v>
      </c>
      <c r="BN490" s="80">
        <f t="shared" ref="BN490:BN495" si="95">IFERROR(1/J490*(W490/H490),"0")</f>
        <v>0</v>
      </c>
      <c r="BO490" s="80">
        <f t="shared" ref="BO490:BO495" si="96">IFERROR(1/J490*(X490/H490),"0")</f>
        <v>0</v>
      </c>
    </row>
    <row r="491" spans="1:67" ht="27" customHeight="1" x14ac:dyDescent="0.25">
      <c r="A491" s="64" t="s">
        <v>681</v>
      </c>
      <c r="B491" s="64" t="s">
        <v>682</v>
      </c>
      <c r="C491" s="37">
        <v>4301031248</v>
      </c>
      <c r="D491" s="403">
        <v>4680115883093</v>
      </c>
      <c r="E491" s="403"/>
      <c r="F491" s="63">
        <v>0.88</v>
      </c>
      <c r="G491" s="38">
        <v>6</v>
      </c>
      <c r="H491" s="63">
        <v>5.28</v>
      </c>
      <c r="I491" s="63">
        <v>5.64</v>
      </c>
      <c r="J491" s="38">
        <v>104</v>
      </c>
      <c r="K491" s="38" t="s">
        <v>114</v>
      </c>
      <c r="L491" s="39" t="s">
        <v>80</v>
      </c>
      <c r="M491" s="39"/>
      <c r="N491" s="38">
        <v>60</v>
      </c>
      <c r="O491" s="45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1" s="405"/>
      <c r="Q491" s="405"/>
      <c r="R491" s="405"/>
      <c r="S491" s="406"/>
      <c r="T491" s="40" t="s">
        <v>48</v>
      </c>
      <c r="U491" s="40" t="s">
        <v>48</v>
      </c>
      <c r="V491" s="41" t="s">
        <v>0</v>
      </c>
      <c r="W491" s="59">
        <v>0</v>
      </c>
      <c r="X491" s="56">
        <f t="shared" si="92"/>
        <v>0</v>
      </c>
      <c r="Y491" s="42" t="str">
        <f>IFERROR(IF(X491=0,"",ROUNDUP(X491/H491,0)*0.01196),"")</f>
        <v/>
      </c>
      <c r="Z491" s="69" t="s">
        <v>48</v>
      </c>
      <c r="AA491" s="70" t="s">
        <v>48</v>
      </c>
      <c r="AE491" s="80"/>
      <c r="BB491" s="355" t="s">
        <v>67</v>
      </c>
      <c r="BL491" s="80">
        <f t="shared" si="93"/>
        <v>0</v>
      </c>
      <c r="BM491" s="80">
        <f t="shared" si="94"/>
        <v>0</v>
      </c>
      <c r="BN491" s="80">
        <f t="shared" si="95"/>
        <v>0</v>
      </c>
      <c r="BO491" s="80">
        <f t="shared" si="96"/>
        <v>0</v>
      </c>
    </row>
    <row r="492" spans="1:67" ht="27" customHeight="1" x14ac:dyDescent="0.25">
      <c r="A492" s="64" t="s">
        <v>683</v>
      </c>
      <c r="B492" s="64" t="s">
        <v>684</v>
      </c>
      <c r="C492" s="37">
        <v>4301031250</v>
      </c>
      <c r="D492" s="403">
        <v>4680115883109</v>
      </c>
      <c r="E492" s="403"/>
      <c r="F492" s="63">
        <v>0.88</v>
      </c>
      <c r="G492" s="38">
        <v>6</v>
      </c>
      <c r="H492" s="63">
        <v>5.28</v>
      </c>
      <c r="I492" s="63">
        <v>5.64</v>
      </c>
      <c r="J492" s="38">
        <v>104</v>
      </c>
      <c r="K492" s="38" t="s">
        <v>114</v>
      </c>
      <c r="L492" s="39" t="s">
        <v>80</v>
      </c>
      <c r="M492" s="39"/>
      <c r="N492" s="38">
        <v>60</v>
      </c>
      <c r="O492" s="45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2" s="405"/>
      <c r="Q492" s="405"/>
      <c r="R492" s="405"/>
      <c r="S492" s="406"/>
      <c r="T492" s="40" t="s">
        <v>48</v>
      </c>
      <c r="U492" s="40" t="s">
        <v>48</v>
      </c>
      <c r="V492" s="41" t="s">
        <v>0</v>
      </c>
      <c r="W492" s="59">
        <v>0</v>
      </c>
      <c r="X492" s="56">
        <f t="shared" si="92"/>
        <v>0</v>
      </c>
      <c r="Y492" s="42" t="str">
        <f>IFERROR(IF(X492=0,"",ROUNDUP(X492/H492,0)*0.01196),"")</f>
        <v/>
      </c>
      <c r="Z492" s="69" t="s">
        <v>48</v>
      </c>
      <c r="AA492" s="70" t="s">
        <v>48</v>
      </c>
      <c r="AE492" s="80"/>
      <c r="BB492" s="356" t="s">
        <v>67</v>
      </c>
      <c r="BL492" s="80">
        <f t="shared" si="93"/>
        <v>0</v>
      </c>
      <c r="BM492" s="80">
        <f t="shared" si="94"/>
        <v>0</v>
      </c>
      <c r="BN492" s="80">
        <f t="shared" si="95"/>
        <v>0</v>
      </c>
      <c r="BO492" s="80">
        <f t="shared" si="96"/>
        <v>0</v>
      </c>
    </row>
    <row r="493" spans="1:67" ht="27" customHeight="1" x14ac:dyDescent="0.25">
      <c r="A493" s="64" t="s">
        <v>685</v>
      </c>
      <c r="B493" s="64" t="s">
        <v>686</v>
      </c>
      <c r="C493" s="37">
        <v>4301031249</v>
      </c>
      <c r="D493" s="403">
        <v>4680115882072</v>
      </c>
      <c r="E493" s="403"/>
      <c r="F493" s="63">
        <v>0.6</v>
      </c>
      <c r="G493" s="38">
        <v>6</v>
      </c>
      <c r="H493" s="63">
        <v>3.6</v>
      </c>
      <c r="I493" s="63">
        <v>3.84</v>
      </c>
      <c r="J493" s="38">
        <v>120</v>
      </c>
      <c r="K493" s="38" t="s">
        <v>81</v>
      </c>
      <c r="L493" s="39" t="s">
        <v>113</v>
      </c>
      <c r="M493" s="39"/>
      <c r="N493" s="38">
        <v>60</v>
      </c>
      <c r="O493" s="45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3" s="405"/>
      <c r="Q493" s="405"/>
      <c r="R493" s="405"/>
      <c r="S493" s="406"/>
      <c r="T493" s="40" t="s">
        <v>48</v>
      </c>
      <c r="U493" s="40" t="s">
        <v>48</v>
      </c>
      <c r="V493" s="41" t="s">
        <v>0</v>
      </c>
      <c r="W493" s="59">
        <v>0</v>
      </c>
      <c r="X493" s="56">
        <f t="shared" si="92"/>
        <v>0</v>
      </c>
      <c r="Y493" s="42" t="str">
        <f>IFERROR(IF(X493=0,"",ROUNDUP(X493/H493,0)*0.00937),"")</f>
        <v/>
      </c>
      <c r="Z493" s="69" t="s">
        <v>48</v>
      </c>
      <c r="AA493" s="70" t="s">
        <v>48</v>
      </c>
      <c r="AE493" s="80"/>
      <c r="BB493" s="357" t="s">
        <v>67</v>
      </c>
      <c r="BL493" s="80">
        <f t="shared" si="93"/>
        <v>0</v>
      </c>
      <c r="BM493" s="80">
        <f t="shared" si="94"/>
        <v>0</v>
      </c>
      <c r="BN493" s="80">
        <f t="shared" si="95"/>
        <v>0</v>
      </c>
      <c r="BO493" s="80">
        <f t="shared" si="96"/>
        <v>0</v>
      </c>
    </row>
    <row r="494" spans="1:67" ht="27" customHeight="1" x14ac:dyDescent="0.25">
      <c r="A494" s="64" t="s">
        <v>687</v>
      </c>
      <c r="B494" s="64" t="s">
        <v>688</v>
      </c>
      <c r="C494" s="37">
        <v>4301031251</v>
      </c>
      <c r="D494" s="403">
        <v>4680115882102</v>
      </c>
      <c r="E494" s="403"/>
      <c r="F494" s="63">
        <v>0.6</v>
      </c>
      <c r="G494" s="38">
        <v>6</v>
      </c>
      <c r="H494" s="63">
        <v>3.6</v>
      </c>
      <c r="I494" s="63">
        <v>3.81</v>
      </c>
      <c r="J494" s="38">
        <v>120</v>
      </c>
      <c r="K494" s="38" t="s">
        <v>81</v>
      </c>
      <c r="L494" s="39" t="s">
        <v>80</v>
      </c>
      <c r="M494" s="39"/>
      <c r="N494" s="38">
        <v>60</v>
      </c>
      <c r="O494" s="44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4" s="405"/>
      <c r="Q494" s="405"/>
      <c r="R494" s="405"/>
      <c r="S494" s="406"/>
      <c r="T494" s="40" t="s">
        <v>48</v>
      </c>
      <c r="U494" s="40" t="s">
        <v>48</v>
      </c>
      <c r="V494" s="41" t="s">
        <v>0</v>
      </c>
      <c r="W494" s="59">
        <v>0</v>
      </c>
      <c r="X494" s="56">
        <f t="shared" si="92"/>
        <v>0</v>
      </c>
      <c r="Y494" s="42" t="str">
        <f>IFERROR(IF(X494=0,"",ROUNDUP(X494/H494,0)*0.00937),"")</f>
        <v/>
      </c>
      <c r="Z494" s="69" t="s">
        <v>48</v>
      </c>
      <c r="AA494" s="70" t="s">
        <v>48</v>
      </c>
      <c r="AE494" s="80"/>
      <c r="BB494" s="358" t="s">
        <v>67</v>
      </c>
      <c r="BL494" s="80">
        <f t="shared" si="93"/>
        <v>0</v>
      </c>
      <c r="BM494" s="80">
        <f t="shared" si="94"/>
        <v>0</v>
      </c>
      <c r="BN494" s="80">
        <f t="shared" si="95"/>
        <v>0</v>
      </c>
      <c r="BO494" s="80">
        <f t="shared" si="96"/>
        <v>0</v>
      </c>
    </row>
    <row r="495" spans="1:67" ht="27" customHeight="1" x14ac:dyDescent="0.25">
      <c r="A495" s="64" t="s">
        <v>689</v>
      </c>
      <c r="B495" s="64" t="s">
        <v>690</v>
      </c>
      <c r="C495" s="37">
        <v>4301031253</v>
      </c>
      <c r="D495" s="403">
        <v>4680115882096</v>
      </c>
      <c r="E495" s="403"/>
      <c r="F495" s="63">
        <v>0.6</v>
      </c>
      <c r="G495" s="38">
        <v>6</v>
      </c>
      <c r="H495" s="63">
        <v>3.6</v>
      </c>
      <c r="I495" s="63">
        <v>3.81</v>
      </c>
      <c r="J495" s="38">
        <v>120</v>
      </c>
      <c r="K495" s="38" t="s">
        <v>81</v>
      </c>
      <c r="L495" s="39" t="s">
        <v>80</v>
      </c>
      <c r="M495" s="39"/>
      <c r="N495" s="38">
        <v>60</v>
      </c>
      <c r="O495" s="44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5" s="405"/>
      <c r="Q495" s="405"/>
      <c r="R495" s="405"/>
      <c r="S495" s="406"/>
      <c r="T495" s="40" t="s">
        <v>48</v>
      </c>
      <c r="U495" s="40" t="s">
        <v>48</v>
      </c>
      <c r="V495" s="41" t="s">
        <v>0</v>
      </c>
      <c r="W495" s="59">
        <v>0</v>
      </c>
      <c r="X495" s="56">
        <f t="shared" si="92"/>
        <v>0</v>
      </c>
      <c r="Y495" s="42" t="str">
        <f>IFERROR(IF(X495=0,"",ROUNDUP(X495/H495,0)*0.00937),"")</f>
        <v/>
      </c>
      <c r="Z495" s="69" t="s">
        <v>48</v>
      </c>
      <c r="AA495" s="70" t="s">
        <v>48</v>
      </c>
      <c r="AE495" s="80"/>
      <c r="BB495" s="359" t="s">
        <v>67</v>
      </c>
      <c r="BL495" s="80">
        <f t="shared" si="93"/>
        <v>0</v>
      </c>
      <c r="BM495" s="80">
        <f t="shared" si="94"/>
        <v>0</v>
      </c>
      <c r="BN495" s="80">
        <f t="shared" si="95"/>
        <v>0</v>
      </c>
      <c r="BO495" s="80">
        <f t="shared" si="96"/>
        <v>0</v>
      </c>
    </row>
    <row r="496" spans="1:67" x14ac:dyDescent="0.2">
      <c r="A496" s="400"/>
      <c r="B496" s="400"/>
      <c r="C496" s="400"/>
      <c r="D496" s="400"/>
      <c r="E496" s="400"/>
      <c r="F496" s="400"/>
      <c r="G496" s="400"/>
      <c r="H496" s="400"/>
      <c r="I496" s="400"/>
      <c r="J496" s="400"/>
      <c r="K496" s="400"/>
      <c r="L496" s="400"/>
      <c r="M496" s="400"/>
      <c r="N496" s="401"/>
      <c r="O496" s="397" t="s">
        <v>43</v>
      </c>
      <c r="P496" s="398"/>
      <c r="Q496" s="398"/>
      <c r="R496" s="398"/>
      <c r="S496" s="398"/>
      <c r="T496" s="398"/>
      <c r="U496" s="399"/>
      <c r="V496" s="43" t="s">
        <v>42</v>
      </c>
      <c r="W496" s="44">
        <f>IFERROR(W490/H490,"0")+IFERROR(W491/H491,"0")+IFERROR(W492/H492,"0")+IFERROR(W493/H493,"0")+IFERROR(W494/H494,"0")+IFERROR(W495/H495,"0")</f>
        <v>0</v>
      </c>
      <c r="X496" s="44">
        <f>IFERROR(X490/H490,"0")+IFERROR(X491/H491,"0")+IFERROR(X492/H492,"0")+IFERROR(X493/H493,"0")+IFERROR(X494/H494,"0")+IFERROR(X495/H495,"0")</f>
        <v>0</v>
      </c>
      <c r="Y496" s="44">
        <f>IFERROR(IF(Y490="",0,Y490),"0")+IFERROR(IF(Y491="",0,Y491),"0")+IFERROR(IF(Y492="",0,Y492),"0")+IFERROR(IF(Y493="",0,Y493),"0")+IFERROR(IF(Y494="",0,Y494),"0")+IFERROR(IF(Y495="",0,Y495),"0")</f>
        <v>0</v>
      </c>
      <c r="Z496" s="68"/>
      <c r="AA496" s="68"/>
    </row>
    <row r="497" spans="1:67" x14ac:dyDescent="0.2">
      <c r="A497" s="400"/>
      <c r="B497" s="400"/>
      <c r="C497" s="400"/>
      <c r="D497" s="400"/>
      <c r="E497" s="400"/>
      <c r="F497" s="400"/>
      <c r="G497" s="400"/>
      <c r="H497" s="400"/>
      <c r="I497" s="400"/>
      <c r="J497" s="400"/>
      <c r="K497" s="400"/>
      <c r="L497" s="400"/>
      <c r="M497" s="400"/>
      <c r="N497" s="401"/>
      <c r="O497" s="397" t="s">
        <v>43</v>
      </c>
      <c r="P497" s="398"/>
      <c r="Q497" s="398"/>
      <c r="R497" s="398"/>
      <c r="S497" s="398"/>
      <c r="T497" s="398"/>
      <c r="U497" s="399"/>
      <c r="V497" s="43" t="s">
        <v>0</v>
      </c>
      <c r="W497" s="44">
        <f>IFERROR(SUM(W490:W495),"0")</f>
        <v>0</v>
      </c>
      <c r="X497" s="44">
        <f>IFERROR(SUM(X490:X495),"0")</f>
        <v>0</v>
      </c>
      <c r="Y497" s="43"/>
      <c r="Z497" s="68"/>
      <c r="AA497" s="68"/>
    </row>
    <row r="498" spans="1:67" ht="14.25" customHeight="1" x14ac:dyDescent="0.25">
      <c r="A498" s="402" t="s">
        <v>85</v>
      </c>
      <c r="B498" s="402"/>
      <c r="C498" s="402"/>
      <c r="D498" s="402"/>
      <c r="E498" s="402"/>
      <c r="F498" s="402"/>
      <c r="G498" s="402"/>
      <c r="H498" s="402"/>
      <c r="I498" s="402"/>
      <c r="J498" s="402"/>
      <c r="K498" s="402"/>
      <c r="L498" s="402"/>
      <c r="M498" s="402"/>
      <c r="N498" s="402"/>
      <c r="O498" s="402"/>
      <c r="P498" s="402"/>
      <c r="Q498" s="402"/>
      <c r="R498" s="402"/>
      <c r="S498" s="402"/>
      <c r="T498" s="402"/>
      <c r="U498" s="402"/>
      <c r="V498" s="402"/>
      <c r="W498" s="402"/>
      <c r="X498" s="402"/>
      <c r="Y498" s="402"/>
      <c r="Z498" s="67"/>
      <c r="AA498" s="67"/>
    </row>
    <row r="499" spans="1:67" ht="16.5" customHeight="1" x14ac:dyDescent="0.25">
      <c r="A499" s="64" t="s">
        <v>691</v>
      </c>
      <c r="B499" s="64" t="s">
        <v>692</v>
      </c>
      <c r="C499" s="37">
        <v>4301051230</v>
      </c>
      <c r="D499" s="403">
        <v>4607091383409</v>
      </c>
      <c r="E499" s="403"/>
      <c r="F499" s="63">
        <v>1.3</v>
      </c>
      <c r="G499" s="38">
        <v>6</v>
      </c>
      <c r="H499" s="63">
        <v>7.8</v>
      </c>
      <c r="I499" s="63">
        <v>8.3460000000000001</v>
      </c>
      <c r="J499" s="38">
        <v>56</v>
      </c>
      <c r="K499" s="38" t="s">
        <v>114</v>
      </c>
      <c r="L499" s="39" t="s">
        <v>80</v>
      </c>
      <c r="M499" s="39"/>
      <c r="N499" s="38">
        <v>45</v>
      </c>
      <c r="O499" s="4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9" s="405"/>
      <c r="Q499" s="405"/>
      <c r="R499" s="405"/>
      <c r="S499" s="406"/>
      <c r="T499" s="40" t="s">
        <v>48</v>
      </c>
      <c r="U499" s="40" t="s">
        <v>48</v>
      </c>
      <c r="V499" s="41" t="s">
        <v>0</v>
      </c>
      <c r="W499" s="59">
        <v>0</v>
      </c>
      <c r="X499" s="56">
        <f>IFERROR(IF(W499="",0,CEILING((W499/$H499),1)*$H499),"")</f>
        <v>0</v>
      </c>
      <c r="Y499" s="42" t="str">
        <f>IFERROR(IF(X499=0,"",ROUNDUP(X499/H499,0)*0.02175),"")</f>
        <v/>
      </c>
      <c r="Z499" s="69" t="s">
        <v>48</v>
      </c>
      <c r="AA499" s="70" t="s">
        <v>48</v>
      </c>
      <c r="AE499" s="80"/>
      <c r="BB499" s="360" t="s">
        <v>67</v>
      </c>
      <c r="BL499" s="80">
        <f>IFERROR(W499*I499/H499,"0")</f>
        <v>0</v>
      </c>
      <c r="BM499" s="80">
        <f>IFERROR(X499*I499/H499,"0")</f>
        <v>0</v>
      </c>
      <c r="BN499" s="80">
        <f>IFERROR(1/J499*(W499/H499),"0")</f>
        <v>0</v>
      </c>
      <c r="BO499" s="80">
        <f>IFERROR(1/J499*(X499/H499),"0")</f>
        <v>0</v>
      </c>
    </row>
    <row r="500" spans="1:67" ht="16.5" customHeight="1" x14ac:dyDescent="0.25">
      <c r="A500" s="64" t="s">
        <v>693</v>
      </c>
      <c r="B500" s="64" t="s">
        <v>694</v>
      </c>
      <c r="C500" s="37">
        <v>4301051231</v>
      </c>
      <c r="D500" s="403">
        <v>4607091383416</v>
      </c>
      <c r="E500" s="403"/>
      <c r="F500" s="63">
        <v>1.3</v>
      </c>
      <c r="G500" s="38">
        <v>6</v>
      </c>
      <c r="H500" s="63">
        <v>7.8</v>
      </c>
      <c r="I500" s="63">
        <v>8.3460000000000001</v>
      </c>
      <c r="J500" s="38">
        <v>56</v>
      </c>
      <c r="K500" s="38" t="s">
        <v>114</v>
      </c>
      <c r="L500" s="39" t="s">
        <v>80</v>
      </c>
      <c r="M500" s="39"/>
      <c r="N500" s="38">
        <v>45</v>
      </c>
      <c r="O500" s="44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0" s="405"/>
      <c r="Q500" s="405"/>
      <c r="R500" s="405"/>
      <c r="S500" s="406"/>
      <c r="T500" s="40" t="s">
        <v>48</v>
      </c>
      <c r="U500" s="40" t="s">
        <v>48</v>
      </c>
      <c r="V500" s="41" t="s">
        <v>0</v>
      </c>
      <c r="W500" s="59">
        <v>0</v>
      </c>
      <c r="X500" s="56">
        <f>IFERROR(IF(W500="",0,CEILING((W500/$H500),1)*$H500),"")</f>
        <v>0</v>
      </c>
      <c r="Y500" s="42" t="str">
        <f>IFERROR(IF(X500=0,"",ROUNDUP(X500/H500,0)*0.02175),"")</f>
        <v/>
      </c>
      <c r="Z500" s="69" t="s">
        <v>48</v>
      </c>
      <c r="AA500" s="70" t="s">
        <v>48</v>
      </c>
      <c r="AE500" s="80"/>
      <c r="BB500" s="361" t="s">
        <v>67</v>
      </c>
      <c r="BL500" s="80">
        <f>IFERROR(W500*I500/H500,"0")</f>
        <v>0</v>
      </c>
      <c r="BM500" s="80">
        <f>IFERROR(X500*I500/H500,"0")</f>
        <v>0</v>
      </c>
      <c r="BN500" s="80">
        <f>IFERROR(1/J500*(W500/H500),"0")</f>
        <v>0</v>
      </c>
      <c r="BO500" s="80">
        <f>IFERROR(1/J500*(X500/H500),"0")</f>
        <v>0</v>
      </c>
    </row>
    <row r="501" spans="1:67" ht="27" customHeight="1" x14ac:dyDescent="0.25">
      <c r="A501" s="64" t="s">
        <v>695</v>
      </c>
      <c r="B501" s="64" t="s">
        <v>696</v>
      </c>
      <c r="C501" s="37">
        <v>4301051058</v>
      </c>
      <c r="D501" s="403">
        <v>4680115883536</v>
      </c>
      <c r="E501" s="403"/>
      <c r="F501" s="63">
        <v>0.3</v>
      </c>
      <c r="G501" s="38">
        <v>6</v>
      </c>
      <c r="H501" s="63">
        <v>1.8</v>
      </c>
      <c r="I501" s="63">
        <v>2.0659999999999998</v>
      </c>
      <c r="J501" s="38">
        <v>156</v>
      </c>
      <c r="K501" s="38" t="s">
        <v>81</v>
      </c>
      <c r="L501" s="39" t="s">
        <v>80</v>
      </c>
      <c r="M501" s="39"/>
      <c r="N501" s="38">
        <v>45</v>
      </c>
      <c r="O501" s="44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1" s="405"/>
      <c r="Q501" s="405"/>
      <c r="R501" s="405"/>
      <c r="S501" s="406"/>
      <c r="T501" s="40" t="s">
        <v>48</v>
      </c>
      <c r="U501" s="40" t="s">
        <v>48</v>
      </c>
      <c r="V501" s="41" t="s">
        <v>0</v>
      </c>
      <c r="W501" s="59">
        <v>0</v>
      </c>
      <c r="X501" s="56">
        <f>IFERROR(IF(W501="",0,CEILING((W501/$H501),1)*$H501),"")</f>
        <v>0</v>
      </c>
      <c r="Y501" s="42" t="str">
        <f>IFERROR(IF(X501=0,"",ROUNDUP(X501/H501,0)*0.00753),"")</f>
        <v/>
      </c>
      <c r="Z501" s="69" t="s">
        <v>48</v>
      </c>
      <c r="AA501" s="70" t="s">
        <v>48</v>
      </c>
      <c r="AE501" s="80"/>
      <c r="BB501" s="362" t="s">
        <v>67</v>
      </c>
      <c r="BL501" s="80">
        <f>IFERROR(W501*I501/H501,"0")</f>
        <v>0</v>
      </c>
      <c r="BM501" s="80">
        <f>IFERROR(X501*I501/H501,"0")</f>
        <v>0</v>
      </c>
      <c r="BN501" s="80">
        <f>IFERROR(1/J501*(W501/H501),"0")</f>
        <v>0</v>
      </c>
      <c r="BO501" s="80">
        <f>IFERROR(1/J501*(X501/H501),"0")</f>
        <v>0</v>
      </c>
    </row>
    <row r="502" spans="1:67" x14ac:dyDescent="0.2">
      <c r="A502" s="400"/>
      <c r="B502" s="400"/>
      <c r="C502" s="400"/>
      <c r="D502" s="400"/>
      <c r="E502" s="400"/>
      <c r="F502" s="400"/>
      <c r="G502" s="400"/>
      <c r="H502" s="400"/>
      <c r="I502" s="400"/>
      <c r="J502" s="400"/>
      <c r="K502" s="400"/>
      <c r="L502" s="400"/>
      <c r="M502" s="400"/>
      <c r="N502" s="401"/>
      <c r="O502" s="397" t="s">
        <v>43</v>
      </c>
      <c r="P502" s="398"/>
      <c r="Q502" s="398"/>
      <c r="R502" s="398"/>
      <c r="S502" s="398"/>
      <c r="T502" s="398"/>
      <c r="U502" s="399"/>
      <c r="V502" s="43" t="s">
        <v>42</v>
      </c>
      <c r="W502" s="44">
        <f>IFERROR(W499/H499,"0")+IFERROR(W500/H500,"0")+IFERROR(W501/H501,"0")</f>
        <v>0</v>
      </c>
      <c r="X502" s="44">
        <f>IFERROR(X499/H499,"0")+IFERROR(X500/H500,"0")+IFERROR(X501/H501,"0")</f>
        <v>0</v>
      </c>
      <c r="Y502" s="44">
        <f>IFERROR(IF(Y499="",0,Y499),"0")+IFERROR(IF(Y500="",0,Y500),"0")+IFERROR(IF(Y501="",0,Y501),"0")</f>
        <v>0</v>
      </c>
      <c r="Z502" s="68"/>
      <c r="AA502" s="68"/>
    </row>
    <row r="503" spans="1:67" x14ac:dyDescent="0.2">
      <c r="A503" s="400"/>
      <c r="B503" s="400"/>
      <c r="C503" s="400"/>
      <c r="D503" s="400"/>
      <c r="E503" s="400"/>
      <c r="F503" s="400"/>
      <c r="G503" s="400"/>
      <c r="H503" s="400"/>
      <c r="I503" s="400"/>
      <c r="J503" s="400"/>
      <c r="K503" s="400"/>
      <c r="L503" s="400"/>
      <c r="M503" s="400"/>
      <c r="N503" s="401"/>
      <c r="O503" s="397" t="s">
        <v>43</v>
      </c>
      <c r="P503" s="398"/>
      <c r="Q503" s="398"/>
      <c r="R503" s="398"/>
      <c r="S503" s="398"/>
      <c r="T503" s="398"/>
      <c r="U503" s="399"/>
      <c r="V503" s="43" t="s">
        <v>0</v>
      </c>
      <c r="W503" s="44">
        <f>IFERROR(SUM(W499:W501),"0")</f>
        <v>0</v>
      </c>
      <c r="X503" s="44">
        <f>IFERROR(SUM(X499:X501),"0")</f>
        <v>0</v>
      </c>
      <c r="Y503" s="43"/>
      <c r="Z503" s="68"/>
      <c r="AA503" s="68"/>
    </row>
    <row r="504" spans="1:67" ht="14.25" customHeight="1" x14ac:dyDescent="0.25">
      <c r="A504" s="402" t="s">
        <v>220</v>
      </c>
      <c r="B504" s="402"/>
      <c r="C504" s="402"/>
      <c r="D504" s="402"/>
      <c r="E504" s="402"/>
      <c r="F504" s="402"/>
      <c r="G504" s="402"/>
      <c r="H504" s="402"/>
      <c r="I504" s="402"/>
      <c r="J504" s="402"/>
      <c r="K504" s="402"/>
      <c r="L504" s="402"/>
      <c r="M504" s="402"/>
      <c r="N504" s="402"/>
      <c r="O504" s="402"/>
      <c r="P504" s="402"/>
      <c r="Q504" s="402"/>
      <c r="R504" s="402"/>
      <c r="S504" s="402"/>
      <c r="T504" s="402"/>
      <c r="U504" s="402"/>
      <c r="V504" s="402"/>
      <c r="W504" s="402"/>
      <c r="X504" s="402"/>
      <c r="Y504" s="402"/>
      <c r="Z504" s="67"/>
      <c r="AA504" s="67"/>
    </row>
    <row r="505" spans="1:67" ht="16.5" customHeight="1" x14ac:dyDescent="0.25">
      <c r="A505" s="64" t="s">
        <v>697</v>
      </c>
      <c r="B505" s="64" t="s">
        <v>698</v>
      </c>
      <c r="C505" s="37">
        <v>4301060363</v>
      </c>
      <c r="D505" s="403">
        <v>4680115885035</v>
      </c>
      <c r="E505" s="403"/>
      <c r="F505" s="63">
        <v>1</v>
      </c>
      <c r="G505" s="38">
        <v>4</v>
      </c>
      <c r="H505" s="63">
        <v>4</v>
      </c>
      <c r="I505" s="63">
        <v>4.4160000000000004</v>
      </c>
      <c r="J505" s="38">
        <v>104</v>
      </c>
      <c r="K505" s="38" t="s">
        <v>114</v>
      </c>
      <c r="L505" s="39" t="s">
        <v>80</v>
      </c>
      <c r="M505" s="39"/>
      <c r="N505" s="38">
        <v>35</v>
      </c>
      <c r="O505" s="4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5" s="405"/>
      <c r="Q505" s="405"/>
      <c r="R505" s="405"/>
      <c r="S505" s="406"/>
      <c r="T505" s="40" t="s">
        <v>48</v>
      </c>
      <c r="U505" s="40" t="s">
        <v>48</v>
      </c>
      <c r="V505" s="41" t="s">
        <v>0</v>
      </c>
      <c r="W505" s="59">
        <v>0</v>
      </c>
      <c r="X505" s="56">
        <f>IFERROR(IF(W505="",0,CEILING((W505/$H505),1)*$H505),"")</f>
        <v>0</v>
      </c>
      <c r="Y505" s="42" t="str">
        <f>IFERROR(IF(X505=0,"",ROUNDUP(X505/H505,0)*0.01196),"")</f>
        <v/>
      </c>
      <c r="Z505" s="69" t="s">
        <v>48</v>
      </c>
      <c r="AA505" s="70" t="s">
        <v>48</v>
      </c>
      <c r="AE505" s="80"/>
      <c r="BB505" s="363" t="s">
        <v>67</v>
      </c>
      <c r="BL505" s="80">
        <f>IFERROR(W505*I505/H505,"0")</f>
        <v>0</v>
      </c>
      <c r="BM505" s="80">
        <f>IFERROR(X505*I505/H505,"0")</f>
        <v>0</v>
      </c>
      <c r="BN505" s="80">
        <f>IFERROR(1/J505*(W505/H505),"0")</f>
        <v>0</v>
      </c>
      <c r="BO505" s="80">
        <f>IFERROR(1/J505*(X505/H505),"0")</f>
        <v>0</v>
      </c>
    </row>
    <row r="506" spans="1:67" x14ac:dyDescent="0.2">
      <c r="A506" s="400"/>
      <c r="B506" s="400"/>
      <c r="C506" s="400"/>
      <c r="D506" s="400"/>
      <c r="E506" s="400"/>
      <c r="F506" s="400"/>
      <c r="G506" s="400"/>
      <c r="H506" s="400"/>
      <c r="I506" s="400"/>
      <c r="J506" s="400"/>
      <c r="K506" s="400"/>
      <c r="L506" s="400"/>
      <c r="M506" s="400"/>
      <c r="N506" s="401"/>
      <c r="O506" s="397" t="s">
        <v>43</v>
      </c>
      <c r="P506" s="398"/>
      <c r="Q506" s="398"/>
      <c r="R506" s="398"/>
      <c r="S506" s="398"/>
      <c r="T506" s="398"/>
      <c r="U506" s="399"/>
      <c r="V506" s="43" t="s">
        <v>42</v>
      </c>
      <c r="W506" s="44">
        <f>IFERROR(W505/H505,"0")</f>
        <v>0</v>
      </c>
      <c r="X506" s="44">
        <f>IFERROR(X505/H505,"0")</f>
        <v>0</v>
      </c>
      <c r="Y506" s="44">
        <f>IFERROR(IF(Y505="",0,Y505),"0")</f>
        <v>0</v>
      </c>
      <c r="Z506" s="68"/>
      <c r="AA506" s="68"/>
    </row>
    <row r="507" spans="1:67" x14ac:dyDescent="0.2">
      <c r="A507" s="400"/>
      <c r="B507" s="400"/>
      <c r="C507" s="400"/>
      <c r="D507" s="400"/>
      <c r="E507" s="400"/>
      <c r="F507" s="400"/>
      <c r="G507" s="400"/>
      <c r="H507" s="400"/>
      <c r="I507" s="400"/>
      <c r="J507" s="400"/>
      <c r="K507" s="400"/>
      <c r="L507" s="400"/>
      <c r="M507" s="400"/>
      <c r="N507" s="401"/>
      <c r="O507" s="397" t="s">
        <v>43</v>
      </c>
      <c r="P507" s="398"/>
      <c r="Q507" s="398"/>
      <c r="R507" s="398"/>
      <c r="S507" s="398"/>
      <c r="T507" s="398"/>
      <c r="U507" s="399"/>
      <c r="V507" s="43" t="s">
        <v>0</v>
      </c>
      <c r="W507" s="44">
        <f>IFERROR(SUM(W505:W505),"0")</f>
        <v>0</v>
      </c>
      <c r="X507" s="44">
        <f>IFERROR(SUM(X505:X505),"0")</f>
        <v>0</v>
      </c>
      <c r="Y507" s="43"/>
      <c r="Z507" s="68"/>
      <c r="AA507" s="68"/>
    </row>
    <row r="508" spans="1:67" ht="27.75" customHeight="1" x14ac:dyDescent="0.2">
      <c r="A508" s="436" t="s">
        <v>699</v>
      </c>
      <c r="B508" s="436"/>
      <c r="C508" s="436"/>
      <c r="D508" s="436"/>
      <c r="E508" s="436"/>
      <c r="F508" s="436"/>
      <c r="G508" s="436"/>
      <c r="H508" s="436"/>
      <c r="I508" s="436"/>
      <c r="J508" s="436"/>
      <c r="K508" s="436"/>
      <c r="L508" s="436"/>
      <c r="M508" s="436"/>
      <c r="N508" s="436"/>
      <c r="O508" s="436"/>
      <c r="P508" s="436"/>
      <c r="Q508" s="436"/>
      <c r="R508" s="436"/>
      <c r="S508" s="436"/>
      <c r="T508" s="436"/>
      <c r="U508" s="436"/>
      <c r="V508" s="436"/>
      <c r="W508" s="436"/>
      <c r="X508" s="436"/>
      <c r="Y508" s="436"/>
      <c r="Z508" s="55"/>
      <c r="AA508" s="55"/>
    </row>
    <row r="509" spans="1:67" ht="16.5" customHeight="1" x14ac:dyDescent="0.25">
      <c r="A509" s="437" t="s">
        <v>700</v>
      </c>
      <c r="B509" s="437"/>
      <c r="C509" s="437"/>
      <c r="D509" s="437"/>
      <c r="E509" s="437"/>
      <c r="F509" s="437"/>
      <c r="G509" s="437"/>
      <c r="H509" s="437"/>
      <c r="I509" s="437"/>
      <c r="J509" s="437"/>
      <c r="K509" s="437"/>
      <c r="L509" s="437"/>
      <c r="M509" s="437"/>
      <c r="N509" s="437"/>
      <c r="O509" s="437"/>
      <c r="P509" s="437"/>
      <c r="Q509" s="437"/>
      <c r="R509" s="437"/>
      <c r="S509" s="437"/>
      <c r="T509" s="437"/>
      <c r="U509" s="437"/>
      <c r="V509" s="437"/>
      <c r="W509" s="437"/>
      <c r="X509" s="437"/>
      <c r="Y509" s="437"/>
      <c r="Z509" s="66"/>
      <c r="AA509" s="66"/>
    </row>
    <row r="510" spans="1:67" ht="14.25" customHeight="1" x14ac:dyDescent="0.25">
      <c r="A510" s="402" t="s">
        <v>118</v>
      </c>
      <c r="B510" s="402"/>
      <c r="C510" s="402"/>
      <c r="D510" s="402"/>
      <c r="E510" s="402"/>
      <c r="F510" s="402"/>
      <c r="G510" s="402"/>
      <c r="H510" s="402"/>
      <c r="I510" s="402"/>
      <c r="J510" s="402"/>
      <c r="K510" s="402"/>
      <c r="L510" s="402"/>
      <c r="M510" s="402"/>
      <c r="N510" s="402"/>
      <c r="O510" s="402"/>
      <c r="P510" s="402"/>
      <c r="Q510" s="402"/>
      <c r="R510" s="402"/>
      <c r="S510" s="402"/>
      <c r="T510" s="402"/>
      <c r="U510" s="402"/>
      <c r="V510" s="402"/>
      <c r="W510" s="402"/>
      <c r="X510" s="402"/>
      <c r="Y510" s="402"/>
      <c r="Z510" s="67"/>
      <c r="AA510" s="67"/>
    </row>
    <row r="511" spans="1:67" ht="27" customHeight="1" x14ac:dyDescent="0.25">
      <c r="A511" s="64" t="s">
        <v>701</v>
      </c>
      <c r="B511" s="64" t="s">
        <v>702</v>
      </c>
      <c r="C511" s="37">
        <v>4301011763</v>
      </c>
      <c r="D511" s="403">
        <v>4640242181011</v>
      </c>
      <c r="E511" s="403"/>
      <c r="F511" s="63">
        <v>1.35</v>
      </c>
      <c r="G511" s="38">
        <v>8</v>
      </c>
      <c r="H511" s="63">
        <v>10.8</v>
      </c>
      <c r="I511" s="63">
        <v>11.28</v>
      </c>
      <c r="J511" s="38">
        <v>56</v>
      </c>
      <c r="K511" s="38" t="s">
        <v>114</v>
      </c>
      <c r="L511" s="39" t="s">
        <v>133</v>
      </c>
      <c r="M511" s="39"/>
      <c r="N511" s="38">
        <v>55</v>
      </c>
      <c r="O511" s="438" t="s">
        <v>703</v>
      </c>
      <c r="P511" s="405"/>
      <c r="Q511" s="405"/>
      <c r="R511" s="405"/>
      <c r="S511" s="406"/>
      <c r="T511" s="40" t="s">
        <v>48</v>
      </c>
      <c r="U511" s="40" t="s">
        <v>48</v>
      </c>
      <c r="V511" s="41" t="s">
        <v>0</v>
      </c>
      <c r="W511" s="59">
        <v>0</v>
      </c>
      <c r="X511" s="56">
        <f t="shared" ref="X511:X519" si="97">IFERROR(IF(W511="",0,CEILING((W511/$H511),1)*$H511),"")</f>
        <v>0</v>
      </c>
      <c r="Y511" s="42" t="str">
        <f t="shared" ref="Y511:Y516" si="98">IFERROR(IF(X511=0,"",ROUNDUP(X511/H511,0)*0.02175),"")</f>
        <v/>
      </c>
      <c r="Z511" s="69" t="s">
        <v>48</v>
      </c>
      <c r="AA511" s="70" t="s">
        <v>48</v>
      </c>
      <c r="AE511" s="80"/>
      <c r="BB511" s="364" t="s">
        <v>67</v>
      </c>
      <c r="BL511" s="80">
        <f t="shared" ref="BL511:BL519" si="99">IFERROR(W511*I511/H511,"0")</f>
        <v>0</v>
      </c>
      <c r="BM511" s="80">
        <f t="shared" ref="BM511:BM519" si="100">IFERROR(X511*I511/H511,"0")</f>
        <v>0</v>
      </c>
      <c r="BN511" s="80">
        <f t="shared" ref="BN511:BN519" si="101">IFERROR(1/J511*(W511/H511),"0")</f>
        <v>0</v>
      </c>
      <c r="BO511" s="80">
        <f t="shared" ref="BO511:BO519" si="102">IFERROR(1/J511*(X511/H511),"0")</f>
        <v>0</v>
      </c>
    </row>
    <row r="512" spans="1:67" ht="27" customHeight="1" x14ac:dyDescent="0.25">
      <c r="A512" s="64" t="s">
        <v>704</v>
      </c>
      <c r="B512" s="64" t="s">
        <v>705</v>
      </c>
      <c r="C512" s="37">
        <v>4301011951</v>
      </c>
      <c r="D512" s="403">
        <v>4640242180045</v>
      </c>
      <c r="E512" s="403"/>
      <c r="F512" s="63">
        <v>1.35</v>
      </c>
      <c r="G512" s="38">
        <v>8</v>
      </c>
      <c r="H512" s="63">
        <v>10.8</v>
      </c>
      <c r="I512" s="63">
        <v>11.28</v>
      </c>
      <c r="J512" s="38">
        <v>56</v>
      </c>
      <c r="K512" s="38" t="s">
        <v>114</v>
      </c>
      <c r="L512" s="39" t="s">
        <v>113</v>
      </c>
      <c r="M512" s="39"/>
      <c r="N512" s="38">
        <v>55</v>
      </c>
      <c r="O512" s="439" t="s">
        <v>706</v>
      </c>
      <c r="P512" s="405"/>
      <c r="Q512" s="405"/>
      <c r="R512" s="405"/>
      <c r="S512" s="406"/>
      <c r="T512" s="40" t="s">
        <v>48</v>
      </c>
      <c r="U512" s="40" t="s">
        <v>48</v>
      </c>
      <c r="V512" s="41" t="s">
        <v>0</v>
      </c>
      <c r="W512" s="59">
        <v>0</v>
      </c>
      <c r="X512" s="56">
        <f t="shared" si="97"/>
        <v>0</v>
      </c>
      <c r="Y512" s="42" t="str">
        <f t="shared" si="98"/>
        <v/>
      </c>
      <c r="Z512" s="69" t="s">
        <v>48</v>
      </c>
      <c r="AA512" s="70" t="s">
        <v>48</v>
      </c>
      <c r="AE512" s="80"/>
      <c r="BB512" s="365" t="s">
        <v>67</v>
      </c>
      <c r="BL512" s="80">
        <f t="shared" si="99"/>
        <v>0</v>
      </c>
      <c r="BM512" s="80">
        <f t="shared" si="100"/>
        <v>0</v>
      </c>
      <c r="BN512" s="80">
        <f t="shared" si="101"/>
        <v>0</v>
      </c>
      <c r="BO512" s="80">
        <f t="shared" si="102"/>
        <v>0</v>
      </c>
    </row>
    <row r="513" spans="1:67" ht="27" customHeight="1" x14ac:dyDescent="0.25">
      <c r="A513" s="64" t="s">
        <v>707</v>
      </c>
      <c r="B513" s="64" t="s">
        <v>708</v>
      </c>
      <c r="C513" s="37">
        <v>4301011585</v>
      </c>
      <c r="D513" s="403">
        <v>4640242180441</v>
      </c>
      <c r="E513" s="403"/>
      <c r="F513" s="63">
        <v>1.5</v>
      </c>
      <c r="G513" s="38">
        <v>8</v>
      </c>
      <c r="H513" s="63">
        <v>12</v>
      </c>
      <c r="I513" s="63">
        <v>12.48</v>
      </c>
      <c r="J513" s="38">
        <v>56</v>
      </c>
      <c r="K513" s="38" t="s">
        <v>114</v>
      </c>
      <c r="L513" s="39" t="s">
        <v>113</v>
      </c>
      <c r="M513" s="39"/>
      <c r="N513" s="38">
        <v>50</v>
      </c>
      <c r="O513" s="440" t="s">
        <v>709</v>
      </c>
      <c r="P513" s="405"/>
      <c r="Q513" s="405"/>
      <c r="R513" s="405"/>
      <c r="S513" s="406"/>
      <c r="T513" s="40" t="s">
        <v>48</v>
      </c>
      <c r="U513" s="40" t="s">
        <v>48</v>
      </c>
      <c r="V513" s="41" t="s">
        <v>0</v>
      </c>
      <c r="W513" s="59">
        <v>0</v>
      </c>
      <c r="X513" s="56">
        <f t="shared" si="97"/>
        <v>0</v>
      </c>
      <c r="Y513" s="42" t="str">
        <f t="shared" si="98"/>
        <v/>
      </c>
      <c r="Z513" s="69" t="s">
        <v>48</v>
      </c>
      <c r="AA513" s="70" t="s">
        <v>48</v>
      </c>
      <c r="AE513" s="80"/>
      <c r="BB513" s="366" t="s">
        <v>67</v>
      </c>
      <c r="BL513" s="80">
        <f t="shared" si="99"/>
        <v>0</v>
      </c>
      <c r="BM513" s="80">
        <f t="shared" si="100"/>
        <v>0</v>
      </c>
      <c r="BN513" s="80">
        <f t="shared" si="101"/>
        <v>0</v>
      </c>
      <c r="BO513" s="80">
        <f t="shared" si="102"/>
        <v>0</v>
      </c>
    </row>
    <row r="514" spans="1:67" ht="27" customHeight="1" x14ac:dyDescent="0.25">
      <c r="A514" s="64" t="s">
        <v>710</v>
      </c>
      <c r="B514" s="64" t="s">
        <v>711</v>
      </c>
      <c r="C514" s="37">
        <v>4301011950</v>
      </c>
      <c r="D514" s="403">
        <v>4640242180601</v>
      </c>
      <c r="E514" s="403"/>
      <c r="F514" s="63">
        <v>1.35</v>
      </c>
      <c r="G514" s="38">
        <v>8</v>
      </c>
      <c r="H514" s="63">
        <v>10.8</v>
      </c>
      <c r="I514" s="63">
        <v>11.28</v>
      </c>
      <c r="J514" s="38">
        <v>56</v>
      </c>
      <c r="K514" s="38" t="s">
        <v>114</v>
      </c>
      <c r="L514" s="39" t="s">
        <v>113</v>
      </c>
      <c r="M514" s="39"/>
      <c r="N514" s="38">
        <v>55</v>
      </c>
      <c r="O514" s="441" t="s">
        <v>712</v>
      </c>
      <c r="P514" s="405"/>
      <c r="Q514" s="405"/>
      <c r="R514" s="405"/>
      <c r="S514" s="406"/>
      <c r="T514" s="40" t="s">
        <v>48</v>
      </c>
      <c r="U514" s="40" t="s">
        <v>48</v>
      </c>
      <c r="V514" s="41" t="s">
        <v>0</v>
      </c>
      <c r="W514" s="59">
        <v>0</v>
      </c>
      <c r="X514" s="56">
        <f t="shared" si="97"/>
        <v>0</v>
      </c>
      <c r="Y514" s="42" t="str">
        <f t="shared" si="98"/>
        <v/>
      </c>
      <c r="Z514" s="69" t="s">
        <v>48</v>
      </c>
      <c r="AA514" s="70" t="s">
        <v>48</v>
      </c>
      <c r="AE514" s="80"/>
      <c r="BB514" s="367" t="s">
        <v>67</v>
      </c>
      <c r="BL514" s="80">
        <f t="shared" si="99"/>
        <v>0</v>
      </c>
      <c r="BM514" s="80">
        <f t="shared" si="100"/>
        <v>0</v>
      </c>
      <c r="BN514" s="80">
        <f t="shared" si="101"/>
        <v>0</v>
      </c>
      <c r="BO514" s="80">
        <f t="shared" si="102"/>
        <v>0</v>
      </c>
    </row>
    <row r="515" spans="1:67" ht="27" customHeight="1" x14ac:dyDescent="0.25">
      <c r="A515" s="64" t="s">
        <v>713</v>
      </c>
      <c r="B515" s="64" t="s">
        <v>714</v>
      </c>
      <c r="C515" s="37">
        <v>4301011584</v>
      </c>
      <c r="D515" s="403">
        <v>4640242180564</v>
      </c>
      <c r="E515" s="403"/>
      <c r="F515" s="63">
        <v>1.5</v>
      </c>
      <c r="G515" s="38">
        <v>8</v>
      </c>
      <c r="H515" s="63">
        <v>12</v>
      </c>
      <c r="I515" s="63">
        <v>12.48</v>
      </c>
      <c r="J515" s="38">
        <v>56</v>
      </c>
      <c r="K515" s="38" t="s">
        <v>114</v>
      </c>
      <c r="L515" s="39" t="s">
        <v>113</v>
      </c>
      <c r="M515" s="39"/>
      <c r="N515" s="38">
        <v>50</v>
      </c>
      <c r="O515" s="428" t="s">
        <v>715</v>
      </c>
      <c r="P515" s="405"/>
      <c r="Q515" s="405"/>
      <c r="R515" s="405"/>
      <c r="S515" s="406"/>
      <c r="T515" s="40" t="s">
        <v>48</v>
      </c>
      <c r="U515" s="40" t="s">
        <v>48</v>
      </c>
      <c r="V515" s="41" t="s">
        <v>0</v>
      </c>
      <c r="W515" s="59">
        <v>0</v>
      </c>
      <c r="X515" s="56">
        <f t="shared" si="97"/>
        <v>0</v>
      </c>
      <c r="Y515" s="42" t="str">
        <f t="shared" si="98"/>
        <v/>
      </c>
      <c r="Z515" s="69" t="s">
        <v>48</v>
      </c>
      <c r="AA515" s="70" t="s">
        <v>48</v>
      </c>
      <c r="AE515" s="80"/>
      <c r="BB515" s="368" t="s">
        <v>67</v>
      </c>
      <c r="BL515" s="80">
        <f t="shared" si="99"/>
        <v>0</v>
      </c>
      <c r="BM515" s="80">
        <f t="shared" si="100"/>
        <v>0</v>
      </c>
      <c r="BN515" s="80">
        <f t="shared" si="101"/>
        <v>0</v>
      </c>
      <c r="BO515" s="80">
        <f t="shared" si="102"/>
        <v>0</v>
      </c>
    </row>
    <row r="516" spans="1:67" ht="27" customHeight="1" x14ac:dyDescent="0.25">
      <c r="A516" s="64" t="s">
        <v>716</v>
      </c>
      <c r="B516" s="64" t="s">
        <v>717</v>
      </c>
      <c r="C516" s="37">
        <v>4301011762</v>
      </c>
      <c r="D516" s="403">
        <v>4640242180922</v>
      </c>
      <c r="E516" s="403"/>
      <c r="F516" s="63">
        <v>1.35</v>
      </c>
      <c r="G516" s="38">
        <v>8</v>
      </c>
      <c r="H516" s="63">
        <v>10.8</v>
      </c>
      <c r="I516" s="63">
        <v>11.28</v>
      </c>
      <c r="J516" s="38">
        <v>56</v>
      </c>
      <c r="K516" s="38" t="s">
        <v>114</v>
      </c>
      <c r="L516" s="39" t="s">
        <v>113</v>
      </c>
      <c r="M516" s="39"/>
      <c r="N516" s="38">
        <v>55</v>
      </c>
      <c r="O516" s="429" t="s">
        <v>718</v>
      </c>
      <c r="P516" s="405"/>
      <c r="Q516" s="405"/>
      <c r="R516" s="405"/>
      <c r="S516" s="406"/>
      <c r="T516" s="40" t="s">
        <v>48</v>
      </c>
      <c r="U516" s="40" t="s">
        <v>48</v>
      </c>
      <c r="V516" s="41" t="s">
        <v>0</v>
      </c>
      <c r="W516" s="59">
        <v>0</v>
      </c>
      <c r="X516" s="56">
        <f t="shared" si="97"/>
        <v>0</v>
      </c>
      <c r="Y516" s="42" t="str">
        <f t="shared" si="98"/>
        <v/>
      </c>
      <c r="Z516" s="69" t="s">
        <v>48</v>
      </c>
      <c r="AA516" s="70" t="s">
        <v>48</v>
      </c>
      <c r="AE516" s="80"/>
      <c r="BB516" s="369" t="s">
        <v>67</v>
      </c>
      <c r="BL516" s="80">
        <f t="shared" si="99"/>
        <v>0</v>
      </c>
      <c r="BM516" s="80">
        <f t="shared" si="100"/>
        <v>0</v>
      </c>
      <c r="BN516" s="80">
        <f t="shared" si="101"/>
        <v>0</v>
      </c>
      <c r="BO516" s="80">
        <f t="shared" si="102"/>
        <v>0</v>
      </c>
    </row>
    <row r="517" spans="1:67" ht="27" customHeight="1" x14ac:dyDescent="0.25">
      <c r="A517" s="64" t="s">
        <v>719</v>
      </c>
      <c r="B517" s="64" t="s">
        <v>720</v>
      </c>
      <c r="C517" s="37">
        <v>4301011764</v>
      </c>
      <c r="D517" s="403">
        <v>4640242181189</v>
      </c>
      <c r="E517" s="403"/>
      <c r="F517" s="63">
        <v>0.4</v>
      </c>
      <c r="G517" s="38">
        <v>10</v>
      </c>
      <c r="H517" s="63">
        <v>4</v>
      </c>
      <c r="I517" s="63">
        <v>4.24</v>
      </c>
      <c r="J517" s="38">
        <v>120</v>
      </c>
      <c r="K517" s="38" t="s">
        <v>81</v>
      </c>
      <c r="L517" s="39" t="s">
        <v>133</v>
      </c>
      <c r="M517" s="39"/>
      <c r="N517" s="38">
        <v>55</v>
      </c>
      <c r="O517" s="430" t="s">
        <v>721</v>
      </c>
      <c r="P517" s="405"/>
      <c r="Q517" s="405"/>
      <c r="R517" s="405"/>
      <c r="S517" s="406"/>
      <c r="T517" s="40" t="s">
        <v>48</v>
      </c>
      <c r="U517" s="40" t="s">
        <v>48</v>
      </c>
      <c r="V517" s="41" t="s">
        <v>0</v>
      </c>
      <c r="W517" s="59">
        <v>0</v>
      </c>
      <c r="X517" s="56">
        <f t="shared" si="97"/>
        <v>0</v>
      </c>
      <c r="Y517" s="42" t="str">
        <f>IFERROR(IF(X517=0,"",ROUNDUP(X517/H517,0)*0.00937),"")</f>
        <v/>
      </c>
      <c r="Z517" s="69" t="s">
        <v>48</v>
      </c>
      <c r="AA517" s="70" t="s">
        <v>48</v>
      </c>
      <c r="AE517" s="80"/>
      <c r="BB517" s="370" t="s">
        <v>67</v>
      </c>
      <c r="BL517" s="80">
        <f t="shared" si="99"/>
        <v>0</v>
      </c>
      <c r="BM517" s="80">
        <f t="shared" si="100"/>
        <v>0</v>
      </c>
      <c r="BN517" s="80">
        <f t="shared" si="101"/>
        <v>0</v>
      </c>
      <c r="BO517" s="80">
        <f t="shared" si="102"/>
        <v>0</v>
      </c>
    </row>
    <row r="518" spans="1:67" ht="27" customHeight="1" x14ac:dyDescent="0.25">
      <c r="A518" s="64" t="s">
        <v>722</v>
      </c>
      <c r="B518" s="64" t="s">
        <v>723</v>
      </c>
      <c r="C518" s="37">
        <v>4301011551</v>
      </c>
      <c r="D518" s="403">
        <v>4640242180038</v>
      </c>
      <c r="E518" s="403"/>
      <c r="F518" s="63">
        <v>0.4</v>
      </c>
      <c r="G518" s="38">
        <v>10</v>
      </c>
      <c r="H518" s="63">
        <v>4</v>
      </c>
      <c r="I518" s="63">
        <v>4.24</v>
      </c>
      <c r="J518" s="38">
        <v>120</v>
      </c>
      <c r="K518" s="38" t="s">
        <v>81</v>
      </c>
      <c r="L518" s="39" t="s">
        <v>113</v>
      </c>
      <c r="M518" s="39"/>
      <c r="N518" s="38">
        <v>50</v>
      </c>
      <c r="O518" s="431" t="s">
        <v>724</v>
      </c>
      <c r="P518" s="405"/>
      <c r="Q518" s="405"/>
      <c r="R518" s="405"/>
      <c r="S518" s="406"/>
      <c r="T518" s="40" t="s">
        <v>48</v>
      </c>
      <c r="U518" s="40" t="s">
        <v>48</v>
      </c>
      <c r="V518" s="41" t="s">
        <v>0</v>
      </c>
      <c r="W518" s="59">
        <v>0</v>
      </c>
      <c r="X518" s="56">
        <f t="shared" si="97"/>
        <v>0</v>
      </c>
      <c r="Y518" s="42" t="str">
        <f>IFERROR(IF(X518=0,"",ROUNDUP(X518/H518,0)*0.00937),"")</f>
        <v/>
      </c>
      <c r="Z518" s="69" t="s">
        <v>48</v>
      </c>
      <c r="AA518" s="70" t="s">
        <v>48</v>
      </c>
      <c r="AE518" s="80"/>
      <c r="BB518" s="371" t="s">
        <v>67</v>
      </c>
      <c r="BL518" s="80">
        <f t="shared" si="99"/>
        <v>0</v>
      </c>
      <c r="BM518" s="80">
        <f t="shared" si="100"/>
        <v>0</v>
      </c>
      <c r="BN518" s="80">
        <f t="shared" si="101"/>
        <v>0</v>
      </c>
      <c r="BO518" s="80">
        <f t="shared" si="102"/>
        <v>0</v>
      </c>
    </row>
    <row r="519" spans="1:67" ht="27" customHeight="1" x14ac:dyDescent="0.25">
      <c r="A519" s="64" t="s">
        <v>725</v>
      </c>
      <c r="B519" s="64" t="s">
        <v>726</v>
      </c>
      <c r="C519" s="37">
        <v>4301011765</v>
      </c>
      <c r="D519" s="403">
        <v>4640242181172</v>
      </c>
      <c r="E519" s="403"/>
      <c r="F519" s="63">
        <v>0.4</v>
      </c>
      <c r="G519" s="38">
        <v>10</v>
      </c>
      <c r="H519" s="63">
        <v>4</v>
      </c>
      <c r="I519" s="63">
        <v>4.24</v>
      </c>
      <c r="J519" s="38">
        <v>120</v>
      </c>
      <c r="K519" s="38" t="s">
        <v>81</v>
      </c>
      <c r="L519" s="39" t="s">
        <v>113</v>
      </c>
      <c r="M519" s="39"/>
      <c r="N519" s="38">
        <v>55</v>
      </c>
      <c r="O519" s="432" t="s">
        <v>727</v>
      </c>
      <c r="P519" s="405"/>
      <c r="Q519" s="405"/>
      <c r="R519" s="405"/>
      <c r="S519" s="406"/>
      <c r="T519" s="40" t="s">
        <v>48</v>
      </c>
      <c r="U519" s="40" t="s">
        <v>48</v>
      </c>
      <c r="V519" s="41" t="s">
        <v>0</v>
      </c>
      <c r="W519" s="59">
        <v>0</v>
      </c>
      <c r="X519" s="56">
        <f t="shared" si="97"/>
        <v>0</v>
      </c>
      <c r="Y519" s="42" t="str">
        <f>IFERROR(IF(X519=0,"",ROUNDUP(X519/H519,0)*0.00937),"")</f>
        <v/>
      </c>
      <c r="Z519" s="69" t="s">
        <v>48</v>
      </c>
      <c r="AA519" s="70" t="s">
        <v>48</v>
      </c>
      <c r="AE519" s="80"/>
      <c r="BB519" s="372" t="s">
        <v>67</v>
      </c>
      <c r="BL519" s="80">
        <f t="shared" si="99"/>
        <v>0</v>
      </c>
      <c r="BM519" s="80">
        <f t="shared" si="100"/>
        <v>0</v>
      </c>
      <c r="BN519" s="80">
        <f t="shared" si="101"/>
        <v>0</v>
      </c>
      <c r="BO519" s="80">
        <f t="shared" si="102"/>
        <v>0</v>
      </c>
    </row>
    <row r="520" spans="1:67" x14ac:dyDescent="0.2">
      <c r="A520" s="400"/>
      <c r="B520" s="400"/>
      <c r="C520" s="400"/>
      <c r="D520" s="400"/>
      <c r="E520" s="400"/>
      <c r="F520" s="400"/>
      <c r="G520" s="400"/>
      <c r="H520" s="400"/>
      <c r="I520" s="400"/>
      <c r="J520" s="400"/>
      <c r="K520" s="400"/>
      <c r="L520" s="400"/>
      <c r="M520" s="400"/>
      <c r="N520" s="401"/>
      <c r="O520" s="397" t="s">
        <v>43</v>
      </c>
      <c r="P520" s="398"/>
      <c r="Q520" s="398"/>
      <c r="R520" s="398"/>
      <c r="S520" s="398"/>
      <c r="T520" s="398"/>
      <c r="U520" s="399"/>
      <c r="V520" s="43" t="s">
        <v>42</v>
      </c>
      <c r="W520" s="44">
        <f>IFERROR(W511/H511,"0")+IFERROR(W512/H512,"0")+IFERROR(W513/H513,"0")+IFERROR(W514/H514,"0")+IFERROR(W515/H515,"0")+IFERROR(W516/H516,"0")+IFERROR(W517/H517,"0")+IFERROR(W518/H518,"0")+IFERROR(W519/H519,"0")</f>
        <v>0</v>
      </c>
      <c r="X520" s="44">
        <f>IFERROR(X511/H511,"0")+IFERROR(X512/H512,"0")+IFERROR(X513/H513,"0")+IFERROR(X514/H514,"0")+IFERROR(X515/H515,"0")+IFERROR(X516/H516,"0")+IFERROR(X517/H517,"0")+IFERROR(X518/H518,"0")+IFERROR(X519/H519,"0")</f>
        <v>0</v>
      </c>
      <c r="Y520" s="44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>0</v>
      </c>
      <c r="Z520" s="68"/>
      <c r="AA520" s="68"/>
    </row>
    <row r="521" spans="1:67" x14ac:dyDescent="0.2">
      <c r="A521" s="400"/>
      <c r="B521" s="400"/>
      <c r="C521" s="400"/>
      <c r="D521" s="400"/>
      <c r="E521" s="400"/>
      <c r="F521" s="400"/>
      <c r="G521" s="400"/>
      <c r="H521" s="400"/>
      <c r="I521" s="400"/>
      <c r="J521" s="400"/>
      <c r="K521" s="400"/>
      <c r="L521" s="400"/>
      <c r="M521" s="400"/>
      <c r="N521" s="401"/>
      <c r="O521" s="397" t="s">
        <v>43</v>
      </c>
      <c r="P521" s="398"/>
      <c r="Q521" s="398"/>
      <c r="R521" s="398"/>
      <c r="S521" s="398"/>
      <c r="T521" s="398"/>
      <c r="U521" s="399"/>
      <c r="V521" s="43" t="s">
        <v>0</v>
      </c>
      <c r="W521" s="44">
        <f>IFERROR(SUM(W511:W519),"0")</f>
        <v>0</v>
      </c>
      <c r="X521" s="44">
        <f>IFERROR(SUM(X511:X519),"0")</f>
        <v>0</v>
      </c>
      <c r="Y521" s="43"/>
      <c r="Z521" s="68"/>
      <c r="AA521" s="68"/>
    </row>
    <row r="522" spans="1:67" ht="14.25" customHeight="1" x14ac:dyDescent="0.25">
      <c r="A522" s="402" t="s">
        <v>110</v>
      </c>
      <c r="B522" s="402"/>
      <c r="C522" s="402"/>
      <c r="D522" s="402"/>
      <c r="E522" s="402"/>
      <c r="F522" s="402"/>
      <c r="G522" s="402"/>
      <c r="H522" s="402"/>
      <c r="I522" s="402"/>
      <c r="J522" s="402"/>
      <c r="K522" s="402"/>
      <c r="L522" s="402"/>
      <c r="M522" s="402"/>
      <c r="N522" s="402"/>
      <c r="O522" s="402"/>
      <c r="P522" s="402"/>
      <c r="Q522" s="402"/>
      <c r="R522" s="402"/>
      <c r="S522" s="402"/>
      <c r="T522" s="402"/>
      <c r="U522" s="402"/>
      <c r="V522" s="402"/>
      <c r="W522" s="402"/>
      <c r="X522" s="402"/>
      <c r="Y522" s="402"/>
      <c r="Z522" s="67"/>
      <c r="AA522" s="67"/>
    </row>
    <row r="523" spans="1:67" ht="27" customHeight="1" x14ac:dyDescent="0.25">
      <c r="A523" s="64" t="s">
        <v>728</v>
      </c>
      <c r="B523" s="64" t="s">
        <v>729</v>
      </c>
      <c r="C523" s="37">
        <v>4301020260</v>
      </c>
      <c r="D523" s="403">
        <v>4640242180526</v>
      </c>
      <c r="E523" s="403"/>
      <c r="F523" s="63">
        <v>1.8</v>
      </c>
      <c r="G523" s="38">
        <v>6</v>
      </c>
      <c r="H523" s="63">
        <v>10.8</v>
      </c>
      <c r="I523" s="63">
        <v>11.28</v>
      </c>
      <c r="J523" s="38">
        <v>56</v>
      </c>
      <c r="K523" s="38" t="s">
        <v>114</v>
      </c>
      <c r="L523" s="39" t="s">
        <v>113</v>
      </c>
      <c r="M523" s="39"/>
      <c r="N523" s="38">
        <v>50</v>
      </c>
      <c r="O523" s="433" t="s">
        <v>730</v>
      </c>
      <c r="P523" s="405"/>
      <c r="Q523" s="405"/>
      <c r="R523" s="405"/>
      <c r="S523" s="406"/>
      <c r="T523" s="40" t="s">
        <v>48</v>
      </c>
      <c r="U523" s="40" t="s">
        <v>48</v>
      </c>
      <c r="V523" s="41" t="s">
        <v>0</v>
      </c>
      <c r="W523" s="59">
        <v>0</v>
      </c>
      <c r="X523" s="56">
        <f>IFERROR(IF(W523="",0,CEILING((W523/$H523),1)*$H523),"")</f>
        <v>0</v>
      </c>
      <c r="Y523" s="42" t="str">
        <f>IFERROR(IF(X523=0,"",ROUNDUP(X523/H523,0)*0.02175),"")</f>
        <v/>
      </c>
      <c r="Z523" s="69" t="s">
        <v>48</v>
      </c>
      <c r="AA523" s="70" t="s">
        <v>48</v>
      </c>
      <c r="AE523" s="80"/>
      <c r="BB523" s="373" t="s">
        <v>67</v>
      </c>
      <c r="BL523" s="80">
        <f>IFERROR(W523*I523/H523,"0")</f>
        <v>0</v>
      </c>
      <c r="BM523" s="80">
        <f>IFERROR(X523*I523/H523,"0")</f>
        <v>0</v>
      </c>
      <c r="BN523" s="80">
        <f>IFERROR(1/J523*(W523/H523),"0")</f>
        <v>0</v>
      </c>
      <c r="BO523" s="80">
        <f>IFERROR(1/J523*(X523/H523),"0")</f>
        <v>0</v>
      </c>
    </row>
    <row r="524" spans="1:67" ht="16.5" customHeight="1" x14ac:dyDescent="0.25">
      <c r="A524" s="64" t="s">
        <v>731</v>
      </c>
      <c r="B524" s="64" t="s">
        <v>732</v>
      </c>
      <c r="C524" s="37">
        <v>4301020269</v>
      </c>
      <c r="D524" s="403">
        <v>4640242180519</v>
      </c>
      <c r="E524" s="403"/>
      <c r="F524" s="63">
        <v>1.35</v>
      </c>
      <c r="G524" s="38">
        <v>8</v>
      </c>
      <c r="H524" s="63">
        <v>10.8</v>
      </c>
      <c r="I524" s="63">
        <v>11.28</v>
      </c>
      <c r="J524" s="38">
        <v>56</v>
      </c>
      <c r="K524" s="38" t="s">
        <v>114</v>
      </c>
      <c r="L524" s="39" t="s">
        <v>133</v>
      </c>
      <c r="M524" s="39"/>
      <c r="N524" s="38">
        <v>50</v>
      </c>
      <c r="O524" s="434" t="s">
        <v>733</v>
      </c>
      <c r="P524" s="405"/>
      <c r="Q524" s="405"/>
      <c r="R524" s="405"/>
      <c r="S524" s="406"/>
      <c r="T524" s="40" t="s">
        <v>48</v>
      </c>
      <c r="U524" s="40" t="s">
        <v>48</v>
      </c>
      <c r="V524" s="41" t="s">
        <v>0</v>
      </c>
      <c r="W524" s="59">
        <v>0</v>
      </c>
      <c r="X524" s="56">
        <f>IFERROR(IF(W524="",0,CEILING((W524/$H524),1)*$H524),"")</f>
        <v>0</v>
      </c>
      <c r="Y524" s="42" t="str">
        <f>IFERROR(IF(X524=0,"",ROUNDUP(X524/H524,0)*0.02175),"")</f>
        <v/>
      </c>
      <c r="Z524" s="69" t="s">
        <v>48</v>
      </c>
      <c r="AA524" s="70" t="s">
        <v>48</v>
      </c>
      <c r="AE524" s="80"/>
      <c r="BB524" s="374" t="s">
        <v>67</v>
      </c>
      <c r="BL524" s="80">
        <f>IFERROR(W524*I524/H524,"0")</f>
        <v>0</v>
      </c>
      <c r="BM524" s="80">
        <f>IFERROR(X524*I524/H524,"0")</f>
        <v>0</v>
      </c>
      <c r="BN524" s="80">
        <f>IFERROR(1/J524*(W524/H524),"0")</f>
        <v>0</v>
      </c>
      <c r="BO524" s="80">
        <f>IFERROR(1/J524*(X524/H524),"0")</f>
        <v>0</v>
      </c>
    </row>
    <row r="525" spans="1:67" ht="27" customHeight="1" x14ac:dyDescent="0.25">
      <c r="A525" s="64" t="s">
        <v>734</v>
      </c>
      <c r="B525" s="64" t="s">
        <v>735</v>
      </c>
      <c r="C525" s="37">
        <v>4301020309</v>
      </c>
      <c r="D525" s="403">
        <v>4640242180090</v>
      </c>
      <c r="E525" s="403"/>
      <c r="F525" s="63">
        <v>1.35</v>
      </c>
      <c r="G525" s="38">
        <v>8</v>
      </c>
      <c r="H525" s="63">
        <v>10.8</v>
      </c>
      <c r="I525" s="63">
        <v>11.28</v>
      </c>
      <c r="J525" s="38">
        <v>56</v>
      </c>
      <c r="K525" s="38" t="s">
        <v>114</v>
      </c>
      <c r="L525" s="39" t="s">
        <v>113</v>
      </c>
      <c r="M525" s="39"/>
      <c r="N525" s="38">
        <v>50</v>
      </c>
      <c r="O525" s="421" t="s">
        <v>736</v>
      </c>
      <c r="P525" s="405"/>
      <c r="Q525" s="405"/>
      <c r="R525" s="405"/>
      <c r="S525" s="406"/>
      <c r="T525" s="40" t="s">
        <v>48</v>
      </c>
      <c r="U525" s="40" t="s">
        <v>48</v>
      </c>
      <c r="V525" s="41" t="s">
        <v>0</v>
      </c>
      <c r="W525" s="59">
        <v>0</v>
      </c>
      <c r="X525" s="56">
        <f>IFERROR(IF(W525="",0,CEILING((W525/$H525),1)*$H525),"")</f>
        <v>0</v>
      </c>
      <c r="Y525" s="42" t="str">
        <f>IFERROR(IF(X525=0,"",ROUNDUP(X525/H525,0)*0.02175),"")</f>
        <v/>
      </c>
      <c r="Z525" s="69" t="s">
        <v>48</v>
      </c>
      <c r="AA525" s="70" t="s">
        <v>48</v>
      </c>
      <c r="AE525" s="80"/>
      <c r="BB525" s="375" t="s">
        <v>67</v>
      </c>
      <c r="BL525" s="80">
        <f>IFERROR(W525*I525/H525,"0")</f>
        <v>0</v>
      </c>
      <c r="BM525" s="80">
        <f>IFERROR(X525*I525/H525,"0")</f>
        <v>0</v>
      </c>
      <c r="BN525" s="80">
        <f>IFERROR(1/J525*(W525/H525),"0")</f>
        <v>0</v>
      </c>
      <c r="BO525" s="80">
        <f>IFERROR(1/J525*(X525/H525),"0")</f>
        <v>0</v>
      </c>
    </row>
    <row r="526" spans="1:67" ht="27" customHeight="1" x14ac:dyDescent="0.25">
      <c r="A526" s="64" t="s">
        <v>737</v>
      </c>
      <c r="B526" s="64" t="s">
        <v>738</v>
      </c>
      <c r="C526" s="37">
        <v>4301020314</v>
      </c>
      <c r="D526" s="403">
        <v>4640242180090</v>
      </c>
      <c r="E526" s="403"/>
      <c r="F526" s="63">
        <v>1.35</v>
      </c>
      <c r="G526" s="38">
        <v>8</v>
      </c>
      <c r="H526" s="63">
        <v>10.8</v>
      </c>
      <c r="I526" s="63">
        <v>11.28</v>
      </c>
      <c r="J526" s="38">
        <v>56</v>
      </c>
      <c r="K526" s="38" t="s">
        <v>114</v>
      </c>
      <c r="L526" s="39" t="s">
        <v>113</v>
      </c>
      <c r="M526" s="39"/>
      <c r="N526" s="38">
        <v>50</v>
      </c>
      <c r="O526" s="422" t="s">
        <v>739</v>
      </c>
      <c r="P526" s="405"/>
      <c r="Q526" s="405"/>
      <c r="R526" s="405"/>
      <c r="S526" s="406"/>
      <c r="T526" s="40" t="s">
        <v>48</v>
      </c>
      <c r="U526" s="40" t="s">
        <v>48</v>
      </c>
      <c r="V526" s="41" t="s">
        <v>0</v>
      </c>
      <c r="W526" s="59">
        <v>0</v>
      </c>
      <c r="X526" s="56">
        <f>IFERROR(IF(W526="",0,CEILING((W526/$H526),1)*$H526),"")</f>
        <v>0</v>
      </c>
      <c r="Y526" s="42" t="str">
        <f>IFERROR(IF(X526=0,"",ROUNDUP(X526/H526,0)*0.02175),"")</f>
        <v/>
      </c>
      <c r="Z526" s="69" t="s">
        <v>48</v>
      </c>
      <c r="AA526" s="70" t="s">
        <v>48</v>
      </c>
      <c r="AE526" s="80"/>
      <c r="BB526" s="376" t="s">
        <v>67</v>
      </c>
      <c r="BL526" s="80">
        <f>IFERROR(W526*I526/H526,"0")</f>
        <v>0</v>
      </c>
      <c r="BM526" s="80">
        <f>IFERROR(X526*I526/H526,"0")</f>
        <v>0</v>
      </c>
      <c r="BN526" s="80">
        <f>IFERROR(1/J526*(W526/H526),"0")</f>
        <v>0</v>
      </c>
      <c r="BO526" s="80">
        <f>IFERROR(1/J526*(X526/H526),"0")</f>
        <v>0</v>
      </c>
    </row>
    <row r="527" spans="1:67" ht="27" customHeight="1" x14ac:dyDescent="0.25">
      <c r="A527" s="64" t="s">
        <v>740</v>
      </c>
      <c r="B527" s="64" t="s">
        <v>741</v>
      </c>
      <c r="C527" s="37">
        <v>4301020295</v>
      </c>
      <c r="D527" s="403">
        <v>4640242181363</v>
      </c>
      <c r="E527" s="403"/>
      <c r="F527" s="63">
        <v>0.4</v>
      </c>
      <c r="G527" s="38">
        <v>10</v>
      </c>
      <c r="H527" s="63">
        <v>4</v>
      </c>
      <c r="I527" s="63">
        <v>4.24</v>
      </c>
      <c r="J527" s="38">
        <v>120</v>
      </c>
      <c r="K527" s="38" t="s">
        <v>81</v>
      </c>
      <c r="L527" s="39" t="s">
        <v>113</v>
      </c>
      <c r="M527" s="39"/>
      <c r="N527" s="38">
        <v>50</v>
      </c>
      <c r="O527" s="423" t="s">
        <v>742</v>
      </c>
      <c r="P527" s="405"/>
      <c r="Q527" s="405"/>
      <c r="R527" s="405"/>
      <c r="S527" s="406"/>
      <c r="T527" s="40" t="s">
        <v>48</v>
      </c>
      <c r="U527" s="40" t="s">
        <v>48</v>
      </c>
      <c r="V527" s="41" t="s">
        <v>0</v>
      </c>
      <c r="W527" s="59">
        <v>0</v>
      </c>
      <c r="X527" s="56">
        <f>IFERROR(IF(W527="",0,CEILING((W527/$H527),1)*$H527),"")</f>
        <v>0</v>
      </c>
      <c r="Y527" s="42" t="str">
        <f>IFERROR(IF(X527=0,"",ROUNDUP(X527/H527,0)*0.00937),"")</f>
        <v/>
      </c>
      <c r="Z527" s="69" t="s">
        <v>48</v>
      </c>
      <c r="AA527" s="70" t="s">
        <v>48</v>
      </c>
      <c r="AE527" s="80"/>
      <c r="BB527" s="377" t="s">
        <v>67</v>
      </c>
      <c r="BL527" s="80">
        <f>IFERROR(W527*I527/H527,"0")</f>
        <v>0</v>
      </c>
      <c r="BM527" s="80">
        <f>IFERROR(X527*I527/H527,"0")</f>
        <v>0</v>
      </c>
      <c r="BN527" s="80">
        <f>IFERROR(1/J527*(W527/H527),"0")</f>
        <v>0</v>
      </c>
      <c r="BO527" s="80">
        <f>IFERROR(1/J527*(X527/H527),"0")</f>
        <v>0</v>
      </c>
    </row>
    <row r="528" spans="1:67" x14ac:dyDescent="0.2">
      <c r="A528" s="400"/>
      <c r="B528" s="400"/>
      <c r="C528" s="400"/>
      <c r="D528" s="400"/>
      <c r="E528" s="400"/>
      <c r="F528" s="400"/>
      <c r="G528" s="400"/>
      <c r="H528" s="400"/>
      <c r="I528" s="400"/>
      <c r="J528" s="400"/>
      <c r="K528" s="400"/>
      <c r="L528" s="400"/>
      <c r="M528" s="400"/>
      <c r="N528" s="401"/>
      <c r="O528" s="397" t="s">
        <v>43</v>
      </c>
      <c r="P528" s="398"/>
      <c r="Q528" s="398"/>
      <c r="R528" s="398"/>
      <c r="S528" s="398"/>
      <c r="T528" s="398"/>
      <c r="U528" s="399"/>
      <c r="V528" s="43" t="s">
        <v>42</v>
      </c>
      <c r="W528" s="44">
        <f>IFERROR(W523/H523,"0")+IFERROR(W524/H524,"0")+IFERROR(W525/H525,"0")+IFERROR(W526/H526,"0")+IFERROR(W527/H527,"0")</f>
        <v>0</v>
      </c>
      <c r="X528" s="44">
        <f>IFERROR(X523/H523,"0")+IFERROR(X524/H524,"0")+IFERROR(X525/H525,"0")+IFERROR(X526/H526,"0")+IFERROR(X527/H527,"0")</f>
        <v>0</v>
      </c>
      <c r="Y528" s="44">
        <f>IFERROR(IF(Y523="",0,Y523),"0")+IFERROR(IF(Y524="",0,Y524),"0")+IFERROR(IF(Y525="",0,Y525),"0")+IFERROR(IF(Y526="",0,Y526),"0")+IFERROR(IF(Y527="",0,Y527),"0")</f>
        <v>0</v>
      </c>
      <c r="Z528" s="68"/>
      <c r="AA528" s="68"/>
    </row>
    <row r="529" spans="1:67" x14ac:dyDescent="0.2">
      <c r="A529" s="400"/>
      <c r="B529" s="400"/>
      <c r="C529" s="400"/>
      <c r="D529" s="400"/>
      <c r="E529" s="400"/>
      <c r="F529" s="400"/>
      <c r="G529" s="400"/>
      <c r="H529" s="400"/>
      <c r="I529" s="400"/>
      <c r="J529" s="400"/>
      <c r="K529" s="400"/>
      <c r="L529" s="400"/>
      <c r="M529" s="400"/>
      <c r="N529" s="401"/>
      <c r="O529" s="397" t="s">
        <v>43</v>
      </c>
      <c r="P529" s="398"/>
      <c r="Q529" s="398"/>
      <c r="R529" s="398"/>
      <c r="S529" s="398"/>
      <c r="T529" s="398"/>
      <c r="U529" s="399"/>
      <c r="V529" s="43" t="s">
        <v>0</v>
      </c>
      <c r="W529" s="44">
        <f>IFERROR(SUM(W523:W527),"0")</f>
        <v>0</v>
      </c>
      <c r="X529" s="44">
        <f>IFERROR(SUM(X523:X527),"0")</f>
        <v>0</v>
      </c>
      <c r="Y529" s="43"/>
      <c r="Z529" s="68"/>
      <c r="AA529" s="68"/>
    </row>
    <row r="530" spans="1:67" ht="14.25" customHeight="1" x14ac:dyDescent="0.25">
      <c r="A530" s="402" t="s">
        <v>77</v>
      </c>
      <c r="B530" s="402"/>
      <c r="C530" s="402"/>
      <c r="D530" s="402"/>
      <c r="E530" s="402"/>
      <c r="F530" s="402"/>
      <c r="G530" s="402"/>
      <c r="H530" s="402"/>
      <c r="I530" s="402"/>
      <c r="J530" s="402"/>
      <c r="K530" s="402"/>
      <c r="L530" s="402"/>
      <c r="M530" s="402"/>
      <c r="N530" s="402"/>
      <c r="O530" s="402"/>
      <c r="P530" s="402"/>
      <c r="Q530" s="402"/>
      <c r="R530" s="402"/>
      <c r="S530" s="402"/>
      <c r="T530" s="402"/>
      <c r="U530" s="402"/>
      <c r="V530" s="402"/>
      <c r="W530" s="402"/>
      <c r="X530" s="402"/>
      <c r="Y530" s="402"/>
      <c r="Z530" s="67"/>
      <c r="AA530" s="67"/>
    </row>
    <row r="531" spans="1:67" ht="27" customHeight="1" x14ac:dyDescent="0.25">
      <c r="A531" s="64" t="s">
        <v>743</v>
      </c>
      <c r="B531" s="64" t="s">
        <v>744</v>
      </c>
      <c r="C531" s="37">
        <v>4301031280</v>
      </c>
      <c r="D531" s="403">
        <v>4640242180816</v>
      </c>
      <c r="E531" s="403"/>
      <c r="F531" s="63">
        <v>0.7</v>
      </c>
      <c r="G531" s="38">
        <v>6</v>
      </c>
      <c r="H531" s="63">
        <v>4.2</v>
      </c>
      <c r="I531" s="63">
        <v>4.46</v>
      </c>
      <c r="J531" s="38">
        <v>156</v>
      </c>
      <c r="K531" s="38" t="s">
        <v>81</v>
      </c>
      <c r="L531" s="39" t="s">
        <v>80</v>
      </c>
      <c r="M531" s="39"/>
      <c r="N531" s="38">
        <v>40</v>
      </c>
      <c r="O531" s="424" t="s">
        <v>745</v>
      </c>
      <c r="P531" s="405"/>
      <c r="Q531" s="405"/>
      <c r="R531" s="405"/>
      <c r="S531" s="406"/>
      <c r="T531" s="40" t="s">
        <v>48</v>
      </c>
      <c r="U531" s="40" t="s">
        <v>48</v>
      </c>
      <c r="V531" s="41" t="s">
        <v>0</v>
      </c>
      <c r="W531" s="59">
        <v>0</v>
      </c>
      <c r="X531" s="56">
        <f t="shared" ref="X531:X536" si="103">IFERROR(IF(W531="",0,CEILING((W531/$H531),1)*$H531),"")</f>
        <v>0</v>
      </c>
      <c r="Y531" s="42" t="str">
        <f>IFERROR(IF(X531=0,"",ROUNDUP(X531/H531,0)*0.00753),"")</f>
        <v/>
      </c>
      <c r="Z531" s="69" t="s">
        <v>48</v>
      </c>
      <c r="AA531" s="70" t="s">
        <v>48</v>
      </c>
      <c r="AE531" s="80"/>
      <c r="BB531" s="378" t="s">
        <v>67</v>
      </c>
      <c r="BL531" s="80">
        <f t="shared" ref="BL531:BL536" si="104">IFERROR(W531*I531/H531,"0")</f>
        <v>0</v>
      </c>
      <c r="BM531" s="80">
        <f t="shared" ref="BM531:BM536" si="105">IFERROR(X531*I531/H531,"0")</f>
        <v>0</v>
      </c>
      <c r="BN531" s="80">
        <f t="shared" ref="BN531:BN536" si="106">IFERROR(1/J531*(W531/H531),"0")</f>
        <v>0</v>
      </c>
      <c r="BO531" s="80">
        <f t="shared" ref="BO531:BO536" si="107">IFERROR(1/J531*(X531/H531),"0")</f>
        <v>0</v>
      </c>
    </row>
    <row r="532" spans="1:67" ht="27" customHeight="1" x14ac:dyDescent="0.25">
      <c r="A532" s="64" t="s">
        <v>746</v>
      </c>
      <c r="B532" s="64" t="s">
        <v>747</v>
      </c>
      <c r="C532" s="37">
        <v>4301031194</v>
      </c>
      <c r="D532" s="403">
        <v>4680115880856</v>
      </c>
      <c r="E532" s="403"/>
      <c r="F532" s="63">
        <v>0.7</v>
      </c>
      <c r="G532" s="38">
        <v>6</v>
      </c>
      <c r="H532" s="63">
        <v>4.2</v>
      </c>
      <c r="I532" s="63">
        <v>4.46</v>
      </c>
      <c r="J532" s="38">
        <v>156</v>
      </c>
      <c r="K532" s="38" t="s">
        <v>81</v>
      </c>
      <c r="L532" s="39" t="s">
        <v>80</v>
      </c>
      <c r="M532" s="39"/>
      <c r="N532" s="38">
        <v>40</v>
      </c>
      <c r="O532" s="425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2" s="405"/>
      <c r="Q532" s="405"/>
      <c r="R532" s="405"/>
      <c r="S532" s="406"/>
      <c r="T532" s="40" t="s">
        <v>48</v>
      </c>
      <c r="U532" s="40" t="s">
        <v>48</v>
      </c>
      <c r="V532" s="41" t="s">
        <v>0</v>
      </c>
      <c r="W532" s="59">
        <v>0</v>
      </c>
      <c r="X532" s="56">
        <f t="shared" si="103"/>
        <v>0</v>
      </c>
      <c r="Y532" s="42" t="str">
        <f>IFERROR(IF(X532=0,"",ROUNDUP(X532/H532,0)*0.00753),"")</f>
        <v/>
      </c>
      <c r="Z532" s="69" t="s">
        <v>48</v>
      </c>
      <c r="AA532" s="70" t="s">
        <v>48</v>
      </c>
      <c r="AE532" s="80"/>
      <c r="BB532" s="379" t="s">
        <v>67</v>
      </c>
      <c r="BL532" s="80">
        <f t="shared" si="104"/>
        <v>0</v>
      </c>
      <c r="BM532" s="80">
        <f t="shared" si="105"/>
        <v>0</v>
      </c>
      <c r="BN532" s="80">
        <f t="shared" si="106"/>
        <v>0</v>
      </c>
      <c r="BO532" s="80">
        <f t="shared" si="107"/>
        <v>0</v>
      </c>
    </row>
    <row r="533" spans="1:67" ht="27" customHeight="1" x14ac:dyDescent="0.25">
      <c r="A533" s="64" t="s">
        <v>748</v>
      </c>
      <c r="B533" s="64" t="s">
        <v>749</v>
      </c>
      <c r="C533" s="37">
        <v>4301031244</v>
      </c>
      <c r="D533" s="403">
        <v>4640242180595</v>
      </c>
      <c r="E533" s="403"/>
      <c r="F533" s="63">
        <v>0.7</v>
      </c>
      <c r="G533" s="38">
        <v>6</v>
      </c>
      <c r="H533" s="63">
        <v>4.2</v>
      </c>
      <c r="I533" s="63">
        <v>4.46</v>
      </c>
      <c r="J533" s="38">
        <v>156</v>
      </c>
      <c r="K533" s="38" t="s">
        <v>81</v>
      </c>
      <c r="L533" s="39" t="s">
        <v>80</v>
      </c>
      <c r="M533" s="39"/>
      <c r="N533" s="38">
        <v>40</v>
      </c>
      <c r="O533" s="426" t="s">
        <v>750</v>
      </c>
      <c r="P533" s="405"/>
      <c r="Q533" s="405"/>
      <c r="R533" s="405"/>
      <c r="S533" s="406"/>
      <c r="T533" s="40" t="s">
        <v>48</v>
      </c>
      <c r="U533" s="40" t="s">
        <v>48</v>
      </c>
      <c r="V533" s="41" t="s">
        <v>0</v>
      </c>
      <c r="W533" s="59">
        <v>0</v>
      </c>
      <c r="X533" s="56">
        <f t="shared" si="103"/>
        <v>0</v>
      </c>
      <c r="Y533" s="42" t="str">
        <f>IFERROR(IF(X533=0,"",ROUNDUP(X533/H533,0)*0.00753),"")</f>
        <v/>
      </c>
      <c r="Z533" s="69" t="s">
        <v>48</v>
      </c>
      <c r="AA533" s="70" t="s">
        <v>48</v>
      </c>
      <c r="AE533" s="80"/>
      <c r="BB533" s="380" t="s">
        <v>67</v>
      </c>
      <c r="BL533" s="80">
        <f t="shared" si="104"/>
        <v>0</v>
      </c>
      <c r="BM533" s="80">
        <f t="shared" si="105"/>
        <v>0</v>
      </c>
      <c r="BN533" s="80">
        <f t="shared" si="106"/>
        <v>0</v>
      </c>
      <c r="BO533" s="80">
        <f t="shared" si="107"/>
        <v>0</v>
      </c>
    </row>
    <row r="534" spans="1:67" ht="27" customHeight="1" x14ac:dyDescent="0.25">
      <c r="A534" s="64" t="s">
        <v>751</v>
      </c>
      <c r="B534" s="64" t="s">
        <v>752</v>
      </c>
      <c r="C534" s="37">
        <v>4301031321</v>
      </c>
      <c r="D534" s="403">
        <v>4640242180076</v>
      </c>
      <c r="E534" s="403"/>
      <c r="F534" s="63">
        <v>0.7</v>
      </c>
      <c r="G534" s="38">
        <v>6</v>
      </c>
      <c r="H534" s="63">
        <v>4.2</v>
      </c>
      <c r="I534" s="63">
        <v>4.4000000000000004</v>
      </c>
      <c r="J534" s="38">
        <v>156</v>
      </c>
      <c r="K534" s="38" t="s">
        <v>81</v>
      </c>
      <c r="L534" s="39" t="s">
        <v>80</v>
      </c>
      <c r="M534" s="39"/>
      <c r="N534" s="38">
        <v>40</v>
      </c>
      <c r="O534" s="427" t="s">
        <v>753</v>
      </c>
      <c r="P534" s="405"/>
      <c r="Q534" s="405"/>
      <c r="R534" s="405"/>
      <c r="S534" s="406"/>
      <c r="T534" s="40" t="s">
        <v>48</v>
      </c>
      <c r="U534" s="40" t="s">
        <v>48</v>
      </c>
      <c r="V534" s="41" t="s">
        <v>0</v>
      </c>
      <c r="W534" s="59">
        <v>0</v>
      </c>
      <c r="X534" s="56">
        <f t="shared" si="103"/>
        <v>0</v>
      </c>
      <c r="Y534" s="42" t="str">
        <f>IFERROR(IF(X534=0,"",ROUNDUP(X534/H534,0)*0.00753),"")</f>
        <v/>
      </c>
      <c r="Z534" s="69" t="s">
        <v>48</v>
      </c>
      <c r="AA534" s="70" t="s">
        <v>48</v>
      </c>
      <c r="AE534" s="80"/>
      <c r="BB534" s="381" t="s">
        <v>67</v>
      </c>
      <c r="BL534" s="80">
        <f t="shared" si="104"/>
        <v>0</v>
      </c>
      <c r="BM534" s="80">
        <f t="shared" si="105"/>
        <v>0</v>
      </c>
      <c r="BN534" s="80">
        <f t="shared" si="106"/>
        <v>0</v>
      </c>
      <c r="BO534" s="80">
        <f t="shared" si="107"/>
        <v>0</v>
      </c>
    </row>
    <row r="535" spans="1:67" ht="27" customHeight="1" x14ac:dyDescent="0.25">
      <c r="A535" s="64" t="s">
        <v>754</v>
      </c>
      <c r="B535" s="64" t="s">
        <v>755</v>
      </c>
      <c r="C535" s="37">
        <v>4301031203</v>
      </c>
      <c r="D535" s="403">
        <v>4640242180908</v>
      </c>
      <c r="E535" s="403"/>
      <c r="F535" s="63">
        <v>0.28000000000000003</v>
      </c>
      <c r="G535" s="38">
        <v>6</v>
      </c>
      <c r="H535" s="63">
        <v>1.68</v>
      </c>
      <c r="I535" s="63">
        <v>1.81</v>
      </c>
      <c r="J535" s="38">
        <v>234</v>
      </c>
      <c r="K535" s="38" t="s">
        <v>84</v>
      </c>
      <c r="L535" s="39" t="s">
        <v>80</v>
      </c>
      <c r="M535" s="39"/>
      <c r="N535" s="38">
        <v>40</v>
      </c>
      <c r="O535" s="414" t="s">
        <v>756</v>
      </c>
      <c r="P535" s="405"/>
      <c r="Q535" s="405"/>
      <c r="R535" s="405"/>
      <c r="S535" s="406"/>
      <c r="T535" s="40" t="s">
        <v>48</v>
      </c>
      <c r="U535" s="40" t="s">
        <v>48</v>
      </c>
      <c r="V535" s="41" t="s">
        <v>0</v>
      </c>
      <c r="W535" s="59">
        <v>0</v>
      </c>
      <c r="X535" s="56">
        <f t="shared" si="103"/>
        <v>0</v>
      </c>
      <c r="Y535" s="42" t="str">
        <f>IFERROR(IF(X535=0,"",ROUNDUP(X535/H535,0)*0.00502),"")</f>
        <v/>
      </c>
      <c r="Z535" s="69" t="s">
        <v>48</v>
      </c>
      <c r="AA535" s="70" t="s">
        <v>48</v>
      </c>
      <c r="AE535" s="80"/>
      <c r="BB535" s="382" t="s">
        <v>67</v>
      </c>
      <c r="BL535" s="80">
        <f t="shared" si="104"/>
        <v>0</v>
      </c>
      <c r="BM535" s="80">
        <f t="shared" si="105"/>
        <v>0</v>
      </c>
      <c r="BN535" s="80">
        <f t="shared" si="106"/>
        <v>0</v>
      </c>
      <c r="BO535" s="80">
        <f t="shared" si="107"/>
        <v>0</v>
      </c>
    </row>
    <row r="536" spans="1:67" ht="27" customHeight="1" x14ac:dyDescent="0.25">
      <c r="A536" s="64" t="s">
        <v>757</v>
      </c>
      <c r="B536" s="64" t="s">
        <v>758</v>
      </c>
      <c r="C536" s="37">
        <v>4301031200</v>
      </c>
      <c r="D536" s="403">
        <v>4640242180489</v>
      </c>
      <c r="E536" s="403"/>
      <c r="F536" s="63">
        <v>0.28000000000000003</v>
      </c>
      <c r="G536" s="38">
        <v>6</v>
      </c>
      <c r="H536" s="63">
        <v>1.68</v>
      </c>
      <c r="I536" s="63">
        <v>1.84</v>
      </c>
      <c r="J536" s="38">
        <v>234</v>
      </c>
      <c r="K536" s="38" t="s">
        <v>84</v>
      </c>
      <c r="L536" s="39" t="s">
        <v>80</v>
      </c>
      <c r="M536" s="39"/>
      <c r="N536" s="38">
        <v>40</v>
      </c>
      <c r="O536" s="415" t="s">
        <v>759</v>
      </c>
      <c r="P536" s="405"/>
      <c r="Q536" s="405"/>
      <c r="R536" s="405"/>
      <c r="S536" s="406"/>
      <c r="T536" s="40" t="s">
        <v>48</v>
      </c>
      <c r="U536" s="40" t="s">
        <v>48</v>
      </c>
      <c r="V536" s="41" t="s">
        <v>0</v>
      </c>
      <c r="W536" s="59">
        <v>0</v>
      </c>
      <c r="X536" s="56">
        <f t="shared" si="103"/>
        <v>0</v>
      </c>
      <c r="Y536" s="42" t="str">
        <f>IFERROR(IF(X536=0,"",ROUNDUP(X536/H536,0)*0.00502),"")</f>
        <v/>
      </c>
      <c r="Z536" s="69" t="s">
        <v>48</v>
      </c>
      <c r="AA536" s="70" t="s">
        <v>48</v>
      </c>
      <c r="AE536" s="80"/>
      <c r="BB536" s="383" t="s">
        <v>67</v>
      </c>
      <c r="BL536" s="80">
        <f t="shared" si="104"/>
        <v>0</v>
      </c>
      <c r="BM536" s="80">
        <f t="shared" si="105"/>
        <v>0</v>
      </c>
      <c r="BN536" s="80">
        <f t="shared" si="106"/>
        <v>0</v>
      </c>
      <c r="BO536" s="80">
        <f t="shared" si="107"/>
        <v>0</v>
      </c>
    </row>
    <row r="537" spans="1:67" x14ac:dyDescent="0.2">
      <c r="A537" s="400"/>
      <c r="B537" s="400"/>
      <c r="C537" s="400"/>
      <c r="D537" s="400"/>
      <c r="E537" s="400"/>
      <c r="F537" s="400"/>
      <c r="G537" s="400"/>
      <c r="H537" s="400"/>
      <c r="I537" s="400"/>
      <c r="J537" s="400"/>
      <c r="K537" s="400"/>
      <c r="L537" s="400"/>
      <c r="M537" s="400"/>
      <c r="N537" s="401"/>
      <c r="O537" s="397" t="s">
        <v>43</v>
      </c>
      <c r="P537" s="398"/>
      <c r="Q537" s="398"/>
      <c r="R537" s="398"/>
      <c r="S537" s="398"/>
      <c r="T537" s="398"/>
      <c r="U537" s="399"/>
      <c r="V537" s="43" t="s">
        <v>42</v>
      </c>
      <c r="W537" s="44">
        <f>IFERROR(W531/H531,"0")+IFERROR(W532/H532,"0")+IFERROR(W533/H533,"0")+IFERROR(W534/H534,"0")+IFERROR(W535/H535,"0")+IFERROR(W536/H536,"0")</f>
        <v>0</v>
      </c>
      <c r="X537" s="44">
        <f>IFERROR(X531/H531,"0")+IFERROR(X532/H532,"0")+IFERROR(X533/H533,"0")+IFERROR(X534/H534,"0")+IFERROR(X535/H535,"0")+IFERROR(X536/H536,"0")</f>
        <v>0</v>
      </c>
      <c r="Y537" s="44">
        <f>IFERROR(IF(Y531="",0,Y531),"0")+IFERROR(IF(Y532="",0,Y532),"0")+IFERROR(IF(Y533="",0,Y533),"0")+IFERROR(IF(Y534="",0,Y534),"0")+IFERROR(IF(Y535="",0,Y535),"0")+IFERROR(IF(Y536="",0,Y536),"0")</f>
        <v>0</v>
      </c>
      <c r="Z537" s="68"/>
      <c r="AA537" s="68"/>
    </row>
    <row r="538" spans="1:67" x14ac:dyDescent="0.2">
      <c r="A538" s="400"/>
      <c r="B538" s="400"/>
      <c r="C538" s="400"/>
      <c r="D538" s="400"/>
      <c r="E538" s="400"/>
      <c r="F538" s="400"/>
      <c r="G538" s="400"/>
      <c r="H538" s="400"/>
      <c r="I538" s="400"/>
      <c r="J538" s="400"/>
      <c r="K538" s="400"/>
      <c r="L538" s="400"/>
      <c r="M538" s="400"/>
      <c r="N538" s="401"/>
      <c r="O538" s="397" t="s">
        <v>43</v>
      </c>
      <c r="P538" s="398"/>
      <c r="Q538" s="398"/>
      <c r="R538" s="398"/>
      <c r="S538" s="398"/>
      <c r="T538" s="398"/>
      <c r="U538" s="399"/>
      <c r="V538" s="43" t="s">
        <v>0</v>
      </c>
      <c r="W538" s="44">
        <f>IFERROR(SUM(W531:W536),"0")</f>
        <v>0</v>
      </c>
      <c r="X538" s="44">
        <f>IFERROR(SUM(X531:X536),"0")</f>
        <v>0</v>
      </c>
      <c r="Y538" s="43"/>
      <c r="Z538" s="68"/>
      <c r="AA538" s="68"/>
    </row>
    <row r="539" spans="1:67" ht="14.25" customHeight="1" x14ac:dyDescent="0.25">
      <c r="A539" s="402" t="s">
        <v>85</v>
      </c>
      <c r="B539" s="402"/>
      <c r="C539" s="402"/>
      <c r="D539" s="402"/>
      <c r="E539" s="402"/>
      <c r="F539" s="402"/>
      <c r="G539" s="402"/>
      <c r="H539" s="402"/>
      <c r="I539" s="402"/>
      <c r="J539" s="402"/>
      <c r="K539" s="402"/>
      <c r="L539" s="402"/>
      <c r="M539" s="402"/>
      <c r="N539" s="402"/>
      <c r="O539" s="402"/>
      <c r="P539" s="402"/>
      <c r="Q539" s="402"/>
      <c r="R539" s="402"/>
      <c r="S539" s="402"/>
      <c r="T539" s="402"/>
      <c r="U539" s="402"/>
      <c r="V539" s="402"/>
      <c r="W539" s="402"/>
      <c r="X539" s="402"/>
      <c r="Y539" s="402"/>
      <c r="Z539" s="67"/>
      <c r="AA539" s="67"/>
    </row>
    <row r="540" spans="1:67" ht="27" customHeight="1" x14ac:dyDescent="0.25">
      <c r="A540" s="64" t="s">
        <v>760</v>
      </c>
      <c r="B540" s="64" t="s">
        <v>761</v>
      </c>
      <c r="C540" s="37">
        <v>4301051746</v>
      </c>
      <c r="D540" s="403">
        <v>4640242180533</v>
      </c>
      <c r="E540" s="403"/>
      <c r="F540" s="63">
        <v>1.3</v>
      </c>
      <c r="G540" s="38">
        <v>6</v>
      </c>
      <c r="H540" s="63">
        <v>7.8</v>
      </c>
      <c r="I540" s="63">
        <v>8.3640000000000008</v>
      </c>
      <c r="J540" s="38">
        <v>56</v>
      </c>
      <c r="K540" s="38" t="s">
        <v>114</v>
      </c>
      <c r="L540" s="39" t="s">
        <v>133</v>
      </c>
      <c r="M540" s="39"/>
      <c r="N540" s="38">
        <v>40</v>
      </c>
      <c r="O540" s="416" t="s">
        <v>762</v>
      </c>
      <c r="P540" s="405"/>
      <c r="Q540" s="405"/>
      <c r="R540" s="405"/>
      <c r="S540" s="406"/>
      <c r="T540" s="40" t="s">
        <v>48</v>
      </c>
      <c r="U540" s="40" t="s">
        <v>48</v>
      </c>
      <c r="V540" s="41" t="s">
        <v>0</v>
      </c>
      <c r="W540" s="59">
        <v>0</v>
      </c>
      <c r="X540" s="56">
        <f>IFERROR(IF(W540="",0,CEILING((W540/$H540),1)*$H540),"")</f>
        <v>0</v>
      </c>
      <c r="Y540" s="42" t="str">
        <f>IFERROR(IF(X540=0,"",ROUNDUP(X540/H540,0)*0.02175),"")</f>
        <v/>
      </c>
      <c r="Z540" s="69" t="s">
        <v>48</v>
      </c>
      <c r="AA540" s="70" t="s">
        <v>48</v>
      </c>
      <c r="AE540" s="80"/>
      <c r="BB540" s="384" t="s">
        <v>67</v>
      </c>
      <c r="BL540" s="80">
        <f>IFERROR(W540*I540/H540,"0")</f>
        <v>0</v>
      </c>
      <c r="BM540" s="80">
        <f>IFERROR(X540*I540/H540,"0")</f>
        <v>0</v>
      </c>
      <c r="BN540" s="80">
        <f>IFERROR(1/J540*(W540/H540),"0")</f>
        <v>0</v>
      </c>
      <c r="BO540" s="80">
        <f>IFERROR(1/J540*(X540/H540),"0")</f>
        <v>0</v>
      </c>
    </row>
    <row r="541" spans="1:67" ht="27" customHeight="1" x14ac:dyDescent="0.25">
      <c r="A541" s="64" t="s">
        <v>763</v>
      </c>
      <c r="B541" s="64" t="s">
        <v>764</v>
      </c>
      <c r="C541" s="37">
        <v>4301051780</v>
      </c>
      <c r="D541" s="403">
        <v>4640242180106</v>
      </c>
      <c r="E541" s="403"/>
      <c r="F541" s="63">
        <v>1.3</v>
      </c>
      <c r="G541" s="38">
        <v>6</v>
      </c>
      <c r="H541" s="63">
        <v>7.8</v>
      </c>
      <c r="I541" s="63">
        <v>8.2799999999999994</v>
      </c>
      <c r="J541" s="38">
        <v>56</v>
      </c>
      <c r="K541" s="38" t="s">
        <v>114</v>
      </c>
      <c r="L541" s="39" t="s">
        <v>80</v>
      </c>
      <c r="M541" s="39"/>
      <c r="N541" s="38">
        <v>45</v>
      </c>
      <c r="O541" s="417" t="s">
        <v>765</v>
      </c>
      <c r="P541" s="405"/>
      <c r="Q541" s="405"/>
      <c r="R541" s="405"/>
      <c r="S541" s="406"/>
      <c r="T541" s="40" t="s">
        <v>48</v>
      </c>
      <c r="U541" s="40" t="s">
        <v>48</v>
      </c>
      <c r="V541" s="41" t="s">
        <v>0</v>
      </c>
      <c r="W541" s="59">
        <v>0</v>
      </c>
      <c r="X541" s="56">
        <f>IFERROR(IF(W541="",0,CEILING((W541/$H541),1)*$H541),"")</f>
        <v>0</v>
      </c>
      <c r="Y541" s="42" t="str">
        <f>IFERROR(IF(X541=0,"",ROUNDUP(X541/H541,0)*0.02175),"")</f>
        <v/>
      </c>
      <c r="Z541" s="69" t="s">
        <v>48</v>
      </c>
      <c r="AA541" s="70" t="s">
        <v>48</v>
      </c>
      <c r="AE541" s="80"/>
      <c r="BB541" s="385" t="s">
        <v>67</v>
      </c>
      <c r="BL541" s="80">
        <f>IFERROR(W541*I541/H541,"0")</f>
        <v>0</v>
      </c>
      <c r="BM541" s="80">
        <f>IFERROR(X541*I541/H541,"0")</f>
        <v>0</v>
      </c>
      <c r="BN541" s="80">
        <f>IFERROR(1/J541*(W541/H541),"0")</f>
        <v>0</v>
      </c>
      <c r="BO541" s="80">
        <f>IFERROR(1/J541*(X541/H541),"0")</f>
        <v>0</v>
      </c>
    </row>
    <row r="542" spans="1:67" ht="27" customHeight="1" x14ac:dyDescent="0.25">
      <c r="A542" s="64" t="s">
        <v>766</v>
      </c>
      <c r="B542" s="64" t="s">
        <v>767</v>
      </c>
      <c r="C542" s="37">
        <v>4301051510</v>
      </c>
      <c r="D542" s="403">
        <v>4640242180540</v>
      </c>
      <c r="E542" s="403"/>
      <c r="F542" s="63">
        <v>1.3</v>
      </c>
      <c r="G542" s="38">
        <v>6</v>
      </c>
      <c r="H542" s="63">
        <v>7.8</v>
      </c>
      <c r="I542" s="63">
        <v>8.3640000000000008</v>
      </c>
      <c r="J542" s="38">
        <v>56</v>
      </c>
      <c r="K542" s="38" t="s">
        <v>114</v>
      </c>
      <c r="L542" s="39" t="s">
        <v>80</v>
      </c>
      <c r="M542" s="39"/>
      <c r="N542" s="38">
        <v>30</v>
      </c>
      <c r="O542" s="418" t="s">
        <v>768</v>
      </c>
      <c r="P542" s="405"/>
      <c r="Q542" s="405"/>
      <c r="R542" s="405"/>
      <c r="S542" s="406"/>
      <c r="T542" s="40" t="s">
        <v>48</v>
      </c>
      <c r="U542" s="40" t="s">
        <v>48</v>
      </c>
      <c r="V542" s="41" t="s">
        <v>0</v>
      </c>
      <c r="W542" s="59">
        <v>0</v>
      </c>
      <c r="X542" s="56">
        <f>IFERROR(IF(W542="",0,CEILING((W542/$H542),1)*$H542),"")</f>
        <v>0</v>
      </c>
      <c r="Y542" s="42" t="str">
        <f>IFERROR(IF(X542=0,"",ROUNDUP(X542/H542,0)*0.02175),"")</f>
        <v/>
      </c>
      <c r="Z542" s="69" t="s">
        <v>48</v>
      </c>
      <c r="AA542" s="70" t="s">
        <v>48</v>
      </c>
      <c r="AE542" s="80"/>
      <c r="BB542" s="386" t="s">
        <v>67</v>
      </c>
      <c r="BL542" s="80">
        <f>IFERROR(W542*I542/H542,"0")</f>
        <v>0</v>
      </c>
      <c r="BM542" s="80">
        <f>IFERROR(X542*I542/H542,"0")</f>
        <v>0</v>
      </c>
      <c r="BN542" s="80">
        <f>IFERROR(1/J542*(W542/H542),"0")</f>
        <v>0</v>
      </c>
      <c r="BO542" s="80">
        <f>IFERROR(1/J542*(X542/H542),"0")</f>
        <v>0</v>
      </c>
    </row>
    <row r="543" spans="1:67" ht="27" customHeight="1" x14ac:dyDescent="0.25">
      <c r="A543" s="64" t="s">
        <v>769</v>
      </c>
      <c r="B543" s="64" t="s">
        <v>770</v>
      </c>
      <c r="C543" s="37">
        <v>4301051390</v>
      </c>
      <c r="D543" s="403">
        <v>4640242181233</v>
      </c>
      <c r="E543" s="403"/>
      <c r="F543" s="63">
        <v>0.3</v>
      </c>
      <c r="G543" s="38">
        <v>6</v>
      </c>
      <c r="H543" s="63">
        <v>1.8</v>
      </c>
      <c r="I543" s="63">
        <v>1.984</v>
      </c>
      <c r="J543" s="38">
        <v>234</v>
      </c>
      <c r="K543" s="38" t="s">
        <v>84</v>
      </c>
      <c r="L543" s="39" t="s">
        <v>80</v>
      </c>
      <c r="M543" s="39"/>
      <c r="N543" s="38">
        <v>40</v>
      </c>
      <c r="O543" s="419" t="s">
        <v>771</v>
      </c>
      <c r="P543" s="405"/>
      <c r="Q543" s="405"/>
      <c r="R543" s="405"/>
      <c r="S543" s="406"/>
      <c r="T543" s="40" t="s">
        <v>48</v>
      </c>
      <c r="U543" s="40" t="s">
        <v>48</v>
      </c>
      <c r="V543" s="41" t="s">
        <v>0</v>
      </c>
      <c r="W543" s="59">
        <v>0</v>
      </c>
      <c r="X543" s="56">
        <f>IFERROR(IF(W543="",0,CEILING((W543/$H543),1)*$H543),"")</f>
        <v>0</v>
      </c>
      <c r="Y543" s="42" t="str">
        <f>IFERROR(IF(X543=0,"",ROUNDUP(X543/H543,0)*0.00502),"")</f>
        <v/>
      </c>
      <c r="Z543" s="69" t="s">
        <v>48</v>
      </c>
      <c r="AA543" s="70" t="s">
        <v>48</v>
      </c>
      <c r="AE543" s="80"/>
      <c r="BB543" s="387" t="s">
        <v>67</v>
      </c>
      <c r="BL543" s="80">
        <f>IFERROR(W543*I543/H543,"0")</f>
        <v>0</v>
      </c>
      <c r="BM543" s="80">
        <f>IFERROR(X543*I543/H543,"0")</f>
        <v>0</v>
      </c>
      <c r="BN543" s="80">
        <f>IFERROR(1/J543*(W543/H543),"0")</f>
        <v>0</v>
      </c>
      <c r="BO543" s="80">
        <f>IFERROR(1/J543*(X543/H543),"0")</f>
        <v>0</v>
      </c>
    </row>
    <row r="544" spans="1:67" ht="27" customHeight="1" x14ac:dyDescent="0.25">
      <c r="A544" s="64" t="s">
        <v>772</v>
      </c>
      <c r="B544" s="64" t="s">
        <v>773</v>
      </c>
      <c r="C544" s="37">
        <v>4301051448</v>
      </c>
      <c r="D544" s="403">
        <v>4640242181226</v>
      </c>
      <c r="E544" s="403"/>
      <c r="F544" s="63">
        <v>0.3</v>
      </c>
      <c r="G544" s="38">
        <v>6</v>
      </c>
      <c r="H544" s="63">
        <v>1.8</v>
      </c>
      <c r="I544" s="63">
        <v>1.972</v>
      </c>
      <c r="J544" s="38">
        <v>234</v>
      </c>
      <c r="K544" s="38" t="s">
        <v>84</v>
      </c>
      <c r="L544" s="39" t="s">
        <v>80</v>
      </c>
      <c r="M544" s="39"/>
      <c r="N544" s="38">
        <v>30</v>
      </c>
      <c r="O544" s="420" t="s">
        <v>774</v>
      </c>
      <c r="P544" s="405"/>
      <c r="Q544" s="405"/>
      <c r="R544" s="405"/>
      <c r="S544" s="406"/>
      <c r="T544" s="40" t="s">
        <v>48</v>
      </c>
      <c r="U544" s="40" t="s">
        <v>48</v>
      </c>
      <c r="V544" s="41" t="s">
        <v>0</v>
      </c>
      <c r="W544" s="59">
        <v>0</v>
      </c>
      <c r="X544" s="56">
        <f>IFERROR(IF(W544="",0,CEILING((W544/$H544),1)*$H544),"")</f>
        <v>0</v>
      </c>
      <c r="Y544" s="42" t="str">
        <f>IFERROR(IF(X544=0,"",ROUNDUP(X544/H544,0)*0.00502),"")</f>
        <v/>
      </c>
      <c r="Z544" s="69" t="s">
        <v>48</v>
      </c>
      <c r="AA544" s="70" t="s">
        <v>48</v>
      </c>
      <c r="AE544" s="80"/>
      <c r="BB544" s="388" t="s">
        <v>67</v>
      </c>
      <c r="BL544" s="80">
        <f>IFERROR(W544*I544/H544,"0")</f>
        <v>0</v>
      </c>
      <c r="BM544" s="80">
        <f>IFERROR(X544*I544/H544,"0")</f>
        <v>0</v>
      </c>
      <c r="BN544" s="80">
        <f>IFERROR(1/J544*(W544/H544),"0")</f>
        <v>0</v>
      </c>
      <c r="BO544" s="80">
        <f>IFERROR(1/J544*(X544/H544),"0")</f>
        <v>0</v>
      </c>
    </row>
    <row r="545" spans="1:67" x14ac:dyDescent="0.2">
      <c r="A545" s="400"/>
      <c r="B545" s="400"/>
      <c r="C545" s="400"/>
      <c r="D545" s="400"/>
      <c r="E545" s="400"/>
      <c r="F545" s="400"/>
      <c r="G545" s="400"/>
      <c r="H545" s="400"/>
      <c r="I545" s="400"/>
      <c r="J545" s="400"/>
      <c r="K545" s="400"/>
      <c r="L545" s="400"/>
      <c r="M545" s="400"/>
      <c r="N545" s="401"/>
      <c r="O545" s="397" t="s">
        <v>43</v>
      </c>
      <c r="P545" s="398"/>
      <c r="Q545" s="398"/>
      <c r="R545" s="398"/>
      <c r="S545" s="398"/>
      <c r="T545" s="398"/>
      <c r="U545" s="399"/>
      <c r="V545" s="43" t="s">
        <v>42</v>
      </c>
      <c r="W545" s="44">
        <f>IFERROR(W540/H540,"0")+IFERROR(W541/H541,"0")+IFERROR(W542/H542,"0")+IFERROR(W543/H543,"0")+IFERROR(W544/H544,"0")</f>
        <v>0</v>
      </c>
      <c r="X545" s="44">
        <f>IFERROR(X540/H540,"0")+IFERROR(X541/H541,"0")+IFERROR(X542/H542,"0")+IFERROR(X543/H543,"0")+IFERROR(X544/H544,"0")</f>
        <v>0</v>
      </c>
      <c r="Y545" s="44">
        <f>IFERROR(IF(Y540="",0,Y540),"0")+IFERROR(IF(Y541="",0,Y541),"0")+IFERROR(IF(Y542="",0,Y542),"0")+IFERROR(IF(Y543="",0,Y543),"0")+IFERROR(IF(Y544="",0,Y544),"0")</f>
        <v>0</v>
      </c>
      <c r="Z545" s="68"/>
      <c r="AA545" s="68"/>
    </row>
    <row r="546" spans="1:67" x14ac:dyDescent="0.2">
      <c r="A546" s="400"/>
      <c r="B546" s="400"/>
      <c r="C546" s="400"/>
      <c r="D546" s="400"/>
      <c r="E546" s="400"/>
      <c r="F546" s="400"/>
      <c r="G546" s="400"/>
      <c r="H546" s="400"/>
      <c r="I546" s="400"/>
      <c r="J546" s="400"/>
      <c r="K546" s="400"/>
      <c r="L546" s="400"/>
      <c r="M546" s="400"/>
      <c r="N546" s="401"/>
      <c r="O546" s="397" t="s">
        <v>43</v>
      </c>
      <c r="P546" s="398"/>
      <c r="Q546" s="398"/>
      <c r="R546" s="398"/>
      <c r="S546" s="398"/>
      <c r="T546" s="398"/>
      <c r="U546" s="399"/>
      <c r="V546" s="43" t="s">
        <v>0</v>
      </c>
      <c r="W546" s="44">
        <f>IFERROR(SUM(W540:W544),"0")</f>
        <v>0</v>
      </c>
      <c r="X546" s="44">
        <f>IFERROR(SUM(X540:X544),"0")</f>
        <v>0</v>
      </c>
      <c r="Y546" s="43"/>
      <c r="Z546" s="68"/>
      <c r="AA546" s="68"/>
    </row>
    <row r="547" spans="1:67" ht="14.25" customHeight="1" x14ac:dyDescent="0.25">
      <c r="A547" s="402" t="s">
        <v>220</v>
      </c>
      <c r="B547" s="402"/>
      <c r="C547" s="402"/>
      <c r="D547" s="402"/>
      <c r="E547" s="402"/>
      <c r="F547" s="402"/>
      <c r="G547" s="402"/>
      <c r="H547" s="402"/>
      <c r="I547" s="402"/>
      <c r="J547" s="402"/>
      <c r="K547" s="402"/>
      <c r="L547" s="402"/>
      <c r="M547" s="402"/>
      <c r="N547" s="402"/>
      <c r="O547" s="402"/>
      <c r="P547" s="402"/>
      <c r="Q547" s="402"/>
      <c r="R547" s="402"/>
      <c r="S547" s="402"/>
      <c r="T547" s="402"/>
      <c r="U547" s="402"/>
      <c r="V547" s="402"/>
      <c r="W547" s="402"/>
      <c r="X547" s="402"/>
      <c r="Y547" s="402"/>
      <c r="Z547" s="67"/>
      <c r="AA547" s="67"/>
    </row>
    <row r="548" spans="1:67" ht="27" customHeight="1" x14ac:dyDescent="0.25">
      <c r="A548" s="64" t="s">
        <v>775</v>
      </c>
      <c r="B548" s="64" t="s">
        <v>776</v>
      </c>
      <c r="C548" s="37">
        <v>4301060354</v>
      </c>
      <c r="D548" s="403">
        <v>4640242180120</v>
      </c>
      <c r="E548" s="403"/>
      <c r="F548" s="63">
        <v>1.3</v>
      </c>
      <c r="G548" s="38">
        <v>6</v>
      </c>
      <c r="H548" s="63">
        <v>7.8</v>
      </c>
      <c r="I548" s="63">
        <v>8.2799999999999994</v>
      </c>
      <c r="J548" s="38">
        <v>56</v>
      </c>
      <c r="K548" s="38" t="s">
        <v>114</v>
      </c>
      <c r="L548" s="39" t="s">
        <v>80</v>
      </c>
      <c r="M548" s="39"/>
      <c r="N548" s="38">
        <v>40</v>
      </c>
      <c r="O548" s="404" t="s">
        <v>777</v>
      </c>
      <c r="P548" s="405"/>
      <c r="Q548" s="405"/>
      <c r="R548" s="405"/>
      <c r="S548" s="406"/>
      <c r="T548" s="40" t="s">
        <v>48</v>
      </c>
      <c r="U548" s="40" t="s">
        <v>48</v>
      </c>
      <c r="V548" s="41" t="s">
        <v>0</v>
      </c>
      <c r="W548" s="59">
        <v>0</v>
      </c>
      <c r="X548" s="56">
        <f>IFERROR(IF(W548="",0,CEILING((W548/$H548),1)*$H548),"")</f>
        <v>0</v>
      </c>
      <c r="Y548" s="42" t="str">
        <f>IFERROR(IF(X548=0,"",ROUNDUP(X548/H548,0)*0.02175),"")</f>
        <v/>
      </c>
      <c r="Z548" s="69" t="s">
        <v>48</v>
      </c>
      <c r="AA548" s="70" t="s">
        <v>48</v>
      </c>
      <c r="AE548" s="80"/>
      <c r="BB548" s="389" t="s">
        <v>67</v>
      </c>
      <c r="BL548" s="80">
        <f>IFERROR(W548*I548/H548,"0")</f>
        <v>0</v>
      </c>
      <c r="BM548" s="80">
        <f>IFERROR(X548*I548/H548,"0")</f>
        <v>0</v>
      </c>
      <c r="BN548" s="80">
        <f>IFERROR(1/J548*(W548/H548),"0")</f>
        <v>0</v>
      </c>
      <c r="BO548" s="80">
        <f>IFERROR(1/J548*(X548/H548),"0")</f>
        <v>0</v>
      </c>
    </row>
    <row r="549" spans="1:67" ht="27" customHeight="1" x14ac:dyDescent="0.25">
      <c r="A549" s="64" t="s">
        <v>775</v>
      </c>
      <c r="B549" s="64" t="s">
        <v>778</v>
      </c>
      <c r="C549" s="37">
        <v>4301060408</v>
      </c>
      <c r="D549" s="403">
        <v>4640242180120</v>
      </c>
      <c r="E549" s="403"/>
      <c r="F549" s="63">
        <v>1.3</v>
      </c>
      <c r="G549" s="38">
        <v>6</v>
      </c>
      <c r="H549" s="63">
        <v>7.8</v>
      </c>
      <c r="I549" s="63">
        <v>8.2799999999999994</v>
      </c>
      <c r="J549" s="38">
        <v>56</v>
      </c>
      <c r="K549" s="38" t="s">
        <v>114</v>
      </c>
      <c r="L549" s="39" t="s">
        <v>80</v>
      </c>
      <c r="M549" s="39"/>
      <c r="N549" s="38">
        <v>40</v>
      </c>
      <c r="O549" s="407" t="s">
        <v>779</v>
      </c>
      <c r="P549" s="405"/>
      <c r="Q549" s="405"/>
      <c r="R549" s="405"/>
      <c r="S549" s="406"/>
      <c r="T549" s="40" t="s">
        <v>48</v>
      </c>
      <c r="U549" s="40" t="s">
        <v>48</v>
      </c>
      <c r="V549" s="41" t="s">
        <v>0</v>
      </c>
      <c r="W549" s="59">
        <v>0</v>
      </c>
      <c r="X549" s="56">
        <f>IFERROR(IF(W549="",0,CEILING((W549/$H549),1)*$H549),"")</f>
        <v>0</v>
      </c>
      <c r="Y549" s="42" t="str">
        <f>IFERROR(IF(X549=0,"",ROUNDUP(X549/H549,0)*0.02175),"")</f>
        <v/>
      </c>
      <c r="Z549" s="69" t="s">
        <v>48</v>
      </c>
      <c r="AA549" s="70" t="s">
        <v>48</v>
      </c>
      <c r="AE549" s="80"/>
      <c r="BB549" s="390" t="s">
        <v>67</v>
      </c>
      <c r="BL549" s="80">
        <f>IFERROR(W549*I549/H549,"0")</f>
        <v>0</v>
      </c>
      <c r="BM549" s="80">
        <f>IFERROR(X549*I549/H549,"0")</f>
        <v>0</v>
      </c>
      <c r="BN549" s="80">
        <f>IFERROR(1/J549*(W549/H549),"0")</f>
        <v>0</v>
      </c>
      <c r="BO549" s="80">
        <f>IFERROR(1/J549*(X549/H549),"0")</f>
        <v>0</v>
      </c>
    </row>
    <row r="550" spans="1:67" ht="27" customHeight="1" x14ac:dyDescent="0.25">
      <c r="A550" s="64" t="s">
        <v>780</v>
      </c>
      <c r="B550" s="64" t="s">
        <v>781</v>
      </c>
      <c r="C550" s="37">
        <v>4301060355</v>
      </c>
      <c r="D550" s="403">
        <v>4640242180137</v>
      </c>
      <c r="E550" s="403"/>
      <c r="F550" s="63">
        <v>1.3</v>
      </c>
      <c r="G550" s="38">
        <v>6</v>
      </c>
      <c r="H550" s="63">
        <v>7.8</v>
      </c>
      <c r="I550" s="63">
        <v>8.2799999999999994</v>
      </c>
      <c r="J550" s="38">
        <v>56</v>
      </c>
      <c r="K550" s="38" t="s">
        <v>114</v>
      </c>
      <c r="L550" s="39" t="s">
        <v>80</v>
      </c>
      <c r="M550" s="39"/>
      <c r="N550" s="38">
        <v>40</v>
      </c>
      <c r="O550" s="408" t="s">
        <v>782</v>
      </c>
      <c r="P550" s="405"/>
      <c r="Q550" s="405"/>
      <c r="R550" s="405"/>
      <c r="S550" s="406"/>
      <c r="T550" s="40" t="s">
        <v>48</v>
      </c>
      <c r="U550" s="40" t="s">
        <v>48</v>
      </c>
      <c r="V550" s="41" t="s">
        <v>0</v>
      </c>
      <c r="W550" s="59">
        <v>0</v>
      </c>
      <c r="X550" s="56">
        <f>IFERROR(IF(W550="",0,CEILING((W550/$H550),1)*$H550),"")</f>
        <v>0</v>
      </c>
      <c r="Y550" s="42" t="str">
        <f>IFERROR(IF(X550=0,"",ROUNDUP(X550/H550,0)*0.02175),"")</f>
        <v/>
      </c>
      <c r="Z550" s="69" t="s">
        <v>48</v>
      </c>
      <c r="AA550" s="70" t="s">
        <v>48</v>
      </c>
      <c r="AE550" s="80"/>
      <c r="BB550" s="391" t="s">
        <v>67</v>
      </c>
      <c r="BL550" s="80">
        <f>IFERROR(W550*I550/H550,"0")</f>
        <v>0</v>
      </c>
      <c r="BM550" s="80">
        <f>IFERROR(X550*I550/H550,"0")</f>
        <v>0</v>
      </c>
      <c r="BN550" s="80">
        <f>IFERROR(1/J550*(W550/H550),"0")</f>
        <v>0</v>
      </c>
      <c r="BO550" s="80">
        <f>IFERROR(1/J550*(X550/H550),"0")</f>
        <v>0</v>
      </c>
    </row>
    <row r="551" spans="1:67" ht="27" customHeight="1" x14ac:dyDescent="0.25">
      <c r="A551" s="64" t="s">
        <v>780</v>
      </c>
      <c r="B551" s="64" t="s">
        <v>783</v>
      </c>
      <c r="C551" s="37">
        <v>4301060407</v>
      </c>
      <c r="D551" s="403">
        <v>4640242180137</v>
      </c>
      <c r="E551" s="403"/>
      <c r="F551" s="63">
        <v>1.3</v>
      </c>
      <c r="G551" s="38">
        <v>6</v>
      </c>
      <c r="H551" s="63">
        <v>7.8</v>
      </c>
      <c r="I551" s="63">
        <v>8.2799999999999994</v>
      </c>
      <c r="J551" s="38">
        <v>56</v>
      </c>
      <c r="K551" s="38" t="s">
        <v>114</v>
      </c>
      <c r="L551" s="39" t="s">
        <v>80</v>
      </c>
      <c r="M551" s="39"/>
      <c r="N551" s="38">
        <v>40</v>
      </c>
      <c r="O551" s="409" t="s">
        <v>784</v>
      </c>
      <c r="P551" s="405"/>
      <c r="Q551" s="405"/>
      <c r="R551" s="405"/>
      <c r="S551" s="406"/>
      <c r="T551" s="40" t="s">
        <v>48</v>
      </c>
      <c r="U551" s="40" t="s">
        <v>48</v>
      </c>
      <c r="V551" s="41" t="s">
        <v>0</v>
      </c>
      <c r="W551" s="59">
        <v>0</v>
      </c>
      <c r="X551" s="56">
        <f>IFERROR(IF(W551="",0,CEILING((W551/$H551),1)*$H551),"")</f>
        <v>0</v>
      </c>
      <c r="Y551" s="42" t="str">
        <f>IFERROR(IF(X551=0,"",ROUNDUP(X551/H551,0)*0.02175),"")</f>
        <v/>
      </c>
      <c r="Z551" s="69" t="s">
        <v>48</v>
      </c>
      <c r="AA551" s="70" t="s">
        <v>48</v>
      </c>
      <c r="AE551" s="80"/>
      <c r="BB551" s="392" t="s">
        <v>67</v>
      </c>
      <c r="BL551" s="80">
        <f>IFERROR(W551*I551/H551,"0")</f>
        <v>0</v>
      </c>
      <c r="BM551" s="80">
        <f>IFERROR(X551*I551/H551,"0")</f>
        <v>0</v>
      </c>
      <c r="BN551" s="80">
        <f>IFERROR(1/J551*(W551/H551),"0")</f>
        <v>0</v>
      </c>
      <c r="BO551" s="80">
        <f>IFERROR(1/J551*(X551/H551),"0")</f>
        <v>0</v>
      </c>
    </row>
    <row r="552" spans="1:67" x14ac:dyDescent="0.2">
      <c r="A552" s="400"/>
      <c r="B552" s="400"/>
      <c r="C552" s="400"/>
      <c r="D552" s="400"/>
      <c r="E552" s="400"/>
      <c r="F552" s="400"/>
      <c r="G552" s="400"/>
      <c r="H552" s="400"/>
      <c r="I552" s="400"/>
      <c r="J552" s="400"/>
      <c r="K552" s="400"/>
      <c r="L552" s="400"/>
      <c r="M552" s="400"/>
      <c r="N552" s="401"/>
      <c r="O552" s="397" t="s">
        <v>43</v>
      </c>
      <c r="P552" s="398"/>
      <c r="Q552" s="398"/>
      <c r="R552" s="398"/>
      <c r="S552" s="398"/>
      <c r="T552" s="398"/>
      <c r="U552" s="399"/>
      <c r="V552" s="43" t="s">
        <v>42</v>
      </c>
      <c r="W552" s="44">
        <f>IFERROR(W548/H548,"0")+IFERROR(W549/H549,"0")+IFERROR(W550/H550,"0")+IFERROR(W551/H551,"0")</f>
        <v>0</v>
      </c>
      <c r="X552" s="44">
        <f>IFERROR(X548/H548,"0")+IFERROR(X549/H549,"0")+IFERROR(X550/H550,"0")+IFERROR(X551/H551,"0")</f>
        <v>0</v>
      </c>
      <c r="Y552" s="44">
        <f>IFERROR(IF(Y548="",0,Y548),"0")+IFERROR(IF(Y549="",0,Y549),"0")+IFERROR(IF(Y550="",0,Y550),"0")+IFERROR(IF(Y551="",0,Y551),"0")</f>
        <v>0</v>
      </c>
      <c r="Z552" s="68"/>
      <c r="AA552" s="68"/>
    </row>
    <row r="553" spans="1:67" x14ac:dyDescent="0.2">
      <c r="A553" s="400"/>
      <c r="B553" s="400"/>
      <c r="C553" s="400"/>
      <c r="D553" s="400"/>
      <c r="E553" s="400"/>
      <c r="F553" s="400"/>
      <c r="G553" s="400"/>
      <c r="H553" s="400"/>
      <c r="I553" s="400"/>
      <c r="J553" s="400"/>
      <c r="K553" s="400"/>
      <c r="L553" s="400"/>
      <c r="M553" s="400"/>
      <c r="N553" s="401"/>
      <c r="O553" s="397" t="s">
        <v>43</v>
      </c>
      <c r="P553" s="398"/>
      <c r="Q553" s="398"/>
      <c r="R553" s="398"/>
      <c r="S553" s="398"/>
      <c r="T553" s="398"/>
      <c r="U553" s="399"/>
      <c r="V553" s="43" t="s">
        <v>0</v>
      </c>
      <c r="W553" s="44">
        <f>IFERROR(SUM(W548:W551),"0")</f>
        <v>0</v>
      </c>
      <c r="X553" s="44">
        <f>IFERROR(SUM(X548:X551),"0")</f>
        <v>0</v>
      </c>
      <c r="Y553" s="43"/>
      <c r="Z553" s="68"/>
      <c r="AA553" s="68"/>
    </row>
    <row r="554" spans="1:67" ht="15" customHeight="1" x14ac:dyDescent="0.2">
      <c r="A554" s="400"/>
      <c r="B554" s="400"/>
      <c r="C554" s="400"/>
      <c r="D554" s="400"/>
      <c r="E554" s="400"/>
      <c r="F554" s="400"/>
      <c r="G554" s="400"/>
      <c r="H554" s="400"/>
      <c r="I554" s="400"/>
      <c r="J554" s="400"/>
      <c r="K554" s="400"/>
      <c r="L554" s="400"/>
      <c r="M554" s="400"/>
      <c r="N554" s="413"/>
      <c r="O554" s="410" t="s">
        <v>36</v>
      </c>
      <c r="P554" s="411"/>
      <c r="Q554" s="411"/>
      <c r="R554" s="411"/>
      <c r="S554" s="411"/>
      <c r="T554" s="411"/>
      <c r="U554" s="412"/>
      <c r="V554" s="43" t="s">
        <v>0</v>
      </c>
      <c r="W554" s="44">
        <f>IFERROR(W25+W35+W39+W43+W50+W58+W83+W90+W100+W118+W128+W137+W146+W159+W165+W170+W181+W199+W206+W217+W223+W233+W249+W256+W268+W275+W281+W287+W298+W303+W308+W314+W318+W322+W340+W347+W353+W357+W366+W371+W378+W382+W389+W405+W411+W415+W421+W427+W437+W442+W446+W450+W457+W462+W466+W483+W488+W497+W503+W507+W521+W529+W538+W546+W553,"0")</f>
        <v>0</v>
      </c>
      <c r="X554" s="44">
        <f>IFERROR(X25+X35+X39+X43+X50+X58+X83+X90+X100+X118+X128+X137+X146+X159+X165+X170+X181+X199+X206+X217+X223+X233+X249+X256+X268+X275+X281+X287+X298+X303+X308+X314+X318+X322+X340+X347+X353+X357+X366+X371+X378+X382+X389+X405+X411+X415+X421+X427+X437+X442+X446+X450+X457+X462+X466+X483+X488+X497+X503+X507+X521+X529+X538+X546+X553,"0")</f>
        <v>0</v>
      </c>
      <c r="Y554" s="43"/>
      <c r="Z554" s="68"/>
      <c r="AA554" s="68"/>
    </row>
    <row r="555" spans="1:67" x14ac:dyDescent="0.2">
      <c r="A555" s="400"/>
      <c r="B555" s="400"/>
      <c r="C555" s="400"/>
      <c r="D555" s="400"/>
      <c r="E555" s="400"/>
      <c r="F555" s="400"/>
      <c r="G555" s="400"/>
      <c r="H555" s="400"/>
      <c r="I555" s="400"/>
      <c r="J555" s="400"/>
      <c r="K555" s="400"/>
      <c r="L555" s="400"/>
      <c r="M555" s="400"/>
      <c r="N555" s="413"/>
      <c r="O555" s="410" t="s">
        <v>37</v>
      </c>
      <c r="P555" s="411"/>
      <c r="Q555" s="411"/>
      <c r="R555" s="411"/>
      <c r="S555" s="411"/>
      <c r="T555" s="411"/>
      <c r="U555" s="412"/>
      <c r="V555" s="43" t="s">
        <v>0</v>
      </c>
      <c r="W555" s="44">
        <f>IFERROR(SUM(BL22:BL551),"0")</f>
        <v>0</v>
      </c>
      <c r="X555" s="44">
        <f>IFERROR(SUM(BM22:BM551),"0")</f>
        <v>0</v>
      </c>
      <c r="Y555" s="43"/>
      <c r="Z555" s="68"/>
      <c r="AA555" s="68"/>
    </row>
    <row r="556" spans="1:67" x14ac:dyDescent="0.2">
      <c r="A556" s="400"/>
      <c r="B556" s="400"/>
      <c r="C556" s="400"/>
      <c r="D556" s="400"/>
      <c r="E556" s="400"/>
      <c r="F556" s="400"/>
      <c r="G556" s="400"/>
      <c r="H556" s="400"/>
      <c r="I556" s="400"/>
      <c r="J556" s="400"/>
      <c r="K556" s="400"/>
      <c r="L556" s="400"/>
      <c r="M556" s="400"/>
      <c r="N556" s="413"/>
      <c r="O556" s="410" t="s">
        <v>38</v>
      </c>
      <c r="P556" s="411"/>
      <c r="Q556" s="411"/>
      <c r="R556" s="411"/>
      <c r="S556" s="411"/>
      <c r="T556" s="411"/>
      <c r="U556" s="412"/>
      <c r="V556" s="43" t="s">
        <v>23</v>
      </c>
      <c r="W556" s="45">
        <f>ROUNDUP(SUM(BN22:BN551),0)</f>
        <v>0</v>
      </c>
      <c r="X556" s="45">
        <f>ROUNDUP(SUM(BO22:BO551),0)</f>
        <v>0</v>
      </c>
      <c r="Y556" s="43"/>
      <c r="Z556" s="68"/>
      <c r="AA556" s="68"/>
    </row>
    <row r="557" spans="1:67" x14ac:dyDescent="0.2">
      <c r="A557" s="400"/>
      <c r="B557" s="400"/>
      <c r="C557" s="400"/>
      <c r="D557" s="400"/>
      <c r="E557" s="400"/>
      <c r="F557" s="400"/>
      <c r="G557" s="400"/>
      <c r="H557" s="400"/>
      <c r="I557" s="400"/>
      <c r="J557" s="400"/>
      <c r="K557" s="400"/>
      <c r="L557" s="400"/>
      <c r="M557" s="400"/>
      <c r="N557" s="413"/>
      <c r="O557" s="410" t="s">
        <v>39</v>
      </c>
      <c r="P557" s="411"/>
      <c r="Q557" s="411"/>
      <c r="R557" s="411"/>
      <c r="S557" s="411"/>
      <c r="T557" s="411"/>
      <c r="U557" s="412"/>
      <c r="V557" s="43" t="s">
        <v>0</v>
      </c>
      <c r="W557" s="44">
        <f>GrossWeightTotal+PalletQtyTotal*25</f>
        <v>0</v>
      </c>
      <c r="X557" s="44">
        <f>GrossWeightTotalR+PalletQtyTotalR*25</f>
        <v>0</v>
      </c>
      <c r="Y557" s="43"/>
      <c r="Z557" s="68"/>
      <c r="AA557" s="68"/>
    </row>
    <row r="558" spans="1:67" x14ac:dyDescent="0.2">
      <c r="A558" s="400"/>
      <c r="B558" s="400"/>
      <c r="C558" s="400"/>
      <c r="D558" s="400"/>
      <c r="E558" s="400"/>
      <c r="F558" s="400"/>
      <c r="G558" s="400"/>
      <c r="H558" s="400"/>
      <c r="I558" s="400"/>
      <c r="J558" s="400"/>
      <c r="K558" s="400"/>
      <c r="L558" s="400"/>
      <c r="M558" s="400"/>
      <c r="N558" s="413"/>
      <c r="O558" s="410" t="s">
        <v>40</v>
      </c>
      <c r="P558" s="411"/>
      <c r="Q558" s="411"/>
      <c r="R558" s="411"/>
      <c r="S558" s="411"/>
      <c r="T558" s="411"/>
      <c r="U558" s="412"/>
      <c r="V558" s="43" t="s">
        <v>23</v>
      </c>
      <c r="W558" s="44">
        <f>IFERROR(W24+W34+W38+W42+W49+W57+W82+W89+W99+W117+W127+W136+W145+W158+W164+W169+W180+W198+W205+W216+W222+W232+W248+W255+W267+W274+W280+W286+W297+W302+W307+W313+W317+W321+W339+W346+W352+W356+W365+W370+W377+W381+W388+W404+W410+W414+W420+W426+W436+W441+W445+W449+W456+W461+W465+W482+W487+W496+W502+W506+W520+W528+W537+W545+W552,"0")</f>
        <v>0</v>
      </c>
      <c r="X558" s="44">
        <f>IFERROR(X24+X34+X38+X42+X49+X57+X82+X89+X99+X117+X127+X136+X145+X158+X164+X169+X180+X198+X205+X216+X222+X232+X248+X255+X267+X274+X280+X286+X297+X302+X307+X313+X317+X321+X339+X346+X352+X356+X365+X370+X377+X381+X388+X404+X410+X414+X420+X426+X436+X441+X445+X449+X456+X461+X465+X482+X487+X496+X502+X506+X520+X528+X537+X545+X552,"0")</f>
        <v>0</v>
      </c>
      <c r="Y558" s="43"/>
      <c r="Z558" s="68"/>
      <c r="AA558" s="68"/>
    </row>
    <row r="559" spans="1:67" ht="14.25" x14ac:dyDescent="0.2">
      <c r="A559" s="400"/>
      <c r="B559" s="400"/>
      <c r="C559" s="400"/>
      <c r="D559" s="400"/>
      <c r="E559" s="400"/>
      <c r="F559" s="400"/>
      <c r="G559" s="400"/>
      <c r="H559" s="400"/>
      <c r="I559" s="400"/>
      <c r="J559" s="400"/>
      <c r="K559" s="400"/>
      <c r="L559" s="400"/>
      <c r="M559" s="400"/>
      <c r="N559" s="413"/>
      <c r="O559" s="410" t="s">
        <v>41</v>
      </c>
      <c r="P559" s="411"/>
      <c r="Q559" s="411"/>
      <c r="R559" s="411"/>
      <c r="S559" s="411"/>
      <c r="T559" s="411"/>
      <c r="U559" s="412"/>
      <c r="V559" s="46" t="s">
        <v>54</v>
      </c>
      <c r="W559" s="43"/>
      <c r="X559" s="43"/>
      <c r="Y559" s="43">
        <f>IFERROR(Y24+Y34+Y38+Y42+Y49+Y57+Y82+Y89+Y99+Y117+Y127+Y136+Y145+Y158+Y164+Y169+Y180+Y198+Y205+Y216+Y222+Y232+Y248+Y255+Y267+Y274+Y280+Y286+Y297+Y302+Y307+Y313+Y317+Y321+Y339+Y346+Y352+Y356+Y365+Y370+Y377+Y381+Y388+Y404+Y410+Y414+Y420+Y426+Y436+Y441+Y445+Y449+Y456+Y461+Y465+Y482+Y487+Y496+Y502+Y506+Y520+Y528+Y537+Y545+Y552,"0")</f>
        <v>0</v>
      </c>
      <c r="Z559" s="68"/>
      <c r="AA559" s="68"/>
    </row>
    <row r="560" spans="1:67" ht="13.5" thickBot="1" x14ac:dyDescent="0.25"/>
    <row r="561" spans="1:30" ht="27" thickTop="1" thickBot="1" x14ac:dyDescent="0.25">
      <c r="A561" s="47" t="s">
        <v>9</v>
      </c>
      <c r="B561" s="79" t="s">
        <v>76</v>
      </c>
      <c r="C561" s="393" t="s">
        <v>108</v>
      </c>
      <c r="D561" s="393" t="s">
        <v>108</v>
      </c>
      <c r="E561" s="393" t="s">
        <v>108</v>
      </c>
      <c r="F561" s="393" t="s">
        <v>108</v>
      </c>
      <c r="G561" s="393" t="s">
        <v>243</v>
      </c>
      <c r="H561" s="393" t="s">
        <v>243</v>
      </c>
      <c r="I561" s="393" t="s">
        <v>243</v>
      </c>
      <c r="J561" s="393" t="s">
        <v>243</v>
      </c>
      <c r="K561" s="394"/>
      <c r="L561" s="393" t="s">
        <v>243</v>
      </c>
      <c r="M561" s="394"/>
      <c r="N561" s="393" t="s">
        <v>243</v>
      </c>
      <c r="O561" s="393" t="s">
        <v>243</v>
      </c>
      <c r="P561" s="393" t="s">
        <v>243</v>
      </c>
      <c r="Q561" s="393" t="s">
        <v>485</v>
      </c>
      <c r="R561" s="393" t="s">
        <v>485</v>
      </c>
      <c r="S561" s="393" t="s">
        <v>560</v>
      </c>
      <c r="T561" s="393" t="s">
        <v>560</v>
      </c>
      <c r="U561" s="393" t="s">
        <v>560</v>
      </c>
      <c r="V561" s="393" t="s">
        <v>560</v>
      </c>
      <c r="W561" s="79" t="s">
        <v>650</v>
      </c>
      <c r="X561" s="79" t="s">
        <v>699</v>
      </c>
      <c r="AA561" s="61"/>
      <c r="AD561" s="1"/>
    </row>
    <row r="562" spans="1:30" ht="14.25" customHeight="1" thickTop="1" x14ac:dyDescent="0.2">
      <c r="A562" s="395" t="s">
        <v>10</v>
      </c>
      <c r="B562" s="393" t="s">
        <v>76</v>
      </c>
      <c r="C562" s="393" t="s">
        <v>109</v>
      </c>
      <c r="D562" s="393" t="s">
        <v>117</v>
      </c>
      <c r="E562" s="393" t="s">
        <v>108</v>
      </c>
      <c r="F562" s="393" t="s">
        <v>233</v>
      </c>
      <c r="G562" s="393" t="s">
        <v>244</v>
      </c>
      <c r="H562" s="393" t="s">
        <v>254</v>
      </c>
      <c r="I562" s="393" t="s">
        <v>273</v>
      </c>
      <c r="J562" s="393" t="s">
        <v>346</v>
      </c>
      <c r="K562" s="1"/>
      <c r="L562" s="393" t="s">
        <v>380</v>
      </c>
      <c r="M562" s="1"/>
      <c r="N562" s="393" t="s">
        <v>380</v>
      </c>
      <c r="O562" s="393" t="s">
        <v>455</v>
      </c>
      <c r="P562" s="393" t="s">
        <v>472</v>
      </c>
      <c r="Q562" s="393" t="s">
        <v>486</v>
      </c>
      <c r="R562" s="393" t="s">
        <v>533</v>
      </c>
      <c r="S562" s="393" t="s">
        <v>561</v>
      </c>
      <c r="T562" s="393" t="s">
        <v>608</v>
      </c>
      <c r="U562" s="393" t="s">
        <v>637</v>
      </c>
      <c r="V562" s="393" t="s">
        <v>644</v>
      </c>
      <c r="W562" s="393" t="s">
        <v>650</v>
      </c>
      <c r="X562" s="393" t="s">
        <v>700</v>
      </c>
      <c r="AA562" s="61"/>
      <c r="AD562" s="1"/>
    </row>
    <row r="563" spans="1:30" ht="13.5" thickBot="1" x14ac:dyDescent="0.25">
      <c r="A563" s="396"/>
      <c r="B563" s="393"/>
      <c r="C563" s="393"/>
      <c r="D563" s="393"/>
      <c r="E563" s="393"/>
      <c r="F563" s="393"/>
      <c r="G563" s="393"/>
      <c r="H563" s="393"/>
      <c r="I563" s="393"/>
      <c r="J563" s="393"/>
      <c r="K563" s="1"/>
      <c r="L563" s="393"/>
      <c r="M563" s="1"/>
      <c r="N563" s="393"/>
      <c r="O563" s="393"/>
      <c r="P563" s="393"/>
      <c r="Q563" s="393"/>
      <c r="R563" s="393"/>
      <c r="S563" s="393"/>
      <c r="T563" s="393"/>
      <c r="U563" s="393"/>
      <c r="V563" s="393"/>
      <c r="W563" s="393"/>
      <c r="X563" s="393"/>
      <c r="AA563" s="61"/>
      <c r="AD563" s="1"/>
    </row>
    <row r="564" spans="1:30" ht="18" thickTop="1" thickBot="1" x14ac:dyDescent="0.25">
      <c r="A564" s="47" t="s">
        <v>13</v>
      </c>
      <c r="B564" s="53">
        <f>IFERROR(X22*1,"0")+IFERROR(X23*1,"0")+IFERROR(X27*1,"0")+IFERROR(X28*1,"0")+IFERROR(X29*1,"0")+IFERROR(X30*1,"0")+IFERROR(X31*1,"0")+IFERROR(X32*1,"0")+IFERROR(X33*1,"0")+IFERROR(X37*1,"0")+IFERROR(X41*1,"0")</f>
        <v>0</v>
      </c>
      <c r="C564" s="53">
        <f>IFERROR(X47*1,"0")+IFERROR(X48*1,"0")</f>
        <v>0</v>
      </c>
      <c r="D564" s="53">
        <f>IFERROR(X53*1,"0")+IFERROR(X54*1,"0")+IFERROR(X55*1,"0")+IFERROR(X56*1,"0")</f>
        <v>0</v>
      </c>
      <c r="E564" s="53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64" s="53">
        <f>IFERROR(X131*1,"0")+IFERROR(X132*1,"0")+IFERROR(X133*1,"0")+IFERROR(X134*1,"0")+IFERROR(X135*1,"0")</f>
        <v>0</v>
      </c>
      <c r="G564" s="53">
        <f>IFERROR(X141*1,"0")+IFERROR(X142*1,"0")+IFERROR(X143*1,"0")+IFERROR(X144*1,"0")</f>
        <v>0</v>
      </c>
      <c r="H564" s="53">
        <f>IFERROR(X149*1,"0")+IFERROR(X150*1,"0")+IFERROR(X151*1,"0")+IFERROR(X152*1,"0")+IFERROR(X153*1,"0")+IFERROR(X154*1,"0")+IFERROR(X155*1,"0")+IFERROR(X156*1,"0")+IFERROR(X157*1,"0")</f>
        <v>0</v>
      </c>
      <c r="I564" s="53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64" s="53">
        <f>IFERROR(X209*1,"0")+IFERROR(X210*1,"0")+IFERROR(X211*1,"0")+IFERROR(X212*1,"0")+IFERROR(X213*1,"0")+IFERROR(X214*1,"0")+IFERROR(X215*1,"0")+IFERROR(X219*1,"0")+IFERROR(X220*1,"0")+IFERROR(X221*1,"0")</f>
        <v>0</v>
      </c>
      <c r="K564" s="1"/>
      <c r="L564" s="53">
        <f>IFERROR(X236*1,"0")+IFERROR(X237*1,"0")+IFERROR(X238*1,"0")+IFERROR(X239*1,"0")+IFERROR(X240*1,"0")+IFERROR(X241*1,"0")+IFERROR(X242*1,"0")+IFERROR(X243*1,"0")+IFERROR(X244*1,"0")+IFERROR(X245*1,"0")+IFERROR(X246*1,"0")+IFERROR(X247*1,"0")+IFERROR(X251*1,"0")+IFERROR(X252*1,"0")+IFERROR(X253*1,"0")+IFERROR(X254*1,"0")+IFERROR(X258*1,"0")+IFERROR(X259*1,"0")+IFERROR(X260*1,"0")+IFERROR(X261*1,"0")+IFERROR(X262*1,"0")+IFERROR(X263*1,"0")+IFERROR(X264*1,"0")+IFERROR(X265*1,"0")+IFERROR(X266*1,"0")+IFERROR(X270*1,"0")+IFERROR(X271*1,"0")+IFERROR(X272*1,"0")+IFERROR(X273*1,"0")+IFERROR(X277*1,"0")+IFERROR(X278*1,"0")+IFERROR(X279*1,"0")+IFERROR(X283*1,"0")+IFERROR(X284*1,"0")+IFERROR(X285*1,"0")</f>
        <v>0</v>
      </c>
      <c r="M564" s="1"/>
      <c r="N564" s="53">
        <f>IFERROR(X236*1,"0")+IFERROR(X237*1,"0")+IFERROR(X238*1,"0")+IFERROR(X239*1,"0")+IFERROR(X240*1,"0")+IFERROR(X241*1,"0")+IFERROR(X242*1,"0")+IFERROR(X243*1,"0")+IFERROR(X244*1,"0")+IFERROR(X245*1,"0")+IFERROR(X246*1,"0")+IFERROR(X247*1,"0")+IFERROR(X251*1,"0")+IFERROR(X252*1,"0")+IFERROR(X253*1,"0")+IFERROR(X254*1,"0")+IFERROR(X258*1,"0")+IFERROR(X259*1,"0")+IFERROR(X260*1,"0")+IFERROR(X261*1,"0")+IFERROR(X262*1,"0")+IFERROR(X263*1,"0")+IFERROR(X264*1,"0")+IFERROR(X265*1,"0")+IFERROR(X266*1,"0")+IFERROR(X270*1,"0")+IFERROR(X271*1,"0")+IFERROR(X272*1,"0")+IFERROR(X273*1,"0")+IFERROR(X277*1,"0")+IFERROR(X278*1,"0")+IFERROR(X279*1,"0")+IFERROR(X283*1,"0")+IFERROR(X284*1,"0")+IFERROR(X285*1,"0")</f>
        <v>0</v>
      </c>
      <c r="O564" s="53">
        <f>IFERROR(X290*1,"0")+IFERROR(X291*1,"0")+IFERROR(X292*1,"0")+IFERROR(X293*1,"0")+IFERROR(X294*1,"0")+IFERROR(X295*1,"0")+IFERROR(X296*1,"0")+IFERROR(X300*1,"0")+IFERROR(X301*1,"0")</f>
        <v>0</v>
      </c>
      <c r="P564" s="53">
        <f>IFERROR(X306*1,"0")+IFERROR(X310*1,"0")+IFERROR(X311*1,"0")+IFERROR(X312*1,"0")+IFERROR(X316*1,"0")+IFERROR(X320*1,"0")</f>
        <v>0</v>
      </c>
      <c r="Q564" s="53">
        <f>IFERROR(X326*1,"0")+IFERROR(X327*1,"0")+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355*1,"0")</f>
        <v>0</v>
      </c>
      <c r="R564" s="53">
        <f>IFERROR(X360*1,"0")+IFERROR(X361*1,"0")+IFERROR(X362*1,"0")+IFERROR(X363*1,"0")+IFERROR(X364*1,"0")+IFERROR(X368*1,"0")+IFERROR(X369*1,"0")+IFERROR(X373*1,"0")+IFERROR(X374*1,"0")+IFERROR(X375*1,"0")+IFERROR(X376*1,"0")+IFERROR(X380*1,"0")</f>
        <v>0</v>
      </c>
      <c r="S564" s="53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0</v>
      </c>
      <c r="T564" s="53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0</v>
      </c>
      <c r="U564" s="53">
        <f>IFERROR(X453*1,"0")+IFERROR(X454*1,"0")+IFERROR(X455*1,"0")</f>
        <v>0</v>
      </c>
      <c r="V564" s="53">
        <f>IFERROR(X460*1,"0")+IFERROR(X464*1,"0")</f>
        <v>0</v>
      </c>
      <c r="W564" s="53">
        <f>IFERROR(X470*1,"0")+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>0</v>
      </c>
      <c r="X564" s="53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535*1,"0")+IFERROR(X536*1,"0")+IFERROR(X540*1,"0")+IFERROR(X541*1,"0")+IFERROR(X542*1,"0")+IFERROR(X543*1,"0")+IFERROR(X544*1,"0")+IFERROR(X548*1,"0")+IFERROR(X549*1,"0")+IFERROR(X550*1,"0")+IFERROR(X551*1,"0")</f>
        <v>0</v>
      </c>
      <c r="AA564" s="61"/>
      <c r="AD564" s="1"/>
    </row>
  </sheetData>
  <sheetProtection algorithmName="SHA-512" hashValue="sN5Kxn0yeHPOt37puikwtgeQU81xY3PVUE4KUk4Aaeq8Ygwsy3ZB4nKO7HSDgiWG+6d4XYPZ7MRU7i6AKU52IQ==" saltValue="0YEGGDWaZSH8ty5ohlMbP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11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A45:Y45"/>
    <mergeCell ref="A46:Y46"/>
    <mergeCell ref="D47:E47"/>
    <mergeCell ref="O47:S47"/>
    <mergeCell ref="D48:E48"/>
    <mergeCell ref="O48:S48"/>
    <mergeCell ref="O49:U49"/>
    <mergeCell ref="A49:N50"/>
    <mergeCell ref="O50:U50"/>
    <mergeCell ref="A51:Y51"/>
    <mergeCell ref="A52:Y52"/>
    <mergeCell ref="D53:E53"/>
    <mergeCell ref="O53:S53"/>
    <mergeCell ref="D54:E54"/>
    <mergeCell ref="O54:S54"/>
    <mergeCell ref="D55:E55"/>
    <mergeCell ref="O55:S55"/>
    <mergeCell ref="D56:E56"/>
    <mergeCell ref="O56:S56"/>
    <mergeCell ref="O57:U57"/>
    <mergeCell ref="A57:N58"/>
    <mergeCell ref="O58:U58"/>
    <mergeCell ref="A59:Y59"/>
    <mergeCell ref="A60:Y60"/>
    <mergeCell ref="D61:E61"/>
    <mergeCell ref="O61:S61"/>
    <mergeCell ref="D62:E62"/>
    <mergeCell ref="O62:S62"/>
    <mergeCell ref="D63:E63"/>
    <mergeCell ref="O63:S63"/>
    <mergeCell ref="D64:E64"/>
    <mergeCell ref="O64:S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O82:U82"/>
    <mergeCell ref="A82:N83"/>
    <mergeCell ref="O83:U83"/>
    <mergeCell ref="A84:Y84"/>
    <mergeCell ref="D85:E85"/>
    <mergeCell ref="O85:S85"/>
    <mergeCell ref="D86:E86"/>
    <mergeCell ref="O86:S86"/>
    <mergeCell ref="D87:E87"/>
    <mergeCell ref="O87:S87"/>
    <mergeCell ref="D88:E88"/>
    <mergeCell ref="O88:S88"/>
    <mergeCell ref="O89:U89"/>
    <mergeCell ref="A89:N90"/>
    <mergeCell ref="O90:U90"/>
    <mergeCell ref="A91:Y91"/>
    <mergeCell ref="D92:E92"/>
    <mergeCell ref="O92:S92"/>
    <mergeCell ref="D93:E93"/>
    <mergeCell ref="O93:S93"/>
    <mergeCell ref="D94:E94"/>
    <mergeCell ref="O94:S94"/>
    <mergeCell ref="D95:E95"/>
    <mergeCell ref="O95:S95"/>
    <mergeCell ref="D96:E96"/>
    <mergeCell ref="O96:S96"/>
    <mergeCell ref="D97:E97"/>
    <mergeCell ref="O97:S97"/>
    <mergeCell ref="D98:E98"/>
    <mergeCell ref="O98:S98"/>
    <mergeCell ref="O99:U99"/>
    <mergeCell ref="A99:N100"/>
    <mergeCell ref="O100:U100"/>
    <mergeCell ref="A101:Y101"/>
    <mergeCell ref="D102:E102"/>
    <mergeCell ref="O102:S102"/>
    <mergeCell ref="D103:E103"/>
    <mergeCell ref="O103:S103"/>
    <mergeCell ref="D104:E104"/>
    <mergeCell ref="O104:S104"/>
    <mergeCell ref="D105:E105"/>
    <mergeCell ref="O105:S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O117:U117"/>
    <mergeCell ref="A117:N118"/>
    <mergeCell ref="O118:U118"/>
    <mergeCell ref="A119:Y119"/>
    <mergeCell ref="D120:E120"/>
    <mergeCell ref="O120:S120"/>
    <mergeCell ref="D121:E121"/>
    <mergeCell ref="O121:S121"/>
    <mergeCell ref="D122:E122"/>
    <mergeCell ref="O122:S122"/>
    <mergeCell ref="D123:E123"/>
    <mergeCell ref="O123:S123"/>
    <mergeCell ref="D124:E124"/>
    <mergeCell ref="O124:S124"/>
    <mergeCell ref="D125:E125"/>
    <mergeCell ref="O125:S125"/>
    <mergeCell ref="D126:E126"/>
    <mergeCell ref="O126:S126"/>
    <mergeCell ref="O127:U127"/>
    <mergeCell ref="A127:N128"/>
    <mergeCell ref="O128:U128"/>
    <mergeCell ref="A129:Y129"/>
    <mergeCell ref="A130:Y130"/>
    <mergeCell ref="D131:E131"/>
    <mergeCell ref="O131:S131"/>
    <mergeCell ref="D132:E132"/>
    <mergeCell ref="O132:S132"/>
    <mergeCell ref="D133:E133"/>
    <mergeCell ref="O133:S133"/>
    <mergeCell ref="D134:E134"/>
    <mergeCell ref="O134:S134"/>
    <mergeCell ref="D135:E135"/>
    <mergeCell ref="O135:S135"/>
    <mergeCell ref="O136:U136"/>
    <mergeCell ref="A136:N137"/>
    <mergeCell ref="O137:U137"/>
    <mergeCell ref="A138:Y138"/>
    <mergeCell ref="A139:Y139"/>
    <mergeCell ref="A140:Y140"/>
    <mergeCell ref="D141:E141"/>
    <mergeCell ref="O141:S141"/>
    <mergeCell ref="D142:E142"/>
    <mergeCell ref="O142:S142"/>
    <mergeCell ref="D143:E143"/>
    <mergeCell ref="O143:S143"/>
    <mergeCell ref="D144:E144"/>
    <mergeCell ref="O144:S144"/>
    <mergeCell ref="O145:U145"/>
    <mergeCell ref="A145:N146"/>
    <mergeCell ref="O146:U146"/>
    <mergeCell ref="A147:Y147"/>
    <mergeCell ref="A148:Y148"/>
    <mergeCell ref="D149:E149"/>
    <mergeCell ref="O149:S149"/>
    <mergeCell ref="D150:E150"/>
    <mergeCell ref="O150:S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O158:U158"/>
    <mergeCell ref="A158:N159"/>
    <mergeCell ref="O159:U159"/>
    <mergeCell ref="A160:Y160"/>
    <mergeCell ref="A161:Y161"/>
    <mergeCell ref="D162:E162"/>
    <mergeCell ref="O162:S162"/>
    <mergeCell ref="D163:E163"/>
    <mergeCell ref="O163:S163"/>
    <mergeCell ref="O164:U164"/>
    <mergeCell ref="A164:N165"/>
    <mergeCell ref="O165:U165"/>
    <mergeCell ref="A166:Y166"/>
    <mergeCell ref="D167:E167"/>
    <mergeCell ref="O167:S167"/>
    <mergeCell ref="D168:E168"/>
    <mergeCell ref="O168:S168"/>
    <mergeCell ref="O169:U169"/>
    <mergeCell ref="A169:N170"/>
    <mergeCell ref="O170:U170"/>
    <mergeCell ref="A171:Y171"/>
    <mergeCell ref="D172:E172"/>
    <mergeCell ref="O172:S172"/>
    <mergeCell ref="D173:E173"/>
    <mergeCell ref="O173:S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79:E179"/>
    <mergeCell ref="O179:S179"/>
    <mergeCell ref="O180:U180"/>
    <mergeCell ref="A180:N181"/>
    <mergeCell ref="O181:U181"/>
    <mergeCell ref="A182:Y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O198:U198"/>
    <mergeCell ref="A198:N199"/>
    <mergeCell ref="O199:U199"/>
    <mergeCell ref="A200:Y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O205:U205"/>
    <mergeCell ref="A205:N206"/>
    <mergeCell ref="O206:U206"/>
    <mergeCell ref="A207:Y207"/>
    <mergeCell ref="A208:Y208"/>
    <mergeCell ref="D209:E209"/>
    <mergeCell ref="O209:S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D215:E215"/>
    <mergeCell ref="O215:S215"/>
    <mergeCell ref="O216:U216"/>
    <mergeCell ref="A216:N217"/>
    <mergeCell ref="O217:U217"/>
    <mergeCell ref="A218:Y218"/>
    <mergeCell ref="D219:E219"/>
    <mergeCell ref="O219:S219"/>
    <mergeCell ref="D220:E220"/>
    <mergeCell ref="O220:S220"/>
    <mergeCell ref="D221:E221"/>
    <mergeCell ref="O221:S221"/>
    <mergeCell ref="O222:U222"/>
    <mergeCell ref="A222:N223"/>
    <mergeCell ref="O223:U223"/>
    <mergeCell ref="A224:Y224"/>
    <mergeCell ref="A225:Y225"/>
    <mergeCell ref="D226:E226"/>
    <mergeCell ref="O226:S226"/>
    <mergeCell ref="D227:E227"/>
    <mergeCell ref="O227:S227"/>
    <mergeCell ref="D228:E228"/>
    <mergeCell ref="O228:S228"/>
    <mergeCell ref="D229:E229"/>
    <mergeCell ref="O229:S229"/>
    <mergeCell ref="D230:E230"/>
    <mergeCell ref="O230:S230"/>
    <mergeCell ref="D231:E231"/>
    <mergeCell ref="O231:S231"/>
    <mergeCell ref="O232:U232"/>
    <mergeCell ref="A232:N233"/>
    <mergeCell ref="O233:U233"/>
    <mergeCell ref="A234:Y234"/>
    <mergeCell ref="A235:Y235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48:U248"/>
    <mergeCell ref="A248:N249"/>
    <mergeCell ref="O249:U249"/>
    <mergeCell ref="A250:Y250"/>
    <mergeCell ref="D251:E251"/>
    <mergeCell ref="O251:S251"/>
    <mergeCell ref="D252:E252"/>
    <mergeCell ref="O252:S252"/>
    <mergeCell ref="D253:E253"/>
    <mergeCell ref="O253:S253"/>
    <mergeCell ref="D254:E254"/>
    <mergeCell ref="O254:S254"/>
    <mergeCell ref="O255:U255"/>
    <mergeCell ref="A255:N256"/>
    <mergeCell ref="O256:U256"/>
    <mergeCell ref="A257:Y257"/>
    <mergeCell ref="D258:E258"/>
    <mergeCell ref="O258:S258"/>
    <mergeCell ref="D259:E259"/>
    <mergeCell ref="O259:S259"/>
    <mergeCell ref="D260:E260"/>
    <mergeCell ref="O260:S260"/>
    <mergeCell ref="D261:E261"/>
    <mergeCell ref="O261:S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O267:U267"/>
    <mergeCell ref="A267:N268"/>
    <mergeCell ref="O268:U268"/>
    <mergeCell ref="A269:Y269"/>
    <mergeCell ref="D270:E270"/>
    <mergeCell ref="O270:S270"/>
    <mergeCell ref="D271:E271"/>
    <mergeCell ref="O271:S271"/>
    <mergeCell ref="D272:E272"/>
    <mergeCell ref="O272:S272"/>
    <mergeCell ref="D273:E273"/>
    <mergeCell ref="O273:S273"/>
    <mergeCell ref="O274:U274"/>
    <mergeCell ref="A274:N275"/>
    <mergeCell ref="O275:U275"/>
    <mergeCell ref="A276:Y276"/>
    <mergeCell ref="D277:E277"/>
    <mergeCell ref="O277:S277"/>
    <mergeCell ref="D278:E278"/>
    <mergeCell ref="O278:S278"/>
    <mergeCell ref="D279:E279"/>
    <mergeCell ref="O279:S279"/>
    <mergeCell ref="O280:U280"/>
    <mergeCell ref="A280:N281"/>
    <mergeCell ref="O281:U281"/>
    <mergeCell ref="A282:Y282"/>
    <mergeCell ref="D283:E283"/>
    <mergeCell ref="O283:S283"/>
    <mergeCell ref="D284:E284"/>
    <mergeCell ref="O284:S284"/>
    <mergeCell ref="D285:E285"/>
    <mergeCell ref="O285:S285"/>
    <mergeCell ref="O286:U286"/>
    <mergeCell ref="A286:N287"/>
    <mergeCell ref="O287:U287"/>
    <mergeCell ref="A288:Y288"/>
    <mergeCell ref="A289:Y289"/>
    <mergeCell ref="D290:E290"/>
    <mergeCell ref="O290:S290"/>
    <mergeCell ref="D291:E291"/>
    <mergeCell ref="O291:S291"/>
    <mergeCell ref="D292:E292"/>
    <mergeCell ref="O292:S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O297:U297"/>
    <mergeCell ref="A297:N298"/>
    <mergeCell ref="O298:U298"/>
    <mergeCell ref="A299:Y299"/>
    <mergeCell ref="D300:E300"/>
    <mergeCell ref="O300:S300"/>
    <mergeCell ref="D301:E301"/>
    <mergeCell ref="O301:S301"/>
    <mergeCell ref="O302:U302"/>
    <mergeCell ref="A302:N303"/>
    <mergeCell ref="O303:U303"/>
    <mergeCell ref="A304:Y304"/>
    <mergeCell ref="A305:Y305"/>
    <mergeCell ref="D306:E306"/>
    <mergeCell ref="O306:S306"/>
    <mergeCell ref="O307:U307"/>
    <mergeCell ref="A307:N308"/>
    <mergeCell ref="O308:U308"/>
    <mergeCell ref="A309:Y309"/>
    <mergeCell ref="D310:E310"/>
    <mergeCell ref="O310:S310"/>
    <mergeCell ref="D311:E311"/>
    <mergeCell ref="O311:S311"/>
    <mergeCell ref="D312:E312"/>
    <mergeCell ref="O312:S312"/>
    <mergeCell ref="O313:U313"/>
    <mergeCell ref="A313:N314"/>
    <mergeCell ref="O314:U314"/>
    <mergeCell ref="A315:Y315"/>
    <mergeCell ref="D316:E316"/>
    <mergeCell ref="O316:S316"/>
    <mergeCell ref="O317:U317"/>
    <mergeCell ref="A317:N318"/>
    <mergeCell ref="O318:U318"/>
    <mergeCell ref="A319:Y319"/>
    <mergeCell ref="D320:E320"/>
    <mergeCell ref="O320:S320"/>
    <mergeCell ref="O321:U321"/>
    <mergeCell ref="A321:N322"/>
    <mergeCell ref="O322:U322"/>
    <mergeCell ref="A323:Y323"/>
    <mergeCell ref="A324:Y324"/>
    <mergeCell ref="A325:Y325"/>
    <mergeCell ref="D326:E326"/>
    <mergeCell ref="O326:S326"/>
    <mergeCell ref="D327:E327"/>
    <mergeCell ref="O327:S327"/>
    <mergeCell ref="D328:E328"/>
    <mergeCell ref="O328:S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O339:U339"/>
    <mergeCell ref="A339:N340"/>
    <mergeCell ref="O340:U340"/>
    <mergeCell ref="A341:Y341"/>
    <mergeCell ref="D342:E342"/>
    <mergeCell ref="O342:S342"/>
    <mergeCell ref="D343:E343"/>
    <mergeCell ref="O343:S343"/>
    <mergeCell ref="D344:E344"/>
    <mergeCell ref="O344:S344"/>
    <mergeCell ref="D345:E345"/>
    <mergeCell ref="O345:S345"/>
    <mergeCell ref="O346:U346"/>
    <mergeCell ref="A346:N347"/>
    <mergeCell ref="O347:U347"/>
    <mergeCell ref="A348:Y348"/>
    <mergeCell ref="D349:E349"/>
    <mergeCell ref="O349:S349"/>
    <mergeCell ref="D350:E350"/>
    <mergeCell ref="O350:S350"/>
    <mergeCell ref="D351:E351"/>
    <mergeCell ref="O351:S351"/>
    <mergeCell ref="O352:U352"/>
    <mergeCell ref="A352:N353"/>
    <mergeCell ref="O353:U353"/>
    <mergeCell ref="A354:Y354"/>
    <mergeCell ref="D355:E355"/>
    <mergeCell ref="O355:S355"/>
    <mergeCell ref="O356:U356"/>
    <mergeCell ref="A356:N357"/>
    <mergeCell ref="O357:U357"/>
    <mergeCell ref="A358:Y358"/>
    <mergeCell ref="A359:Y359"/>
    <mergeCell ref="D360:E360"/>
    <mergeCell ref="O360:S360"/>
    <mergeCell ref="D361:E361"/>
    <mergeCell ref="O361:S361"/>
    <mergeCell ref="D362:E362"/>
    <mergeCell ref="O362:S362"/>
    <mergeCell ref="D363:E363"/>
    <mergeCell ref="O363:S363"/>
    <mergeCell ref="D364:E364"/>
    <mergeCell ref="O364:S364"/>
    <mergeCell ref="O365:U365"/>
    <mergeCell ref="A365:N366"/>
    <mergeCell ref="O366:U366"/>
    <mergeCell ref="A367:Y367"/>
    <mergeCell ref="D368:E368"/>
    <mergeCell ref="O368:S368"/>
    <mergeCell ref="D369:E369"/>
    <mergeCell ref="O369:S369"/>
    <mergeCell ref="O370:U370"/>
    <mergeCell ref="A370:N371"/>
    <mergeCell ref="O371:U371"/>
    <mergeCell ref="A372:Y372"/>
    <mergeCell ref="D373:E373"/>
    <mergeCell ref="O373:S373"/>
    <mergeCell ref="D374:E374"/>
    <mergeCell ref="O374:S374"/>
    <mergeCell ref="D375:E375"/>
    <mergeCell ref="O375:S375"/>
    <mergeCell ref="D376:E376"/>
    <mergeCell ref="O376:S376"/>
    <mergeCell ref="O377:U377"/>
    <mergeCell ref="A377:N378"/>
    <mergeCell ref="O378:U378"/>
    <mergeCell ref="A379:Y379"/>
    <mergeCell ref="D380:E380"/>
    <mergeCell ref="O380:S380"/>
    <mergeCell ref="O381:U381"/>
    <mergeCell ref="A381:N382"/>
    <mergeCell ref="O382:U382"/>
    <mergeCell ref="A383:Y383"/>
    <mergeCell ref="A384:Y384"/>
    <mergeCell ref="A385:Y385"/>
    <mergeCell ref="D386:E386"/>
    <mergeCell ref="O386:S386"/>
    <mergeCell ref="D387:E387"/>
    <mergeCell ref="O387:S387"/>
    <mergeCell ref="O388:U388"/>
    <mergeCell ref="A388:N389"/>
    <mergeCell ref="O389:U389"/>
    <mergeCell ref="A390:Y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O404:U404"/>
    <mergeCell ref="A404:N405"/>
    <mergeCell ref="O405:U405"/>
    <mergeCell ref="A406:Y406"/>
    <mergeCell ref="D407:E407"/>
    <mergeCell ref="O407:S407"/>
    <mergeCell ref="D408:E408"/>
    <mergeCell ref="O408:S408"/>
    <mergeCell ref="D409:E409"/>
    <mergeCell ref="O409:S409"/>
    <mergeCell ref="O410:U410"/>
    <mergeCell ref="A410:N411"/>
    <mergeCell ref="O411:U411"/>
    <mergeCell ref="A412:Y412"/>
    <mergeCell ref="D413:E413"/>
    <mergeCell ref="O413:S413"/>
    <mergeCell ref="O414:U414"/>
    <mergeCell ref="A414:N415"/>
    <mergeCell ref="O415:U415"/>
    <mergeCell ref="A416:Y416"/>
    <mergeCell ref="D417:E417"/>
    <mergeCell ref="O417:S417"/>
    <mergeCell ref="D418:E418"/>
    <mergeCell ref="O418:S418"/>
    <mergeCell ref="D419:E419"/>
    <mergeCell ref="O419:S419"/>
    <mergeCell ref="O420:U420"/>
    <mergeCell ref="A420:N421"/>
    <mergeCell ref="O421:U421"/>
    <mergeCell ref="A422:Y422"/>
    <mergeCell ref="A423:Y423"/>
    <mergeCell ref="D424:E424"/>
    <mergeCell ref="O424:S424"/>
    <mergeCell ref="D425:E425"/>
    <mergeCell ref="O425:S425"/>
    <mergeCell ref="O426:U426"/>
    <mergeCell ref="A426:N427"/>
    <mergeCell ref="O427:U427"/>
    <mergeCell ref="A428:Y428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O436:U436"/>
    <mergeCell ref="A436:N437"/>
    <mergeCell ref="O437:U437"/>
    <mergeCell ref="A438:Y438"/>
    <mergeCell ref="D439:E439"/>
    <mergeCell ref="O439:S439"/>
    <mergeCell ref="D440:E440"/>
    <mergeCell ref="O440:S440"/>
    <mergeCell ref="O441:U441"/>
    <mergeCell ref="A441:N442"/>
    <mergeCell ref="O442:U442"/>
    <mergeCell ref="A443:Y443"/>
    <mergeCell ref="D444:E444"/>
    <mergeCell ref="O444:S444"/>
    <mergeCell ref="O445:U445"/>
    <mergeCell ref="A445:N446"/>
    <mergeCell ref="O446:U446"/>
    <mergeCell ref="A447:Y447"/>
    <mergeCell ref="D448:E448"/>
    <mergeCell ref="O448:S448"/>
    <mergeCell ref="O449:U449"/>
    <mergeCell ref="A449:N450"/>
    <mergeCell ref="O450:U450"/>
    <mergeCell ref="A451:Y451"/>
    <mergeCell ref="A452:Y452"/>
    <mergeCell ref="D453:E453"/>
    <mergeCell ref="O453:S453"/>
    <mergeCell ref="D454:E454"/>
    <mergeCell ref="O454:S454"/>
    <mergeCell ref="D455:E455"/>
    <mergeCell ref="O455:S455"/>
    <mergeCell ref="O456:U456"/>
    <mergeCell ref="A456:N457"/>
    <mergeCell ref="O457:U457"/>
    <mergeCell ref="A458:Y458"/>
    <mergeCell ref="A459:Y459"/>
    <mergeCell ref="D460:E460"/>
    <mergeCell ref="O460:S460"/>
    <mergeCell ref="O461:U461"/>
    <mergeCell ref="A461:N462"/>
    <mergeCell ref="O462:U462"/>
    <mergeCell ref="A463:Y463"/>
    <mergeCell ref="D464:E464"/>
    <mergeCell ref="O464:S464"/>
    <mergeCell ref="O465:U465"/>
    <mergeCell ref="A465:N466"/>
    <mergeCell ref="O466:U466"/>
    <mergeCell ref="A467:Y467"/>
    <mergeCell ref="A468:Y468"/>
    <mergeCell ref="A469:Y469"/>
    <mergeCell ref="D470:E470"/>
    <mergeCell ref="O470:S470"/>
    <mergeCell ref="D471:E471"/>
    <mergeCell ref="O471:S471"/>
    <mergeCell ref="D472:E472"/>
    <mergeCell ref="O472:S472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D481:E481"/>
    <mergeCell ref="O481:S481"/>
    <mergeCell ref="O482:U482"/>
    <mergeCell ref="A482:N483"/>
    <mergeCell ref="O483:U483"/>
    <mergeCell ref="A484:Y484"/>
    <mergeCell ref="D485:E485"/>
    <mergeCell ref="O485:S485"/>
    <mergeCell ref="D486:E486"/>
    <mergeCell ref="O486:S486"/>
    <mergeCell ref="O487:U487"/>
    <mergeCell ref="A487:N488"/>
    <mergeCell ref="O488:U488"/>
    <mergeCell ref="A489:Y489"/>
    <mergeCell ref="D490:E490"/>
    <mergeCell ref="O490:S490"/>
    <mergeCell ref="D491:E491"/>
    <mergeCell ref="O491:S491"/>
    <mergeCell ref="D492:E492"/>
    <mergeCell ref="O492:S492"/>
    <mergeCell ref="D493:E493"/>
    <mergeCell ref="O493:S493"/>
    <mergeCell ref="D494:E494"/>
    <mergeCell ref="O494:S494"/>
    <mergeCell ref="D495:E495"/>
    <mergeCell ref="O495:S495"/>
    <mergeCell ref="O496:U496"/>
    <mergeCell ref="A496:N497"/>
    <mergeCell ref="O497:U497"/>
    <mergeCell ref="A498:Y498"/>
    <mergeCell ref="D499:E499"/>
    <mergeCell ref="O499:S499"/>
    <mergeCell ref="D500:E500"/>
    <mergeCell ref="O500:S500"/>
    <mergeCell ref="D501:E501"/>
    <mergeCell ref="O501:S501"/>
    <mergeCell ref="O502:U502"/>
    <mergeCell ref="A502:N503"/>
    <mergeCell ref="O503:U503"/>
    <mergeCell ref="A504:Y504"/>
    <mergeCell ref="D505:E505"/>
    <mergeCell ref="O505:S505"/>
    <mergeCell ref="O506:U506"/>
    <mergeCell ref="A506:N507"/>
    <mergeCell ref="O507:U507"/>
    <mergeCell ref="A508:Y508"/>
    <mergeCell ref="A509:Y509"/>
    <mergeCell ref="A510:Y510"/>
    <mergeCell ref="D511:E511"/>
    <mergeCell ref="O511:S511"/>
    <mergeCell ref="D512:E512"/>
    <mergeCell ref="O512:S512"/>
    <mergeCell ref="D513:E513"/>
    <mergeCell ref="O513:S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O520:U520"/>
    <mergeCell ref="A520:N521"/>
    <mergeCell ref="O521:U521"/>
    <mergeCell ref="A522:Y522"/>
    <mergeCell ref="D523:E523"/>
    <mergeCell ref="O523:S523"/>
    <mergeCell ref="D524:E524"/>
    <mergeCell ref="O524:S524"/>
    <mergeCell ref="D525:E525"/>
    <mergeCell ref="O525:S525"/>
    <mergeCell ref="D526:E526"/>
    <mergeCell ref="O526:S526"/>
    <mergeCell ref="D527:E527"/>
    <mergeCell ref="O527:S527"/>
    <mergeCell ref="O528:U528"/>
    <mergeCell ref="A528:N529"/>
    <mergeCell ref="O529:U529"/>
    <mergeCell ref="A530:Y530"/>
    <mergeCell ref="D531:E531"/>
    <mergeCell ref="O531:S531"/>
    <mergeCell ref="D532:E532"/>
    <mergeCell ref="O532:S532"/>
    <mergeCell ref="D533:E533"/>
    <mergeCell ref="O533:S533"/>
    <mergeCell ref="D534:E534"/>
    <mergeCell ref="O534:S534"/>
    <mergeCell ref="D535:E535"/>
    <mergeCell ref="O535:S535"/>
    <mergeCell ref="D536:E536"/>
    <mergeCell ref="O536:S536"/>
    <mergeCell ref="O537:U537"/>
    <mergeCell ref="A537:N538"/>
    <mergeCell ref="O538:U538"/>
    <mergeCell ref="A539:Y539"/>
    <mergeCell ref="D540:E540"/>
    <mergeCell ref="O540:S540"/>
    <mergeCell ref="D541:E541"/>
    <mergeCell ref="O541:S541"/>
    <mergeCell ref="D542:E542"/>
    <mergeCell ref="O542:S542"/>
    <mergeCell ref="D543:E543"/>
    <mergeCell ref="O543:S543"/>
    <mergeCell ref="D544:E544"/>
    <mergeCell ref="O544:S544"/>
    <mergeCell ref="O545:U545"/>
    <mergeCell ref="A545:N546"/>
    <mergeCell ref="O546:U546"/>
    <mergeCell ref="A547:Y547"/>
    <mergeCell ref="D548:E548"/>
    <mergeCell ref="O548:S548"/>
    <mergeCell ref="D549:E549"/>
    <mergeCell ref="O549:S549"/>
    <mergeCell ref="D550:E550"/>
    <mergeCell ref="O550:S550"/>
    <mergeCell ref="D551:E551"/>
    <mergeCell ref="O551:S551"/>
    <mergeCell ref="O552:U552"/>
    <mergeCell ref="A552:N553"/>
    <mergeCell ref="O553:U553"/>
    <mergeCell ref="O554:U554"/>
    <mergeCell ref="A554:N559"/>
    <mergeCell ref="O555:U555"/>
    <mergeCell ref="O556:U556"/>
    <mergeCell ref="O557:U557"/>
    <mergeCell ref="O558:U558"/>
    <mergeCell ref="O559:U559"/>
    <mergeCell ref="W562:W563"/>
    <mergeCell ref="X562:X563"/>
    <mergeCell ref="C561:F561"/>
    <mergeCell ref="G561:P561"/>
    <mergeCell ref="Q561:R561"/>
    <mergeCell ref="S561:V561"/>
    <mergeCell ref="A562:A563"/>
    <mergeCell ref="B562:B563"/>
    <mergeCell ref="C562:C563"/>
    <mergeCell ref="D562:D563"/>
    <mergeCell ref="E562:E563"/>
    <mergeCell ref="F562:F563"/>
    <mergeCell ref="G562:G563"/>
    <mergeCell ref="H562:H563"/>
    <mergeCell ref="I562:I563"/>
    <mergeCell ref="J562:J563"/>
    <mergeCell ref="L562:L563"/>
    <mergeCell ref="N562:N563"/>
    <mergeCell ref="O562:O563"/>
    <mergeCell ref="P562:P563"/>
    <mergeCell ref="Q562:Q563"/>
    <mergeCell ref="R562:R563"/>
    <mergeCell ref="S562:S563"/>
    <mergeCell ref="T562:T563"/>
    <mergeCell ref="U562:U563"/>
    <mergeCell ref="V562:V563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785</v>
      </c>
      <c r="H1" s="9"/>
    </row>
    <row r="3" spans="2:8" x14ac:dyDescent="0.2">
      <c r="B3" s="54" t="s">
        <v>786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787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788</v>
      </c>
      <c r="C6" s="54" t="s">
        <v>789</v>
      </c>
      <c r="D6" s="54" t="s">
        <v>790</v>
      </c>
      <c r="E6" s="54" t="s">
        <v>48</v>
      </c>
    </row>
    <row r="7" spans="2:8" x14ac:dyDescent="0.2">
      <c r="B7" s="54" t="s">
        <v>791</v>
      </c>
      <c r="C7" s="54" t="s">
        <v>792</v>
      </c>
      <c r="D7" s="54" t="s">
        <v>793</v>
      </c>
      <c r="E7" s="54" t="s">
        <v>48</v>
      </c>
    </row>
    <row r="9" spans="2:8" x14ac:dyDescent="0.2">
      <c r="B9" s="54" t="s">
        <v>794</v>
      </c>
      <c r="C9" s="54" t="s">
        <v>789</v>
      </c>
      <c r="D9" s="54" t="s">
        <v>48</v>
      </c>
      <c r="E9" s="54" t="s">
        <v>48</v>
      </c>
    </row>
    <row r="11" spans="2:8" x14ac:dyDescent="0.2">
      <c r="B11" s="54" t="s">
        <v>794</v>
      </c>
      <c r="C11" s="54" t="s">
        <v>792</v>
      </c>
      <c r="D11" s="54" t="s">
        <v>48</v>
      </c>
      <c r="E11" s="54" t="s">
        <v>48</v>
      </c>
    </row>
    <row r="13" spans="2:8" x14ac:dyDescent="0.2">
      <c r="B13" s="54" t="s">
        <v>795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796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797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798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799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800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801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802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803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804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805</v>
      </c>
      <c r="C23" s="54" t="s">
        <v>48</v>
      </c>
      <c r="D23" s="54" t="s">
        <v>48</v>
      </c>
      <c r="E23" s="54" t="s">
        <v>48</v>
      </c>
    </row>
  </sheetData>
  <sheetProtection algorithmName="SHA-512" hashValue="AHf/VHK+tkXqy+s+6zkDnyAaKnKp0CkfCAGr4qk6FCd3LzLdl3n5c3b4dnmdjWwfTy85e8FVh6JD85wf+k3M2w==" saltValue="40Br/H3BIG2OD0WvaNeAF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1292</vt:i4>
      </vt:variant>
    </vt:vector>
  </HeadingPairs>
  <TitlesOfParts>
    <vt:vector size="129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2024-06-18T06:49:52Z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