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16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17" i="2" l="1"/>
  <c r="V518" i="2" s="1"/>
  <c r="V516" i="2"/>
  <c r="V514" i="2"/>
  <c r="V513" i="2"/>
  <c r="X512" i="2"/>
  <c r="W512" i="2"/>
  <c r="X511" i="2"/>
  <c r="W511" i="2"/>
  <c r="W510" i="2"/>
  <c r="X510" i="2" s="1"/>
  <c r="W509" i="2"/>
  <c r="X509" i="2" s="1"/>
  <c r="X508" i="2"/>
  <c r="X513" i="2" s="1"/>
  <c r="W508" i="2"/>
  <c r="W514" i="2" s="1"/>
  <c r="N508" i="2"/>
  <c r="V506" i="2"/>
  <c r="W505" i="2"/>
  <c r="V505" i="2"/>
  <c r="W504" i="2"/>
  <c r="X504" i="2" s="1"/>
  <c r="W503" i="2"/>
  <c r="X503" i="2" s="1"/>
  <c r="X502" i="2"/>
  <c r="W502" i="2"/>
  <c r="X501" i="2"/>
  <c r="W501" i="2"/>
  <c r="W506" i="2" s="1"/>
  <c r="V499" i="2"/>
  <c r="V498" i="2"/>
  <c r="X497" i="2"/>
  <c r="W497" i="2"/>
  <c r="W496" i="2"/>
  <c r="W498" i="2" s="1"/>
  <c r="W495" i="2"/>
  <c r="X495" i="2" s="1"/>
  <c r="V493" i="2"/>
  <c r="W492" i="2"/>
  <c r="V492" i="2"/>
  <c r="W491" i="2"/>
  <c r="X491" i="2" s="1"/>
  <c r="W490" i="2"/>
  <c r="X490" i="2" s="1"/>
  <c r="X489" i="2"/>
  <c r="W489" i="2"/>
  <c r="X488" i="2"/>
  <c r="W488" i="2"/>
  <c r="W493" i="2" s="1"/>
  <c r="X487" i="2"/>
  <c r="W487" i="2"/>
  <c r="U525" i="2" s="1"/>
  <c r="V483" i="2"/>
  <c r="V482" i="2"/>
  <c r="W481" i="2"/>
  <c r="X481" i="2" s="1"/>
  <c r="N481" i="2"/>
  <c r="X480" i="2"/>
  <c r="W480" i="2"/>
  <c r="N480" i="2"/>
  <c r="W479" i="2"/>
  <c r="X479" i="2" s="1"/>
  <c r="X482" i="2" s="1"/>
  <c r="N479" i="2"/>
  <c r="V477" i="2"/>
  <c r="V476" i="2"/>
  <c r="X475" i="2"/>
  <c r="W475" i="2"/>
  <c r="N475" i="2"/>
  <c r="X474" i="2"/>
  <c r="W474" i="2"/>
  <c r="N474" i="2"/>
  <c r="X473" i="2"/>
  <c r="W473" i="2"/>
  <c r="N473" i="2"/>
  <c r="W472" i="2"/>
  <c r="X472" i="2" s="1"/>
  <c r="N472" i="2"/>
  <c r="X471" i="2"/>
  <c r="W471" i="2"/>
  <c r="W476" i="2" s="1"/>
  <c r="N471" i="2"/>
  <c r="X470" i="2"/>
  <c r="X476" i="2" s="1"/>
  <c r="W470" i="2"/>
  <c r="W477" i="2" s="1"/>
  <c r="N470" i="2"/>
  <c r="W468" i="2"/>
  <c r="V468" i="2"/>
  <c r="V467" i="2"/>
  <c r="X466" i="2"/>
  <c r="W466" i="2"/>
  <c r="N466" i="2"/>
  <c r="W465" i="2"/>
  <c r="W467" i="2" s="1"/>
  <c r="N465" i="2"/>
  <c r="W463" i="2"/>
  <c r="V463" i="2"/>
  <c r="V462" i="2"/>
  <c r="W461" i="2"/>
  <c r="X461" i="2" s="1"/>
  <c r="X460" i="2"/>
  <c r="W460" i="2"/>
  <c r="N460" i="2"/>
  <c r="X459" i="2"/>
  <c r="W459" i="2"/>
  <c r="N459" i="2"/>
  <c r="X458" i="2"/>
  <c r="W458" i="2"/>
  <c r="X457" i="2"/>
  <c r="W457" i="2"/>
  <c r="N457" i="2"/>
  <c r="X456" i="2"/>
  <c r="W456" i="2"/>
  <c r="X455" i="2"/>
  <c r="W455" i="2"/>
  <c r="N455" i="2"/>
  <c r="W454" i="2"/>
  <c r="X454" i="2" s="1"/>
  <c r="X453" i="2"/>
  <c r="W453" i="2"/>
  <c r="N453" i="2"/>
  <c r="W452" i="2"/>
  <c r="X452" i="2" s="1"/>
  <c r="X451" i="2"/>
  <c r="W451" i="2"/>
  <c r="X450" i="2"/>
  <c r="W450" i="2"/>
  <c r="N450" i="2"/>
  <c r="W449" i="2"/>
  <c r="X449" i="2" s="1"/>
  <c r="X448" i="2"/>
  <c r="W448" i="2"/>
  <c r="X447" i="2"/>
  <c r="W447" i="2"/>
  <c r="W446" i="2"/>
  <c r="W462" i="2" s="1"/>
  <c r="N446" i="2"/>
  <c r="X445" i="2"/>
  <c r="W445" i="2"/>
  <c r="X444" i="2"/>
  <c r="W444" i="2"/>
  <c r="T525" i="2" s="1"/>
  <c r="N444" i="2"/>
  <c r="W440" i="2"/>
  <c r="V440" i="2"/>
  <c r="V439" i="2"/>
  <c r="X438" i="2"/>
  <c r="X439" i="2" s="1"/>
  <c r="W438" i="2"/>
  <c r="W439" i="2" s="1"/>
  <c r="N438" i="2"/>
  <c r="V436" i="2"/>
  <c r="W435" i="2"/>
  <c r="V435" i="2"/>
  <c r="W434" i="2"/>
  <c r="X434" i="2" s="1"/>
  <c r="X435" i="2" s="1"/>
  <c r="N434" i="2"/>
  <c r="V432" i="2"/>
  <c r="V431" i="2"/>
  <c r="X430" i="2"/>
  <c r="W430" i="2"/>
  <c r="N430" i="2"/>
  <c r="X429" i="2"/>
  <c r="W429" i="2"/>
  <c r="N429" i="2"/>
  <c r="W428" i="2"/>
  <c r="X428" i="2" s="1"/>
  <c r="N428" i="2"/>
  <c r="X427" i="2"/>
  <c r="W427" i="2"/>
  <c r="W431" i="2" s="1"/>
  <c r="N427" i="2"/>
  <c r="X426" i="2"/>
  <c r="W426" i="2"/>
  <c r="N426" i="2"/>
  <c r="X425" i="2"/>
  <c r="W425" i="2"/>
  <c r="N425" i="2"/>
  <c r="W424" i="2"/>
  <c r="X424" i="2" s="1"/>
  <c r="N424" i="2"/>
  <c r="V422" i="2"/>
  <c r="V421" i="2"/>
  <c r="W420" i="2"/>
  <c r="X420" i="2" s="1"/>
  <c r="N420" i="2"/>
  <c r="X419" i="2"/>
  <c r="X421" i="2" s="1"/>
  <c r="W419" i="2"/>
  <c r="S525" i="2" s="1"/>
  <c r="N419" i="2"/>
  <c r="V416" i="2"/>
  <c r="V415" i="2"/>
  <c r="W414" i="2"/>
  <c r="X414" i="2" s="1"/>
  <c r="N414" i="2"/>
  <c r="W413" i="2"/>
  <c r="X413" i="2" s="1"/>
  <c r="N413" i="2"/>
  <c r="W412" i="2"/>
  <c r="X412" i="2" s="1"/>
  <c r="N412" i="2"/>
  <c r="X411" i="2"/>
  <c r="W411" i="2"/>
  <c r="W415" i="2" s="1"/>
  <c r="N411" i="2"/>
  <c r="W409" i="2"/>
  <c r="V409" i="2"/>
  <c r="V408" i="2"/>
  <c r="W407" i="2"/>
  <c r="W408" i="2" s="1"/>
  <c r="N407" i="2"/>
  <c r="V405" i="2"/>
  <c r="V404" i="2"/>
  <c r="W403" i="2"/>
  <c r="X403" i="2" s="1"/>
  <c r="N403" i="2"/>
  <c r="X402" i="2"/>
  <c r="W402" i="2"/>
  <c r="N402" i="2"/>
  <c r="X401" i="2"/>
  <c r="W401" i="2"/>
  <c r="N401" i="2"/>
  <c r="W400" i="2"/>
  <c r="W405" i="2" s="1"/>
  <c r="N400" i="2"/>
  <c r="V398" i="2"/>
  <c r="V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X390" i="2" s="1"/>
  <c r="N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N386" i="2"/>
  <c r="W385" i="2"/>
  <c r="X385" i="2" s="1"/>
  <c r="N385" i="2"/>
  <c r="W384" i="2"/>
  <c r="W397" i="2" s="1"/>
  <c r="N384" i="2"/>
  <c r="W382" i="2"/>
  <c r="V382" i="2"/>
  <c r="W381" i="2"/>
  <c r="V381" i="2"/>
  <c r="X380" i="2"/>
  <c r="W380" i="2"/>
  <c r="N380" i="2"/>
  <c r="W379" i="2"/>
  <c r="R525" i="2" s="1"/>
  <c r="N379" i="2"/>
  <c r="V375" i="2"/>
  <c r="V374" i="2"/>
  <c r="W373" i="2"/>
  <c r="X373" i="2" s="1"/>
  <c r="X374" i="2" s="1"/>
  <c r="N373" i="2"/>
  <c r="V371" i="2"/>
  <c r="V370" i="2"/>
  <c r="X369" i="2"/>
  <c r="W369" i="2"/>
  <c r="N369" i="2"/>
  <c r="W368" i="2"/>
  <c r="X368" i="2" s="1"/>
  <c r="N368" i="2"/>
  <c r="W367" i="2"/>
  <c r="X367" i="2" s="1"/>
  <c r="N367" i="2"/>
  <c r="W366" i="2"/>
  <c r="W371" i="2" s="1"/>
  <c r="N366" i="2"/>
  <c r="W364" i="2"/>
  <c r="V364" i="2"/>
  <c r="W363" i="2"/>
  <c r="V363" i="2"/>
  <c r="X362" i="2"/>
  <c r="W362" i="2"/>
  <c r="N362" i="2"/>
  <c r="W361" i="2"/>
  <c r="X361" i="2" s="1"/>
  <c r="X363" i="2" s="1"/>
  <c r="N361" i="2"/>
  <c r="V359" i="2"/>
  <c r="V358" i="2"/>
  <c r="W357" i="2"/>
  <c r="X357" i="2" s="1"/>
  <c r="N357" i="2"/>
  <c r="X356" i="2"/>
  <c r="W356" i="2"/>
  <c r="N356" i="2"/>
  <c r="X355" i="2"/>
  <c r="W355" i="2"/>
  <c r="N355" i="2"/>
  <c r="W354" i="2"/>
  <c r="X354" i="2" s="1"/>
  <c r="N354" i="2"/>
  <c r="W353" i="2"/>
  <c r="Q525" i="2" s="1"/>
  <c r="N353" i="2"/>
  <c r="W350" i="2"/>
  <c r="V350" i="2"/>
  <c r="W349" i="2"/>
  <c r="V349" i="2"/>
  <c r="X348" i="2"/>
  <c r="X349" i="2" s="1"/>
  <c r="W348" i="2"/>
  <c r="N348" i="2"/>
  <c r="V346" i="2"/>
  <c r="V345" i="2"/>
  <c r="W344" i="2"/>
  <c r="X344" i="2" s="1"/>
  <c r="X345" i="2" s="1"/>
  <c r="N344" i="2"/>
  <c r="X343" i="2"/>
  <c r="W343" i="2"/>
  <c r="W346" i="2" s="1"/>
  <c r="V341" i="2"/>
  <c r="W340" i="2"/>
  <c r="V340" i="2"/>
  <c r="W339" i="2"/>
  <c r="X339" i="2" s="1"/>
  <c r="N339" i="2"/>
  <c r="W338" i="2"/>
  <c r="X338" i="2" s="1"/>
  <c r="N338" i="2"/>
  <c r="X337" i="2"/>
  <c r="W337" i="2"/>
  <c r="W341" i="2" s="1"/>
  <c r="N337" i="2"/>
  <c r="V335" i="2"/>
  <c r="V334" i="2"/>
  <c r="W333" i="2"/>
  <c r="X333" i="2" s="1"/>
  <c r="N333" i="2"/>
  <c r="X332" i="2"/>
  <c r="W332" i="2"/>
  <c r="N332" i="2"/>
  <c r="X331" i="2"/>
  <c r="W331" i="2"/>
  <c r="N331" i="2"/>
  <c r="X330" i="2"/>
  <c r="W330" i="2"/>
  <c r="N330" i="2"/>
  <c r="W329" i="2"/>
  <c r="X329" i="2" s="1"/>
  <c r="X334" i="2" s="1"/>
  <c r="N329" i="2"/>
  <c r="X328" i="2"/>
  <c r="W328" i="2"/>
  <c r="N328" i="2"/>
  <c r="X327" i="2"/>
  <c r="W327" i="2"/>
  <c r="W335" i="2" s="1"/>
  <c r="N327" i="2"/>
  <c r="X326" i="2"/>
  <c r="W326" i="2"/>
  <c r="W334" i="2" s="1"/>
  <c r="N326" i="2"/>
  <c r="V322" i="2"/>
  <c r="V321" i="2"/>
  <c r="W320" i="2"/>
  <c r="W322" i="2" s="1"/>
  <c r="N320" i="2"/>
  <c r="W318" i="2"/>
  <c r="V318" i="2"/>
  <c r="V317" i="2"/>
  <c r="W316" i="2"/>
  <c r="W317" i="2" s="1"/>
  <c r="N316" i="2"/>
  <c r="W314" i="2"/>
  <c r="V314" i="2"/>
  <c r="W313" i="2"/>
  <c r="V313" i="2"/>
  <c r="X312" i="2"/>
  <c r="X313" i="2" s="1"/>
  <c r="W312" i="2"/>
  <c r="N312" i="2"/>
  <c r="V310" i="2"/>
  <c r="V309" i="2"/>
  <c r="W308" i="2"/>
  <c r="W310" i="2" s="1"/>
  <c r="N308" i="2"/>
  <c r="W305" i="2"/>
  <c r="V305" i="2"/>
  <c r="V304" i="2"/>
  <c r="W303" i="2"/>
  <c r="W304" i="2" s="1"/>
  <c r="N303" i="2"/>
  <c r="X302" i="2"/>
  <c r="W302" i="2"/>
  <c r="N302" i="2"/>
  <c r="V300" i="2"/>
  <c r="V299" i="2"/>
  <c r="W298" i="2"/>
  <c r="X298" i="2" s="1"/>
  <c r="N298" i="2"/>
  <c r="X297" i="2"/>
  <c r="W297" i="2"/>
  <c r="N297" i="2"/>
  <c r="X296" i="2"/>
  <c r="W296" i="2"/>
  <c r="N296" i="2"/>
  <c r="X295" i="2"/>
  <c r="W295" i="2"/>
  <c r="N295" i="2"/>
  <c r="W294" i="2"/>
  <c r="X294" i="2" s="1"/>
  <c r="N294" i="2"/>
  <c r="X293" i="2"/>
  <c r="W293" i="2"/>
  <c r="N293" i="2"/>
  <c r="X292" i="2"/>
  <c r="W292" i="2"/>
  <c r="W300" i="2" s="1"/>
  <c r="N292" i="2"/>
  <c r="X291" i="2"/>
  <c r="X299" i="2" s="1"/>
  <c r="W291" i="2"/>
  <c r="W299" i="2" s="1"/>
  <c r="N291" i="2"/>
  <c r="V288" i="2"/>
  <c r="V287" i="2"/>
  <c r="W286" i="2"/>
  <c r="X286" i="2" s="1"/>
  <c r="N286" i="2"/>
  <c r="W285" i="2"/>
  <c r="W287" i="2" s="1"/>
  <c r="N285" i="2"/>
  <c r="X284" i="2"/>
  <c r="W284" i="2"/>
  <c r="W288" i="2" s="1"/>
  <c r="N284" i="2"/>
  <c r="V282" i="2"/>
  <c r="V281" i="2"/>
  <c r="W280" i="2"/>
  <c r="X280" i="2" s="1"/>
  <c r="N280" i="2"/>
  <c r="W279" i="2"/>
  <c r="X279" i="2" s="1"/>
  <c r="W278" i="2"/>
  <c r="X278" i="2" s="1"/>
  <c r="V276" i="2"/>
  <c r="V275" i="2"/>
  <c r="W274" i="2"/>
  <c r="X274" i="2" s="1"/>
  <c r="N274" i="2"/>
  <c r="W273" i="2"/>
  <c r="X273" i="2" s="1"/>
  <c r="N273" i="2"/>
  <c r="W272" i="2"/>
  <c r="X272" i="2" s="1"/>
  <c r="X275" i="2" s="1"/>
  <c r="N272" i="2"/>
  <c r="V270" i="2"/>
  <c r="V269" i="2"/>
  <c r="X268" i="2"/>
  <c r="W268" i="2"/>
  <c r="N268" i="2"/>
  <c r="W267" i="2"/>
  <c r="X267" i="2" s="1"/>
  <c r="N267" i="2"/>
  <c r="X266" i="2"/>
  <c r="W266" i="2"/>
  <c r="N266" i="2"/>
  <c r="X265" i="2"/>
  <c r="W265" i="2"/>
  <c r="N265" i="2"/>
  <c r="X264" i="2"/>
  <c r="W264" i="2"/>
  <c r="N264" i="2"/>
  <c r="W263" i="2"/>
  <c r="X263" i="2" s="1"/>
  <c r="N263" i="2"/>
  <c r="X262" i="2"/>
  <c r="W262" i="2"/>
  <c r="W270" i="2" s="1"/>
  <c r="N262" i="2"/>
  <c r="X261" i="2"/>
  <c r="W261" i="2"/>
  <c r="W269" i="2" s="1"/>
  <c r="N261" i="2"/>
  <c r="X260" i="2"/>
  <c r="W260" i="2"/>
  <c r="N260" i="2"/>
  <c r="W259" i="2"/>
  <c r="X259" i="2" s="1"/>
  <c r="N259" i="2"/>
  <c r="V257" i="2"/>
  <c r="V256" i="2"/>
  <c r="W255" i="2"/>
  <c r="X255" i="2" s="1"/>
  <c r="N255" i="2"/>
  <c r="X254" i="2"/>
  <c r="W254" i="2"/>
  <c r="N254" i="2"/>
  <c r="X253" i="2"/>
  <c r="W253" i="2"/>
  <c r="N253" i="2"/>
  <c r="W252" i="2"/>
  <c r="W257" i="2" s="1"/>
  <c r="N252" i="2"/>
  <c r="W250" i="2"/>
  <c r="V250" i="2"/>
  <c r="V249" i="2"/>
  <c r="W248" i="2"/>
  <c r="W249" i="2" s="1"/>
  <c r="N248" i="2"/>
  <c r="V246" i="2"/>
  <c r="V245" i="2"/>
  <c r="X244" i="2"/>
  <c r="W244" i="2"/>
  <c r="N244" i="2"/>
  <c r="W243" i="2"/>
  <c r="X243" i="2" s="1"/>
  <c r="N243" i="2"/>
  <c r="X242" i="2"/>
  <c r="W242" i="2"/>
  <c r="N242" i="2"/>
  <c r="W241" i="2"/>
  <c r="X241" i="2" s="1"/>
  <c r="N241" i="2"/>
  <c r="X240" i="2"/>
  <c r="W240" i="2"/>
  <c r="N240" i="2"/>
  <c r="W239" i="2"/>
  <c r="X239" i="2" s="1"/>
  <c r="N239" i="2"/>
  <c r="X238" i="2"/>
  <c r="W238" i="2"/>
  <c r="N238" i="2"/>
  <c r="W237" i="2"/>
  <c r="X237" i="2" s="1"/>
  <c r="N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X232" i="2"/>
  <c r="W232" i="2"/>
  <c r="N232" i="2"/>
  <c r="W231" i="2"/>
  <c r="X231" i="2" s="1"/>
  <c r="N231" i="2"/>
  <c r="X230" i="2"/>
  <c r="W230" i="2"/>
  <c r="M525" i="2" s="1"/>
  <c r="N230" i="2"/>
  <c r="V227" i="2"/>
  <c r="W226" i="2"/>
  <c r="V226" i="2"/>
  <c r="X225" i="2"/>
  <c r="W225" i="2"/>
  <c r="W224" i="2"/>
  <c r="X224" i="2" s="1"/>
  <c r="X223" i="2"/>
  <c r="W223" i="2"/>
  <c r="W222" i="2"/>
  <c r="X222" i="2" s="1"/>
  <c r="W221" i="2"/>
  <c r="X221" i="2" s="1"/>
  <c r="X220" i="2"/>
  <c r="W220" i="2"/>
  <c r="L525" i="2" s="1"/>
  <c r="W217" i="2"/>
  <c r="V217" i="2"/>
  <c r="W216" i="2"/>
  <c r="V216" i="2"/>
  <c r="X215" i="2"/>
  <c r="X216" i="2" s="1"/>
  <c r="W215" i="2"/>
  <c r="N215" i="2"/>
  <c r="V213" i="2"/>
  <c r="V212" i="2"/>
  <c r="W211" i="2"/>
  <c r="X211" i="2" s="1"/>
  <c r="X210" i="2"/>
  <c r="W210" i="2"/>
  <c r="X209" i="2"/>
  <c r="W209" i="2"/>
  <c r="W208" i="2"/>
  <c r="X208" i="2" s="1"/>
  <c r="W207" i="2"/>
  <c r="X207" i="2" s="1"/>
  <c r="W206" i="2"/>
  <c r="W212" i="2" s="1"/>
  <c r="V203" i="2"/>
  <c r="V202" i="2"/>
  <c r="W201" i="2"/>
  <c r="X201" i="2" s="1"/>
  <c r="N201" i="2"/>
  <c r="W200" i="2"/>
  <c r="X200" i="2" s="1"/>
  <c r="N200" i="2"/>
  <c r="X199" i="2"/>
  <c r="W199" i="2"/>
  <c r="N199" i="2"/>
  <c r="X198" i="2"/>
  <c r="X202" i="2" s="1"/>
  <c r="W198" i="2"/>
  <c r="W203" i="2" s="1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X181" i="2" s="1"/>
  <c r="N181" i="2"/>
  <c r="X180" i="2"/>
  <c r="W180" i="2"/>
  <c r="N180" i="2"/>
  <c r="W179" i="2"/>
  <c r="W195" i="2" s="1"/>
  <c r="N179" i="2"/>
  <c r="W178" i="2"/>
  <c r="X178" i="2" s="1"/>
  <c r="N178" i="2"/>
  <c r="V176" i="2"/>
  <c r="V175" i="2"/>
  <c r="W174" i="2"/>
  <c r="X174" i="2" s="1"/>
  <c r="N174" i="2"/>
  <c r="X173" i="2"/>
  <c r="W173" i="2"/>
  <c r="N173" i="2"/>
  <c r="W172" i="2"/>
  <c r="X172" i="2" s="1"/>
  <c r="N172" i="2"/>
  <c r="X171" i="2"/>
  <c r="W171" i="2"/>
  <c r="W176" i="2" s="1"/>
  <c r="N171" i="2"/>
  <c r="V169" i="2"/>
  <c r="W168" i="2"/>
  <c r="V168" i="2"/>
  <c r="X167" i="2"/>
  <c r="W167" i="2"/>
  <c r="N167" i="2"/>
  <c r="W166" i="2"/>
  <c r="X166" i="2" s="1"/>
  <c r="X168" i="2" s="1"/>
  <c r="N166" i="2"/>
  <c r="V164" i="2"/>
  <c r="W163" i="2"/>
  <c r="V163" i="2"/>
  <c r="W162" i="2"/>
  <c r="X162" i="2" s="1"/>
  <c r="N162" i="2"/>
  <c r="W161" i="2"/>
  <c r="X161" i="2" s="1"/>
  <c r="N161" i="2"/>
  <c r="V158" i="2"/>
  <c r="V157" i="2"/>
  <c r="X156" i="2"/>
  <c r="W156" i="2"/>
  <c r="N156" i="2"/>
  <c r="W155" i="2"/>
  <c r="X155" i="2" s="1"/>
  <c r="N155" i="2"/>
  <c r="X154" i="2"/>
  <c r="W154" i="2"/>
  <c r="N154" i="2"/>
  <c r="W153" i="2"/>
  <c r="X153" i="2" s="1"/>
  <c r="N153" i="2"/>
  <c r="X152" i="2"/>
  <c r="W152" i="2"/>
  <c r="N152" i="2"/>
  <c r="W151" i="2"/>
  <c r="X151" i="2" s="1"/>
  <c r="N151" i="2"/>
  <c r="X150" i="2"/>
  <c r="W150" i="2"/>
  <c r="N150" i="2"/>
  <c r="W149" i="2"/>
  <c r="W158" i="2" s="1"/>
  <c r="N149" i="2"/>
  <c r="X148" i="2"/>
  <c r="W148" i="2"/>
  <c r="H525" i="2" s="1"/>
  <c r="N148" i="2"/>
  <c r="V145" i="2"/>
  <c r="V144" i="2"/>
  <c r="W143" i="2"/>
  <c r="X143" i="2" s="1"/>
  <c r="N143" i="2"/>
  <c r="W142" i="2"/>
  <c r="X142" i="2" s="1"/>
  <c r="X144" i="2" s="1"/>
  <c r="N142" i="2"/>
  <c r="X141" i="2"/>
  <c r="W141" i="2"/>
  <c r="G525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X132" i="2"/>
  <c r="W132" i="2"/>
  <c r="F525" i="2" s="1"/>
  <c r="N132" i="2"/>
  <c r="V129" i="2"/>
  <c r="V128" i="2"/>
  <c r="W127" i="2"/>
  <c r="X127" i="2" s="1"/>
  <c r="N127" i="2"/>
  <c r="X126" i="2"/>
  <c r="W126" i="2"/>
  <c r="N126" i="2"/>
  <c r="W125" i="2"/>
  <c r="W129" i="2" s="1"/>
  <c r="N125" i="2"/>
  <c r="X124" i="2"/>
  <c r="W124" i="2"/>
  <c r="X123" i="2"/>
  <c r="W123" i="2"/>
  <c r="N123" i="2"/>
  <c r="W122" i="2"/>
  <c r="X122" i="2" s="1"/>
  <c r="N122" i="2"/>
  <c r="W121" i="2"/>
  <c r="W128" i="2" s="1"/>
  <c r="N121" i="2"/>
  <c r="V119" i="2"/>
  <c r="V118" i="2"/>
  <c r="W117" i="2"/>
  <c r="X117" i="2" s="1"/>
  <c r="N117" i="2"/>
  <c r="X116" i="2"/>
  <c r="W116" i="2"/>
  <c r="N116" i="2"/>
  <c r="W115" i="2"/>
  <c r="X115" i="2" s="1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W110" i="2"/>
  <c r="X110" i="2" s="1"/>
  <c r="N110" i="2"/>
  <c r="W109" i="2"/>
  <c r="X109" i="2" s="1"/>
  <c r="N109" i="2"/>
  <c r="X108" i="2"/>
  <c r="W108" i="2"/>
  <c r="N108" i="2"/>
  <c r="W107" i="2"/>
  <c r="W118" i="2" s="1"/>
  <c r="N107" i="2"/>
  <c r="V105" i="2"/>
  <c r="V104" i="2"/>
  <c r="X103" i="2"/>
  <c r="W103" i="2"/>
  <c r="N103" i="2"/>
  <c r="W102" i="2"/>
  <c r="X102" i="2" s="1"/>
  <c r="N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W105" i="2" s="1"/>
  <c r="N96" i="2"/>
  <c r="V94" i="2"/>
  <c r="V93" i="2"/>
  <c r="W92" i="2"/>
  <c r="X92" i="2" s="1"/>
  <c r="N92" i="2"/>
  <c r="X91" i="2"/>
  <c r="W91" i="2"/>
  <c r="N91" i="2"/>
  <c r="W90" i="2"/>
  <c r="X90" i="2" s="1"/>
  <c r="N90" i="2"/>
  <c r="W89" i="2"/>
  <c r="X89" i="2" s="1"/>
  <c r="W88" i="2"/>
  <c r="W94" i="2" s="1"/>
  <c r="N88" i="2"/>
  <c r="V86" i="2"/>
  <c r="V85" i="2"/>
  <c r="X84" i="2"/>
  <c r="W84" i="2"/>
  <c r="N84" i="2"/>
  <c r="W83" i="2"/>
  <c r="X83" i="2" s="1"/>
  <c r="N83" i="2"/>
  <c r="X82" i="2"/>
  <c r="W82" i="2"/>
  <c r="N82" i="2"/>
  <c r="W81" i="2"/>
  <c r="X81" i="2" s="1"/>
  <c r="N81" i="2"/>
  <c r="X80" i="2"/>
  <c r="W80" i="2"/>
  <c r="N80" i="2"/>
  <c r="W79" i="2"/>
  <c r="X79" i="2" s="1"/>
  <c r="N79" i="2"/>
  <c r="X78" i="2"/>
  <c r="W78" i="2"/>
  <c r="N78" i="2"/>
  <c r="W77" i="2"/>
  <c r="X77" i="2" s="1"/>
  <c r="N77" i="2"/>
  <c r="X76" i="2"/>
  <c r="W76" i="2"/>
  <c r="N76" i="2"/>
  <c r="W75" i="2"/>
  <c r="X75" i="2" s="1"/>
  <c r="N75" i="2"/>
  <c r="X74" i="2"/>
  <c r="W74" i="2"/>
  <c r="N74" i="2"/>
  <c r="W73" i="2"/>
  <c r="X73" i="2" s="1"/>
  <c r="N73" i="2"/>
  <c r="X72" i="2"/>
  <c r="W72" i="2"/>
  <c r="N72" i="2"/>
  <c r="W71" i="2"/>
  <c r="X71" i="2" s="1"/>
  <c r="N71" i="2"/>
  <c r="X70" i="2"/>
  <c r="W70" i="2"/>
  <c r="N70" i="2"/>
  <c r="W69" i="2"/>
  <c r="X69" i="2" s="1"/>
  <c r="N69" i="2"/>
  <c r="X68" i="2"/>
  <c r="W68" i="2"/>
  <c r="N68" i="2"/>
  <c r="W67" i="2"/>
  <c r="X67" i="2" s="1"/>
  <c r="N67" i="2"/>
  <c r="X66" i="2"/>
  <c r="W66" i="2"/>
  <c r="N66" i="2"/>
  <c r="W65" i="2"/>
  <c r="X65" i="2" s="1"/>
  <c r="N65" i="2"/>
  <c r="X64" i="2"/>
  <c r="W64" i="2"/>
  <c r="E525" i="2" s="1"/>
  <c r="N64" i="2"/>
  <c r="V61" i="2"/>
  <c r="W60" i="2"/>
  <c r="V60" i="2"/>
  <c r="X59" i="2"/>
  <c r="W59" i="2"/>
  <c r="W58" i="2"/>
  <c r="X58" i="2" s="1"/>
  <c r="N58" i="2"/>
  <c r="W57" i="2"/>
  <c r="X57" i="2" s="1"/>
  <c r="N57" i="2"/>
  <c r="W56" i="2"/>
  <c r="D525" i="2" s="1"/>
  <c r="N56" i="2"/>
  <c r="V53" i="2"/>
  <c r="V52" i="2"/>
  <c r="X51" i="2"/>
  <c r="W51" i="2"/>
  <c r="N51" i="2"/>
  <c r="W50" i="2"/>
  <c r="W53" i="2" s="1"/>
  <c r="N50" i="2"/>
  <c r="W46" i="2"/>
  <c r="V46" i="2"/>
  <c r="V45" i="2"/>
  <c r="W44" i="2"/>
  <c r="X44" i="2" s="1"/>
  <c r="X45" i="2" s="1"/>
  <c r="N44" i="2"/>
  <c r="V42" i="2"/>
  <c r="W41" i="2"/>
  <c r="V41" i="2"/>
  <c r="W40" i="2"/>
  <c r="X40" i="2" s="1"/>
  <c r="X41" i="2" s="1"/>
  <c r="N40" i="2"/>
  <c r="V38" i="2"/>
  <c r="V37" i="2"/>
  <c r="W36" i="2"/>
  <c r="W38" i="2" s="1"/>
  <c r="N36" i="2"/>
  <c r="W34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W33" i="2" s="1"/>
  <c r="N26" i="2"/>
  <c r="V24" i="2"/>
  <c r="V515" i="2" s="1"/>
  <c r="V23" i="2"/>
  <c r="V519" i="2" s="1"/>
  <c r="X22" i="2"/>
  <c r="X23" i="2" s="1"/>
  <c r="W22" i="2"/>
  <c r="W517" i="2" s="1"/>
  <c r="N22" i="2"/>
  <c r="H10" i="2"/>
  <c r="J9" i="2"/>
  <c r="A9" i="2"/>
  <c r="H9" i="2" s="1"/>
  <c r="D7" i="2"/>
  <c r="O6" i="2"/>
  <c r="N2" i="2"/>
  <c r="A10" i="2" l="1"/>
  <c r="F10" i="2"/>
  <c r="F9" i="2"/>
  <c r="X245" i="2"/>
  <c r="X136" i="2"/>
  <c r="X175" i="2"/>
  <c r="X415" i="2"/>
  <c r="X505" i="2"/>
  <c r="X340" i="2"/>
  <c r="X104" i="2"/>
  <c r="X269" i="2"/>
  <c r="X281" i="2"/>
  <c r="X431" i="2"/>
  <c r="X492" i="2"/>
  <c r="X85" i="2"/>
  <c r="X163" i="2"/>
  <c r="X226" i="2"/>
  <c r="X353" i="2"/>
  <c r="X358" i="2" s="1"/>
  <c r="X88" i="2"/>
  <c r="X93" i="2" s="1"/>
  <c r="X179" i="2"/>
  <c r="X195" i="2" s="1"/>
  <c r="W213" i="2"/>
  <c r="W245" i="2"/>
  <c r="X50" i="2"/>
  <c r="X52" i="2" s="1"/>
  <c r="W61" i="2"/>
  <c r="W93" i="2"/>
  <c r="X125" i="2"/>
  <c r="X149" i="2"/>
  <c r="X157" i="2" s="1"/>
  <c r="W358" i="2"/>
  <c r="W374" i="2"/>
  <c r="W404" i="2"/>
  <c r="W421" i="2"/>
  <c r="W499" i="2"/>
  <c r="I525" i="2"/>
  <c r="X285" i="2"/>
  <c r="X287" i="2" s="1"/>
  <c r="X121" i="2"/>
  <c r="W136" i="2"/>
  <c r="W164" i="2"/>
  <c r="W196" i="2"/>
  <c r="X252" i="2"/>
  <c r="X256" i="2" s="1"/>
  <c r="W275" i="2"/>
  <c r="W281" i="2"/>
  <c r="X308" i="2"/>
  <c r="X309" i="2" s="1"/>
  <c r="X320" i="2"/>
  <c r="X321" i="2" s="1"/>
  <c r="X400" i="2"/>
  <c r="X404" i="2" s="1"/>
  <c r="W436" i="2"/>
  <c r="X465" i="2"/>
  <c r="X467" i="2" s="1"/>
  <c r="J525" i="2"/>
  <c r="X107" i="2"/>
  <c r="X118" i="2" s="1"/>
  <c r="W157" i="2"/>
  <c r="X36" i="2"/>
  <c r="X37" i="2" s="1"/>
  <c r="W169" i="2"/>
  <c r="W227" i="2"/>
  <c r="W256" i="2"/>
  <c r="W42" i="2"/>
  <c r="W37" i="2"/>
  <c r="W175" i="2"/>
  <c r="W246" i="2"/>
  <c r="W513" i="2"/>
  <c r="X56" i="2"/>
  <c r="X60" i="2" s="1"/>
  <c r="W144" i="2"/>
  <c r="W202" i="2"/>
  <c r="W309" i="2"/>
  <c r="W321" i="2"/>
  <c r="W359" i="2"/>
  <c r="W375" i="2"/>
  <c r="W422" i="2"/>
  <c r="W137" i="2"/>
  <c r="W276" i="2"/>
  <c r="W416" i="2"/>
  <c r="N525" i="2"/>
  <c r="W119" i="2"/>
  <c r="W104" i="2"/>
  <c r="X248" i="2"/>
  <c r="X249" i="2" s="1"/>
  <c r="X303" i="2"/>
  <c r="X304" i="2" s="1"/>
  <c r="X316" i="2"/>
  <c r="X317" i="2" s="1"/>
  <c r="X366" i="2"/>
  <c r="X370" i="2" s="1"/>
  <c r="X384" i="2"/>
  <c r="X397" i="2" s="1"/>
  <c r="W432" i="2"/>
  <c r="X446" i="2"/>
  <c r="X462" i="2" s="1"/>
  <c r="X496" i="2"/>
  <c r="X498" i="2" s="1"/>
  <c r="B525" i="2"/>
  <c r="O525" i="2"/>
  <c r="W483" i="2"/>
  <c r="X26" i="2"/>
  <c r="X33" i="2" s="1"/>
  <c r="W282" i="2"/>
  <c r="W370" i="2"/>
  <c r="W23" i="2"/>
  <c r="W52" i="2"/>
  <c r="W85" i="2"/>
  <c r="W45" i="2"/>
  <c r="W145" i="2"/>
  <c r="X379" i="2"/>
  <c r="X381" i="2" s="1"/>
  <c r="X407" i="2"/>
  <c r="X408" i="2" s="1"/>
  <c r="C525" i="2"/>
  <c r="P525" i="2"/>
  <c r="W398" i="2"/>
  <c r="W482" i="2"/>
  <c r="W24" i="2"/>
  <c r="W86" i="2"/>
  <c r="X206" i="2"/>
  <c r="X212" i="2" s="1"/>
  <c r="W345" i="2"/>
  <c r="W516" i="2"/>
  <c r="W518" i="2" s="1"/>
  <c r="W515" i="2" l="1"/>
  <c r="W519" i="2"/>
  <c r="X128" i="2"/>
  <c r="X520" i="2" s="1"/>
</calcChain>
</file>

<file path=xl/sharedStrings.xml><?xml version="1.0" encoding="utf-8"?>
<sst xmlns="http://schemas.openxmlformats.org/spreadsheetml/2006/main" count="3433" uniqueCount="738">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</sst>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5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4" t="s">
        <v>29</v>
      </c>
      <c r="E1" s="714"/>
      <c r="F1" s="714"/>
      <c r="G1" s="14" t="s">
        <v>66</v>
      </c>
      <c r="H1" s="714" t="s">
        <v>49</v>
      </c>
      <c r="I1" s="714"/>
      <c r="J1" s="714"/>
      <c r="K1" s="714"/>
      <c r="L1" s="714"/>
      <c r="M1" s="714"/>
      <c r="N1" s="714"/>
      <c r="O1" s="714"/>
      <c r="P1" s="715" t="s">
        <v>67</v>
      </c>
      <c r="Q1" s="716"/>
      <c r="R1" s="71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7"/>
      <c r="P2" s="717"/>
      <c r="Q2" s="717"/>
      <c r="R2" s="717"/>
      <c r="S2" s="717"/>
      <c r="T2" s="717"/>
      <c r="U2" s="71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7"/>
      <c r="O3" s="717"/>
      <c r="P3" s="717"/>
      <c r="Q3" s="717"/>
      <c r="R3" s="717"/>
      <c r="S3" s="717"/>
      <c r="T3" s="717"/>
      <c r="U3" s="71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6" t="s">
        <v>8</v>
      </c>
      <c r="B5" s="696"/>
      <c r="C5" s="696"/>
      <c r="D5" s="718"/>
      <c r="E5" s="718"/>
      <c r="F5" s="719" t="s">
        <v>14</v>
      </c>
      <c r="G5" s="719"/>
      <c r="H5" s="718"/>
      <c r="I5" s="718"/>
      <c r="J5" s="718"/>
      <c r="K5" s="718"/>
      <c r="L5" s="718"/>
      <c r="N5" s="27" t="s">
        <v>4</v>
      </c>
      <c r="O5" s="713">
        <v>45346</v>
      </c>
      <c r="P5" s="713"/>
      <c r="R5" s="720" t="s">
        <v>3</v>
      </c>
      <c r="S5" s="721"/>
      <c r="T5" s="722" t="s">
        <v>719</v>
      </c>
      <c r="U5" s="723"/>
      <c r="Z5" s="60"/>
      <c r="AA5" s="60"/>
      <c r="AB5" s="60"/>
    </row>
    <row r="6" spans="1:29" s="17" customFormat="1" ht="24" customHeight="1" x14ac:dyDescent="0.2">
      <c r="A6" s="696" t="s">
        <v>1</v>
      </c>
      <c r="B6" s="696"/>
      <c r="C6" s="696"/>
      <c r="D6" s="697" t="s">
        <v>720</v>
      </c>
      <c r="E6" s="697"/>
      <c r="F6" s="697"/>
      <c r="G6" s="697"/>
      <c r="H6" s="697"/>
      <c r="I6" s="697"/>
      <c r="J6" s="697"/>
      <c r="K6" s="697"/>
      <c r="L6" s="697"/>
      <c r="N6" s="27" t="s">
        <v>30</v>
      </c>
      <c r="O6" s="698" t="str">
        <f>IF(O5=0," ",CHOOSE(WEEKDAY(O5,2),"Понедельник","Вторник","Среда","Четверг","Пятница","Суббота","Воскресенье"))</f>
        <v>Суббота</v>
      </c>
      <c r="P6" s="698"/>
      <c r="R6" s="699" t="s">
        <v>5</v>
      </c>
      <c r="S6" s="700"/>
      <c r="T6" s="701" t="s">
        <v>69</v>
      </c>
      <c r="U6" s="70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7" t="str">
        <f>IFERROR(VLOOKUP(DeliveryAddress,Table,3,0),1)</f>
        <v>1</v>
      </c>
      <c r="E7" s="708"/>
      <c r="F7" s="708"/>
      <c r="G7" s="708"/>
      <c r="H7" s="708"/>
      <c r="I7" s="708"/>
      <c r="J7" s="708"/>
      <c r="K7" s="708"/>
      <c r="L7" s="709"/>
      <c r="N7" s="29"/>
      <c r="O7" s="49"/>
      <c r="P7" s="49"/>
      <c r="R7" s="699"/>
      <c r="S7" s="700"/>
      <c r="T7" s="703"/>
      <c r="U7" s="704"/>
      <c r="Z7" s="60"/>
      <c r="AA7" s="60"/>
      <c r="AB7" s="60"/>
    </row>
    <row r="8" spans="1:29" s="17" customFormat="1" ht="25.5" customHeight="1" x14ac:dyDescent="0.2">
      <c r="A8" s="710" t="s">
        <v>60</v>
      </c>
      <c r="B8" s="710"/>
      <c r="C8" s="710"/>
      <c r="D8" s="711"/>
      <c r="E8" s="711"/>
      <c r="F8" s="711"/>
      <c r="G8" s="711"/>
      <c r="H8" s="711"/>
      <c r="I8" s="711"/>
      <c r="J8" s="711"/>
      <c r="K8" s="711"/>
      <c r="L8" s="711"/>
      <c r="N8" s="27" t="s">
        <v>11</v>
      </c>
      <c r="O8" s="691">
        <v>0.33333333333333331</v>
      </c>
      <c r="P8" s="691"/>
      <c r="R8" s="699"/>
      <c r="S8" s="700"/>
      <c r="T8" s="703"/>
      <c r="U8" s="704"/>
      <c r="Z8" s="60"/>
      <c r="AA8" s="60"/>
      <c r="AB8" s="60"/>
    </row>
    <row r="9" spans="1:29" s="1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7"/>
      <c r="C9" s="687"/>
      <c r="D9" s="688" t="s">
        <v>48</v>
      </c>
      <c r="E9" s="68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7"/>
      <c r="H9" s="712" t="str">
        <f>IF(AND($A$9="Тип доверенности/получателя при получении в адресе перегруза:",$D$9="Разовая доверенность"),"Введите ФИО","")</f>
        <v/>
      </c>
      <c r="I9" s="712"/>
      <c r="J9" s="7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2"/>
      <c r="L9" s="712"/>
      <c r="N9" s="31" t="s">
        <v>15</v>
      </c>
      <c r="O9" s="713"/>
      <c r="P9" s="713"/>
      <c r="R9" s="699"/>
      <c r="S9" s="700"/>
      <c r="T9" s="705"/>
      <c r="U9" s="70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7"/>
      <c r="C10" s="687"/>
      <c r="D10" s="688"/>
      <c r="E10" s="68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7"/>
      <c r="H10" s="690" t="str">
        <f>IFERROR(VLOOKUP($D$10,Proxy,2,FALSE),"")</f>
        <v/>
      </c>
      <c r="I10" s="690"/>
      <c r="J10" s="690"/>
      <c r="K10" s="690"/>
      <c r="L10" s="690"/>
      <c r="N10" s="31" t="s">
        <v>35</v>
      </c>
      <c r="O10" s="691"/>
      <c r="P10" s="691"/>
      <c r="S10" s="29" t="s">
        <v>12</v>
      </c>
      <c r="T10" s="692" t="s">
        <v>70</v>
      </c>
      <c r="U10" s="69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91"/>
      <c r="P11" s="691"/>
      <c r="S11" s="29" t="s">
        <v>31</v>
      </c>
      <c r="T11" s="679" t="s">
        <v>57</v>
      </c>
      <c r="U11" s="67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8" t="s">
        <v>71</v>
      </c>
      <c r="B12" s="678"/>
      <c r="C12" s="678"/>
      <c r="D12" s="678"/>
      <c r="E12" s="678"/>
      <c r="F12" s="678"/>
      <c r="G12" s="678"/>
      <c r="H12" s="678"/>
      <c r="I12" s="678"/>
      <c r="J12" s="678"/>
      <c r="K12" s="678"/>
      <c r="L12" s="678"/>
      <c r="N12" s="27" t="s">
        <v>33</v>
      </c>
      <c r="O12" s="694"/>
      <c r="P12" s="694"/>
      <c r="Q12" s="28"/>
      <c r="R12"/>
      <c r="S12" s="29" t="s">
        <v>48</v>
      </c>
      <c r="T12" s="695"/>
      <c r="U12" s="695"/>
      <c r="V12"/>
      <c r="Z12" s="60"/>
      <c r="AA12" s="60"/>
      <c r="AB12" s="60"/>
    </row>
    <row r="13" spans="1:29" s="17" customFormat="1" ht="23.25" customHeight="1" x14ac:dyDescent="0.2">
      <c r="A13" s="678" t="s">
        <v>72</v>
      </c>
      <c r="B13" s="678"/>
      <c r="C13" s="678"/>
      <c r="D13" s="678"/>
      <c r="E13" s="678"/>
      <c r="F13" s="678"/>
      <c r="G13" s="678"/>
      <c r="H13" s="678"/>
      <c r="I13" s="678"/>
      <c r="J13" s="678"/>
      <c r="K13" s="678"/>
      <c r="L13" s="678"/>
      <c r="M13" s="31"/>
      <c r="N13" s="31" t="s">
        <v>34</v>
      </c>
      <c r="O13" s="679"/>
      <c r="P13" s="67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8" t="s">
        <v>73</v>
      </c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6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80" t="s">
        <v>74</v>
      </c>
      <c r="B15" s="680"/>
      <c r="C15" s="680"/>
      <c r="D15" s="680"/>
      <c r="E15" s="680"/>
      <c r="F15" s="680"/>
      <c r="G15" s="680"/>
      <c r="H15" s="680"/>
      <c r="I15" s="680"/>
      <c r="J15" s="680"/>
      <c r="K15" s="680"/>
      <c r="L15" s="680"/>
      <c r="M15"/>
      <c r="N15" s="681" t="s">
        <v>63</v>
      </c>
      <c r="O15" s="681"/>
      <c r="P15" s="681"/>
      <c r="Q15" s="681"/>
      <c r="R15" s="68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2"/>
      <c r="O16" s="682"/>
      <c r="P16" s="682"/>
      <c r="Q16" s="682"/>
      <c r="R16" s="68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6" t="s">
        <v>61</v>
      </c>
      <c r="B17" s="666" t="s">
        <v>51</v>
      </c>
      <c r="C17" s="684" t="s">
        <v>50</v>
      </c>
      <c r="D17" s="666" t="s">
        <v>52</v>
      </c>
      <c r="E17" s="666"/>
      <c r="F17" s="666" t="s">
        <v>24</v>
      </c>
      <c r="G17" s="666" t="s">
        <v>27</v>
      </c>
      <c r="H17" s="666" t="s">
        <v>25</v>
      </c>
      <c r="I17" s="666" t="s">
        <v>26</v>
      </c>
      <c r="J17" s="685" t="s">
        <v>16</v>
      </c>
      <c r="K17" s="685" t="s">
        <v>65</v>
      </c>
      <c r="L17" s="685" t="s">
        <v>2</v>
      </c>
      <c r="M17" s="666" t="s">
        <v>28</v>
      </c>
      <c r="N17" s="666" t="s">
        <v>17</v>
      </c>
      <c r="O17" s="666"/>
      <c r="P17" s="666"/>
      <c r="Q17" s="666"/>
      <c r="R17" s="666"/>
      <c r="S17" s="683" t="s">
        <v>58</v>
      </c>
      <c r="T17" s="666"/>
      <c r="U17" s="666" t="s">
        <v>6</v>
      </c>
      <c r="V17" s="666" t="s">
        <v>44</v>
      </c>
      <c r="W17" s="667" t="s">
        <v>56</v>
      </c>
      <c r="X17" s="666" t="s">
        <v>18</v>
      </c>
      <c r="Y17" s="669" t="s">
        <v>62</v>
      </c>
      <c r="Z17" s="669" t="s">
        <v>19</v>
      </c>
      <c r="AA17" s="670" t="s">
        <v>59</v>
      </c>
      <c r="AB17" s="671"/>
      <c r="AC17" s="672"/>
      <c r="AD17" s="676"/>
      <c r="BA17" s="677" t="s">
        <v>64</v>
      </c>
    </row>
    <row r="18" spans="1:53" ht="14.25" customHeight="1" x14ac:dyDescent="0.2">
      <c r="A18" s="666"/>
      <c r="B18" s="666"/>
      <c r="C18" s="684"/>
      <c r="D18" s="666"/>
      <c r="E18" s="666"/>
      <c r="F18" s="666" t="s">
        <v>20</v>
      </c>
      <c r="G18" s="666" t="s">
        <v>21</v>
      </c>
      <c r="H18" s="666" t="s">
        <v>22</v>
      </c>
      <c r="I18" s="666" t="s">
        <v>22</v>
      </c>
      <c r="J18" s="686"/>
      <c r="K18" s="686"/>
      <c r="L18" s="686"/>
      <c r="M18" s="666"/>
      <c r="N18" s="666"/>
      <c r="O18" s="666"/>
      <c r="P18" s="666"/>
      <c r="Q18" s="666"/>
      <c r="R18" s="666"/>
      <c r="S18" s="36" t="s">
        <v>47</v>
      </c>
      <c r="T18" s="36" t="s">
        <v>46</v>
      </c>
      <c r="U18" s="666"/>
      <c r="V18" s="666"/>
      <c r="W18" s="668"/>
      <c r="X18" s="666"/>
      <c r="Y18" s="669"/>
      <c r="Z18" s="669"/>
      <c r="AA18" s="673"/>
      <c r="AB18" s="674"/>
      <c r="AC18" s="675"/>
      <c r="AD18" s="676"/>
      <c r="BA18" s="677"/>
    </row>
    <row r="19" spans="1:53" ht="27.75" customHeight="1" x14ac:dyDescent="0.2">
      <c r="A19" s="391" t="s">
        <v>75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55"/>
      <c r="Z19" s="55"/>
    </row>
    <row r="20" spans="1:53" ht="16.5" customHeight="1" x14ac:dyDescent="0.25">
      <c r="A20" s="392" t="s">
        <v>75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66"/>
      <c r="Z20" s="66"/>
    </row>
    <row r="21" spans="1:53" ht="14.25" customHeight="1" x14ac:dyDescent="0.25">
      <c r="A21" s="377" t="s">
        <v>76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4">
        <v>4607091389258</v>
      </c>
      <c r="E22" s="36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6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1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68" t="s">
        <v>43</v>
      </c>
      <c r="O23" s="369"/>
      <c r="P23" s="369"/>
      <c r="Q23" s="369"/>
      <c r="R23" s="369"/>
      <c r="S23" s="369"/>
      <c r="T23" s="370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1"/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2"/>
      <c r="N24" s="368" t="s">
        <v>43</v>
      </c>
      <c r="O24" s="369"/>
      <c r="P24" s="369"/>
      <c r="Q24" s="369"/>
      <c r="R24" s="369"/>
      <c r="S24" s="369"/>
      <c r="T24" s="370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7" t="s">
        <v>81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64">
        <v>4607091383881</v>
      </c>
      <c r="E26" s="36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6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4">
        <v>4607091388237</v>
      </c>
      <c r="E27" s="36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6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4">
        <v>4607091383935</v>
      </c>
      <c r="E28" s="36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6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64">
        <v>4680115881853</v>
      </c>
      <c r="E29" s="36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6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64">
        <v>4607091383911</v>
      </c>
      <c r="E30" s="36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6"/>
      <c r="P30" s="366"/>
      <c r="Q30" s="366"/>
      <c r="R30" s="36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64">
        <v>4607091383911</v>
      </c>
      <c r="E31" s="36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7" t="s">
        <v>93</v>
      </c>
      <c r="O31" s="366"/>
      <c r="P31" s="366"/>
      <c r="Q31" s="366"/>
      <c r="R31" s="36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4">
        <v>4607091388244</v>
      </c>
      <c r="E32" s="364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67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2"/>
      <c r="N33" s="368" t="s">
        <v>43</v>
      </c>
      <c r="O33" s="369"/>
      <c r="P33" s="369"/>
      <c r="Q33" s="369"/>
      <c r="R33" s="369"/>
      <c r="S33" s="369"/>
      <c r="T33" s="370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1"/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2"/>
      <c r="N34" s="368" t="s">
        <v>43</v>
      </c>
      <c r="O34" s="369"/>
      <c r="P34" s="369"/>
      <c r="Q34" s="369"/>
      <c r="R34" s="369"/>
      <c r="S34" s="369"/>
      <c r="T34" s="370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7" t="s">
        <v>96</v>
      </c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377"/>
      <c r="S35" s="377"/>
      <c r="T35" s="377"/>
      <c r="U35" s="377"/>
      <c r="V35" s="377"/>
      <c r="W35" s="377"/>
      <c r="X35" s="37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4">
        <v>4607091388503</v>
      </c>
      <c r="E36" s="364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67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1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2"/>
      <c r="N37" s="368" t="s">
        <v>43</v>
      </c>
      <c r="O37" s="369"/>
      <c r="P37" s="369"/>
      <c r="Q37" s="369"/>
      <c r="R37" s="369"/>
      <c r="S37" s="369"/>
      <c r="T37" s="370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1"/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2"/>
      <c r="N38" s="368" t="s">
        <v>43</v>
      </c>
      <c r="O38" s="369"/>
      <c r="P38" s="369"/>
      <c r="Q38" s="369"/>
      <c r="R38" s="369"/>
      <c r="S38" s="369"/>
      <c r="T38" s="370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7" t="s">
        <v>101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4">
        <v>4607091388282</v>
      </c>
      <c r="E40" s="36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67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1"/>
      <c r="B41" s="371"/>
      <c r="C41" s="371"/>
      <c r="D41" s="371"/>
      <c r="E41" s="371"/>
      <c r="F41" s="371"/>
      <c r="G41" s="371"/>
      <c r="H41" s="371"/>
      <c r="I41" s="371"/>
      <c r="J41" s="371"/>
      <c r="K41" s="371"/>
      <c r="L41" s="371"/>
      <c r="M41" s="372"/>
      <c r="N41" s="368" t="s">
        <v>43</v>
      </c>
      <c r="O41" s="369"/>
      <c r="P41" s="369"/>
      <c r="Q41" s="369"/>
      <c r="R41" s="369"/>
      <c r="S41" s="369"/>
      <c r="T41" s="370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1"/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2"/>
      <c r="N42" s="368" t="s">
        <v>43</v>
      </c>
      <c r="O42" s="369"/>
      <c r="P42" s="369"/>
      <c r="Q42" s="369"/>
      <c r="R42" s="369"/>
      <c r="S42" s="369"/>
      <c r="T42" s="370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7" t="s">
        <v>105</v>
      </c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7"/>
      <c r="O43" s="377"/>
      <c r="P43" s="377"/>
      <c r="Q43" s="377"/>
      <c r="R43" s="377"/>
      <c r="S43" s="377"/>
      <c r="T43" s="377"/>
      <c r="U43" s="377"/>
      <c r="V43" s="377"/>
      <c r="W43" s="377"/>
      <c r="X43" s="377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4">
        <v>4607091389111</v>
      </c>
      <c r="E44" s="36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67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1"/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2"/>
      <c r="N45" s="368" t="s">
        <v>43</v>
      </c>
      <c r="O45" s="369"/>
      <c r="P45" s="369"/>
      <c r="Q45" s="369"/>
      <c r="R45" s="369"/>
      <c r="S45" s="369"/>
      <c r="T45" s="370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1"/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2"/>
      <c r="N46" s="368" t="s">
        <v>43</v>
      </c>
      <c r="O46" s="369"/>
      <c r="P46" s="369"/>
      <c r="Q46" s="369"/>
      <c r="R46" s="369"/>
      <c r="S46" s="369"/>
      <c r="T46" s="370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1" t="s">
        <v>108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55"/>
      <c r="Z47" s="55"/>
    </row>
    <row r="48" spans="1:53" ht="16.5" customHeight="1" x14ac:dyDescent="0.25">
      <c r="A48" s="392" t="s">
        <v>109</v>
      </c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392"/>
      <c r="X48" s="392"/>
      <c r="Y48" s="66"/>
      <c r="Z48" s="66"/>
    </row>
    <row r="49" spans="1:53" ht="14.25" customHeight="1" x14ac:dyDescent="0.25">
      <c r="A49" s="377" t="s">
        <v>110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4">
        <v>4680115881440</v>
      </c>
      <c r="E50" s="36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6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4">
        <v>4680115881433</v>
      </c>
      <c r="E51" s="36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67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1"/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2"/>
      <c r="N52" s="368" t="s">
        <v>43</v>
      </c>
      <c r="O52" s="369"/>
      <c r="P52" s="369"/>
      <c r="Q52" s="369"/>
      <c r="R52" s="369"/>
      <c r="S52" s="369"/>
      <c r="T52" s="370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1"/>
      <c r="B53" s="371"/>
      <c r="C53" s="371"/>
      <c r="D53" s="371"/>
      <c r="E53" s="371"/>
      <c r="F53" s="371"/>
      <c r="G53" s="371"/>
      <c r="H53" s="371"/>
      <c r="I53" s="371"/>
      <c r="J53" s="371"/>
      <c r="K53" s="371"/>
      <c r="L53" s="371"/>
      <c r="M53" s="372"/>
      <c r="N53" s="368" t="s">
        <v>43</v>
      </c>
      <c r="O53" s="369"/>
      <c r="P53" s="369"/>
      <c r="Q53" s="369"/>
      <c r="R53" s="369"/>
      <c r="S53" s="369"/>
      <c r="T53" s="370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2" t="s">
        <v>117</v>
      </c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2"/>
      <c r="Y54" s="66"/>
      <c r="Z54" s="66"/>
    </row>
    <row r="55" spans="1:53" ht="14.25" customHeight="1" x14ac:dyDescent="0.25">
      <c r="A55" s="377" t="s">
        <v>118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4">
        <v>4680115881426</v>
      </c>
      <c r="E56" s="36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6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4">
        <v>4680115881426</v>
      </c>
      <c r="E57" s="364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5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6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4">
        <v>4680115881419</v>
      </c>
      <c r="E58" s="364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6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4">
        <v>4680115881525</v>
      </c>
      <c r="E59" s="364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2" t="s">
        <v>127</v>
      </c>
      <c r="O59" s="366"/>
      <c r="P59" s="366"/>
      <c r="Q59" s="366"/>
      <c r="R59" s="367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1"/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2"/>
      <c r="N60" s="368" t="s">
        <v>43</v>
      </c>
      <c r="O60" s="369"/>
      <c r="P60" s="369"/>
      <c r="Q60" s="369"/>
      <c r="R60" s="369"/>
      <c r="S60" s="369"/>
      <c r="T60" s="370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1"/>
      <c r="B61" s="371"/>
      <c r="C61" s="371"/>
      <c r="D61" s="371"/>
      <c r="E61" s="371"/>
      <c r="F61" s="371"/>
      <c r="G61" s="371"/>
      <c r="H61" s="371"/>
      <c r="I61" s="371"/>
      <c r="J61" s="371"/>
      <c r="K61" s="371"/>
      <c r="L61" s="371"/>
      <c r="M61" s="372"/>
      <c r="N61" s="368" t="s">
        <v>43</v>
      </c>
      <c r="O61" s="369"/>
      <c r="P61" s="369"/>
      <c r="Q61" s="369"/>
      <c r="R61" s="369"/>
      <c r="S61" s="369"/>
      <c r="T61" s="370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2" t="s">
        <v>108</v>
      </c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2"/>
      <c r="P62" s="392"/>
      <c r="Q62" s="392"/>
      <c r="R62" s="392"/>
      <c r="S62" s="392"/>
      <c r="T62" s="392"/>
      <c r="U62" s="392"/>
      <c r="V62" s="392"/>
      <c r="W62" s="392"/>
      <c r="X62" s="392"/>
      <c r="Y62" s="66"/>
      <c r="Z62" s="66"/>
    </row>
    <row r="63" spans="1:53" ht="14.25" customHeight="1" x14ac:dyDescent="0.25">
      <c r="A63" s="377" t="s">
        <v>118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4">
        <v>4607091382945</v>
      </c>
      <c r="E64" s="36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6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364">
        <v>4607091385670</v>
      </c>
      <c r="E65" s="36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6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6"/>
      <c r="P65" s="366"/>
      <c r="Q65" s="366"/>
      <c r="R65" s="36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364">
        <v>4607091385670</v>
      </c>
      <c r="E66" s="36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6"/>
      <c r="P66" s="366"/>
      <c r="Q66" s="366"/>
      <c r="R66" s="36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4">
        <v>4680115883956</v>
      </c>
      <c r="E67" s="36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6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4">
        <v>4680115881327</v>
      </c>
      <c r="E68" s="36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6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4">
        <v>4680115882133</v>
      </c>
      <c r="E69" s="36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6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4">
        <v>4680115882133</v>
      </c>
      <c r="E70" s="36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6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4">
        <v>4607091382952</v>
      </c>
      <c r="E71" s="364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6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364">
        <v>4607091385687</v>
      </c>
      <c r="E72" s="36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6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6"/>
      <c r="P72" s="366"/>
      <c r="Q72" s="366"/>
      <c r="R72" s="36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364">
        <v>4680115882539</v>
      </c>
      <c r="E73" s="364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6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6"/>
      <c r="P73" s="366"/>
      <c r="Q73" s="366"/>
      <c r="R73" s="36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4">
        <v>4607091384604</v>
      </c>
      <c r="E74" s="364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6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64">
        <v>4680115880283</v>
      </c>
      <c r="E75" s="364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6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64">
        <v>4680115883949</v>
      </c>
      <c r="E76" s="364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6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364">
        <v>4680115881518</v>
      </c>
      <c r="E77" s="36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6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364">
        <v>4680115881303</v>
      </c>
      <c r="E78" s="364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6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6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364">
        <v>4680115882577</v>
      </c>
      <c r="E79" s="364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6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364">
        <v>4680115882577</v>
      </c>
      <c r="E80" s="364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6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364">
        <v>4680115882720</v>
      </c>
      <c r="E81" s="364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6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67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364">
        <v>4680115880269</v>
      </c>
      <c r="E82" s="364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63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67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364">
        <v>4680115880429</v>
      </c>
      <c r="E83" s="364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6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364">
        <v>4680115881457</v>
      </c>
      <c r="E84" s="364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6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6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71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2"/>
      <c r="N85" s="368" t="s">
        <v>43</v>
      </c>
      <c r="O85" s="369"/>
      <c r="P85" s="369"/>
      <c r="Q85" s="369"/>
      <c r="R85" s="369"/>
      <c r="S85" s="369"/>
      <c r="T85" s="370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71"/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2"/>
      <c r="N86" s="368" t="s">
        <v>43</v>
      </c>
      <c r="O86" s="369"/>
      <c r="P86" s="369"/>
      <c r="Q86" s="369"/>
      <c r="R86" s="369"/>
      <c r="S86" s="369"/>
      <c r="T86" s="370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377" t="s">
        <v>110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364">
        <v>4680115881488</v>
      </c>
      <c r="E88" s="364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67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364">
        <v>4607091384765</v>
      </c>
      <c r="E89" s="364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623" t="s">
        <v>173</v>
      </c>
      <c r="O89" s="366"/>
      <c r="P89" s="366"/>
      <c r="Q89" s="366"/>
      <c r="R89" s="367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64">
        <v>4680115882751</v>
      </c>
      <c r="E90" s="364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67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64">
        <v>4680115882775</v>
      </c>
      <c r="E91" s="364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6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67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64">
        <v>4680115880658</v>
      </c>
      <c r="E92" s="364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67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1"/>
      <c r="B93" s="371"/>
      <c r="C93" s="371"/>
      <c r="D93" s="371"/>
      <c r="E93" s="371"/>
      <c r="F93" s="371"/>
      <c r="G93" s="371"/>
      <c r="H93" s="371"/>
      <c r="I93" s="371"/>
      <c r="J93" s="371"/>
      <c r="K93" s="371"/>
      <c r="L93" s="371"/>
      <c r="M93" s="372"/>
      <c r="N93" s="368" t="s">
        <v>43</v>
      </c>
      <c r="O93" s="369"/>
      <c r="P93" s="369"/>
      <c r="Q93" s="369"/>
      <c r="R93" s="369"/>
      <c r="S93" s="369"/>
      <c r="T93" s="370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1"/>
      <c r="B94" s="371"/>
      <c r="C94" s="371"/>
      <c r="D94" s="371"/>
      <c r="E94" s="371"/>
      <c r="F94" s="371"/>
      <c r="G94" s="371"/>
      <c r="H94" s="371"/>
      <c r="I94" s="371"/>
      <c r="J94" s="371"/>
      <c r="K94" s="371"/>
      <c r="L94" s="371"/>
      <c r="M94" s="372"/>
      <c r="N94" s="368" t="s">
        <v>43</v>
      </c>
      <c r="O94" s="369"/>
      <c r="P94" s="369"/>
      <c r="Q94" s="369"/>
      <c r="R94" s="369"/>
      <c r="S94" s="369"/>
      <c r="T94" s="370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77" t="s">
        <v>76</v>
      </c>
      <c r="B95" s="377"/>
      <c r="C95" s="377"/>
      <c r="D95" s="377"/>
      <c r="E95" s="377"/>
      <c r="F95" s="377"/>
      <c r="G95" s="377"/>
      <c r="H95" s="377"/>
      <c r="I95" s="377"/>
      <c r="J95" s="377"/>
      <c r="K95" s="377"/>
      <c r="L95" s="377"/>
      <c r="M95" s="377"/>
      <c r="N95" s="377"/>
      <c r="O95" s="377"/>
      <c r="P95" s="377"/>
      <c r="Q95" s="377"/>
      <c r="R95" s="377"/>
      <c r="S95" s="377"/>
      <c r="T95" s="377"/>
      <c r="U95" s="377"/>
      <c r="V95" s="377"/>
      <c r="W95" s="377"/>
      <c r="X95" s="377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64">
        <v>4607091387667</v>
      </c>
      <c r="E96" s="36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6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64">
        <v>4607091387636</v>
      </c>
      <c r="E97" s="364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6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64">
        <v>4607091382426</v>
      </c>
      <c r="E98" s="36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6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64">
        <v>4607091386547</v>
      </c>
      <c r="E99" s="36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6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64">
        <v>4607091384734</v>
      </c>
      <c r="E100" s="36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1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6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64">
        <v>4607091382464</v>
      </c>
      <c r="E101" s="36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6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364">
        <v>4680115883444</v>
      </c>
      <c r="E102" s="36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6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364">
        <v>4680115883444</v>
      </c>
      <c r="E103" s="36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6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1"/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2"/>
      <c r="N104" s="368" t="s">
        <v>43</v>
      </c>
      <c r="O104" s="369"/>
      <c r="P104" s="369"/>
      <c r="Q104" s="369"/>
      <c r="R104" s="369"/>
      <c r="S104" s="369"/>
      <c r="T104" s="370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1"/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2"/>
      <c r="N105" s="368" t="s">
        <v>43</v>
      </c>
      <c r="O105" s="369"/>
      <c r="P105" s="369"/>
      <c r="Q105" s="369"/>
      <c r="R105" s="369"/>
      <c r="S105" s="369"/>
      <c r="T105" s="370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7" t="s">
        <v>81</v>
      </c>
      <c r="B106" s="377"/>
      <c r="C106" s="377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7"/>
      <c r="O106" s="377"/>
      <c r="P106" s="377"/>
      <c r="Q106" s="377"/>
      <c r="R106" s="377"/>
      <c r="S106" s="377"/>
      <c r="T106" s="377"/>
      <c r="U106" s="377"/>
      <c r="V106" s="377"/>
      <c r="W106" s="377"/>
      <c r="X106" s="377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364">
        <v>4607091386967</v>
      </c>
      <c r="E107" s="36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6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6"/>
      <c r="P107" s="366"/>
      <c r="Q107" s="366"/>
      <c r="R107" s="36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364">
        <v>4607091386967</v>
      </c>
      <c r="E108" s="36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6"/>
      <c r="P108" s="366"/>
      <c r="Q108" s="366"/>
      <c r="R108" s="36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64">
        <v>4607091385304</v>
      </c>
      <c r="E109" s="36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6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6"/>
      <c r="P109" s="366"/>
      <c r="Q109" s="366"/>
      <c r="R109" s="36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64">
        <v>4607091386264</v>
      </c>
      <c r="E110" s="36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6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364">
        <v>4680115882584</v>
      </c>
      <c r="E111" s="36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6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6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364">
        <v>4680115882584</v>
      </c>
      <c r="E112" s="36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6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364">
        <v>4607091385731</v>
      </c>
      <c r="E113" s="36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60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6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364">
        <v>4680115880214</v>
      </c>
      <c r="E114" s="36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6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6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364">
        <v>4680115880894</v>
      </c>
      <c r="E115" s="36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61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6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364">
        <v>4607091385427</v>
      </c>
      <c r="E116" s="36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6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364">
        <v>4680115882645</v>
      </c>
      <c r="E117" s="36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6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71"/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2"/>
      <c r="N118" s="368" t="s">
        <v>43</v>
      </c>
      <c r="O118" s="369"/>
      <c r="P118" s="369"/>
      <c r="Q118" s="369"/>
      <c r="R118" s="369"/>
      <c r="S118" s="369"/>
      <c r="T118" s="370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71"/>
      <c r="B119" s="371"/>
      <c r="C119" s="371"/>
      <c r="D119" s="371"/>
      <c r="E119" s="371"/>
      <c r="F119" s="371"/>
      <c r="G119" s="371"/>
      <c r="H119" s="371"/>
      <c r="I119" s="371"/>
      <c r="J119" s="371"/>
      <c r="K119" s="371"/>
      <c r="L119" s="371"/>
      <c r="M119" s="372"/>
      <c r="N119" s="368" t="s">
        <v>43</v>
      </c>
      <c r="O119" s="369"/>
      <c r="P119" s="369"/>
      <c r="Q119" s="369"/>
      <c r="R119" s="369"/>
      <c r="S119" s="369"/>
      <c r="T119" s="370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77" t="s">
        <v>216</v>
      </c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7"/>
      <c r="P120" s="377"/>
      <c r="Q120" s="377"/>
      <c r="R120" s="377"/>
      <c r="S120" s="377"/>
      <c r="T120" s="377"/>
      <c r="U120" s="377"/>
      <c r="V120" s="377"/>
      <c r="W120" s="377"/>
      <c r="X120" s="377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364">
        <v>4607091383065</v>
      </c>
      <c r="E121" s="36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6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67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4301060350</v>
      </c>
      <c r="D122" s="364">
        <v>4680115881532</v>
      </c>
      <c r="E122" s="36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133</v>
      </c>
      <c r="M122" s="38">
        <v>30</v>
      </c>
      <c r="N122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6"/>
      <c r="P122" s="366"/>
      <c r="Q122" s="366"/>
      <c r="R122" s="367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221</v>
      </c>
      <c r="C123" s="37">
        <v>4301060366</v>
      </c>
      <c r="D123" s="364">
        <v>4680115881532</v>
      </c>
      <c r="E123" s="364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6"/>
      <c r="P123" s="366"/>
      <c r="Q123" s="366"/>
      <c r="R123" s="367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222</v>
      </c>
      <c r="C124" s="37">
        <v>4301060371</v>
      </c>
      <c r="D124" s="364">
        <v>4680115881532</v>
      </c>
      <c r="E124" s="364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600" t="s">
        <v>223</v>
      </c>
      <c r="O124" s="366"/>
      <c r="P124" s="366"/>
      <c r="Q124" s="366"/>
      <c r="R124" s="367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364">
        <v>4680115882652</v>
      </c>
      <c r="E125" s="364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6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67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364">
        <v>4680115880238</v>
      </c>
      <c r="E126" s="364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6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67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364">
        <v>4680115881464</v>
      </c>
      <c r="E127" s="364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67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371"/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2"/>
      <c r="N128" s="368" t="s">
        <v>43</v>
      </c>
      <c r="O128" s="369"/>
      <c r="P128" s="369"/>
      <c r="Q128" s="369"/>
      <c r="R128" s="369"/>
      <c r="S128" s="369"/>
      <c r="T128" s="370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371"/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2"/>
      <c r="N129" s="368" t="s">
        <v>43</v>
      </c>
      <c r="O129" s="369"/>
      <c r="P129" s="369"/>
      <c r="Q129" s="369"/>
      <c r="R129" s="369"/>
      <c r="S129" s="369"/>
      <c r="T129" s="370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392" t="s">
        <v>230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66"/>
      <c r="Z130" s="66"/>
    </row>
    <row r="131" spans="1:53" ht="14.25" customHeight="1" x14ac:dyDescent="0.25">
      <c r="A131" s="377" t="s">
        <v>81</v>
      </c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4301051360</v>
      </c>
      <c r="D132" s="364">
        <v>4607091385168</v>
      </c>
      <c r="E132" s="36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8">
        <v>45</v>
      </c>
      <c r="N132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6"/>
      <c r="P132" s="366"/>
      <c r="Q132" s="366"/>
      <c r="R132" s="36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4301051612</v>
      </c>
      <c r="D133" s="364">
        <v>4607091385168</v>
      </c>
      <c r="E133" s="36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5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6"/>
      <c r="P133" s="366"/>
      <c r="Q133" s="366"/>
      <c r="R133" s="367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364">
        <v>4607091383256</v>
      </c>
      <c r="E134" s="36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67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364">
        <v>4607091385748</v>
      </c>
      <c r="E135" s="36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67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371"/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2"/>
      <c r="N136" s="368" t="s">
        <v>43</v>
      </c>
      <c r="O136" s="369"/>
      <c r="P136" s="369"/>
      <c r="Q136" s="369"/>
      <c r="R136" s="369"/>
      <c r="S136" s="369"/>
      <c r="T136" s="370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371"/>
      <c r="B137" s="371"/>
      <c r="C137" s="371"/>
      <c r="D137" s="371"/>
      <c r="E137" s="371"/>
      <c r="F137" s="371"/>
      <c r="G137" s="371"/>
      <c r="H137" s="371"/>
      <c r="I137" s="371"/>
      <c r="J137" s="371"/>
      <c r="K137" s="371"/>
      <c r="L137" s="371"/>
      <c r="M137" s="372"/>
      <c r="N137" s="368" t="s">
        <v>43</v>
      </c>
      <c r="O137" s="369"/>
      <c r="P137" s="369"/>
      <c r="Q137" s="369"/>
      <c r="R137" s="369"/>
      <c r="S137" s="369"/>
      <c r="T137" s="370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391" t="s">
        <v>238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55"/>
      <c r="Z138" s="55"/>
    </row>
    <row r="139" spans="1:53" ht="16.5" customHeight="1" x14ac:dyDescent="0.25">
      <c r="A139" s="392" t="s">
        <v>239</v>
      </c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2"/>
      <c r="O139" s="392"/>
      <c r="P139" s="392"/>
      <c r="Q139" s="392"/>
      <c r="R139" s="392"/>
      <c r="S139" s="392"/>
      <c r="T139" s="392"/>
      <c r="U139" s="392"/>
      <c r="V139" s="392"/>
      <c r="W139" s="392"/>
      <c r="X139" s="392"/>
      <c r="Y139" s="66"/>
      <c r="Z139" s="66"/>
    </row>
    <row r="140" spans="1:53" ht="14.25" customHeight="1" x14ac:dyDescent="0.25">
      <c r="A140" s="377" t="s">
        <v>118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364">
        <v>4607091383423</v>
      </c>
      <c r="E141" s="364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67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364">
        <v>4607091381405</v>
      </c>
      <c r="E142" s="364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9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67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364">
        <v>4607091386516</v>
      </c>
      <c r="E143" s="364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9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67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371"/>
      <c r="B144" s="371"/>
      <c r="C144" s="371"/>
      <c r="D144" s="371"/>
      <c r="E144" s="371"/>
      <c r="F144" s="371"/>
      <c r="G144" s="371"/>
      <c r="H144" s="371"/>
      <c r="I144" s="371"/>
      <c r="J144" s="371"/>
      <c r="K144" s="371"/>
      <c r="L144" s="371"/>
      <c r="M144" s="372"/>
      <c r="N144" s="368" t="s">
        <v>43</v>
      </c>
      <c r="O144" s="369"/>
      <c r="P144" s="369"/>
      <c r="Q144" s="369"/>
      <c r="R144" s="369"/>
      <c r="S144" s="369"/>
      <c r="T144" s="370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371"/>
      <c r="B145" s="371"/>
      <c r="C145" s="371"/>
      <c r="D145" s="371"/>
      <c r="E145" s="371"/>
      <c r="F145" s="371"/>
      <c r="G145" s="371"/>
      <c r="H145" s="371"/>
      <c r="I145" s="371"/>
      <c r="J145" s="371"/>
      <c r="K145" s="371"/>
      <c r="L145" s="371"/>
      <c r="M145" s="372"/>
      <c r="N145" s="368" t="s">
        <v>43</v>
      </c>
      <c r="O145" s="369"/>
      <c r="P145" s="369"/>
      <c r="Q145" s="369"/>
      <c r="R145" s="369"/>
      <c r="S145" s="369"/>
      <c r="T145" s="370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392" t="s">
        <v>246</v>
      </c>
      <c r="B146" s="392"/>
      <c r="C146" s="392"/>
      <c r="D146" s="392"/>
      <c r="E146" s="392"/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2"/>
      <c r="U146" s="392"/>
      <c r="V146" s="392"/>
      <c r="W146" s="392"/>
      <c r="X146" s="392"/>
      <c r="Y146" s="66"/>
      <c r="Z146" s="66"/>
    </row>
    <row r="147" spans="1:53" ht="14.25" customHeight="1" x14ac:dyDescent="0.25">
      <c r="A147" s="377" t="s">
        <v>76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364">
        <v>4680115880993</v>
      </c>
      <c r="E148" s="364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6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364">
        <v>4680115881761</v>
      </c>
      <c r="E149" s="364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6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364">
        <v>4680115881563</v>
      </c>
      <c r="E150" s="364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6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364">
        <v>4680115880986</v>
      </c>
      <c r="E151" s="36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6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364">
        <v>4680115880207</v>
      </c>
      <c r="E152" s="364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6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364">
        <v>4680115881785</v>
      </c>
      <c r="E153" s="364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6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364">
        <v>4680115881679</v>
      </c>
      <c r="E154" s="364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67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364">
        <v>4680115880191</v>
      </c>
      <c r="E155" s="364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67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364">
        <v>4680115883963</v>
      </c>
      <c r="E156" s="364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67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371"/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2"/>
      <c r="N157" s="368" t="s">
        <v>43</v>
      </c>
      <c r="O157" s="369"/>
      <c r="P157" s="369"/>
      <c r="Q157" s="369"/>
      <c r="R157" s="369"/>
      <c r="S157" s="369"/>
      <c r="T157" s="370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371"/>
      <c r="B158" s="371"/>
      <c r="C158" s="371"/>
      <c r="D158" s="371"/>
      <c r="E158" s="371"/>
      <c r="F158" s="371"/>
      <c r="G158" s="371"/>
      <c r="H158" s="371"/>
      <c r="I158" s="371"/>
      <c r="J158" s="371"/>
      <c r="K158" s="371"/>
      <c r="L158" s="371"/>
      <c r="M158" s="372"/>
      <c r="N158" s="368" t="s">
        <v>43</v>
      </c>
      <c r="O158" s="369"/>
      <c r="P158" s="369"/>
      <c r="Q158" s="369"/>
      <c r="R158" s="369"/>
      <c r="S158" s="369"/>
      <c r="T158" s="370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392" t="s">
        <v>265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66"/>
      <c r="Z159" s="66"/>
    </row>
    <row r="160" spans="1:53" ht="14.25" customHeight="1" x14ac:dyDescent="0.25">
      <c r="A160" s="377" t="s">
        <v>118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364">
        <v>4680115881402</v>
      </c>
      <c r="E161" s="364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67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364">
        <v>4680115881396</v>
      </c>
      <c r="E162" s="364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67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371"/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2"/>
      <c r="N163" s="368" t="s">
        <v>43</v>
      </c>
      <c r="O163" s="369"/>
      <c r="P163" s="369"/>
      <c r="Q163" s="369"/>
      <c r="R163" s="369"/>
      <c r="S163" s="369"/>
      <c r="T163" s="370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371"/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2"/>
      <c r="N164" s="368" t="s">
        <v>43</v>
      </c>
      <c r="O164" s="369"/>
      <c r="P164" s="369"/>
      <c r="Q164" s="369"/>
      <c r="R164" s="369"/>
      <c r="S164" s="369"/>
      <c r="T164" s="370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377" t="s">
        <v>110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364">
        <v>4680115882935</v>
      </c>
      <c r="E166" s="364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6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364">
        <v>4680115880764</v>
      </c>
      <c r="E167" s="364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67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371"/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2"/>
      <c r="N168" s="368" t="s">
        <v>43</v>
      </c>
      <c r="O168" s="369"/>
      <c r="P168" s="369"/>
      <c r="Q168" s="369"/>
      <c r="R168" s="369"/>
      <c r="S168" s="369"/>
      <c r="T168" s="370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371"/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2"/>
      <c r="N169" s="368" t="s">
        <v>43</v>
      </c>
      <c r="O169" s="369"/>
      <c r="P169" s="369"/>
      <c r="Q169" s="369"/>
      <c r="R169" s="369"/>
      <c r="S169" s="369"/>
      <c r="T169" s="370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377" t="s">
        <v>76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364">
        <v>4680115882683</v>
      </c>
      <c r="E171" s="36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67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364">
        <v>4680115882690</v>
      </c>
      <c r="E172" s="36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67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364">
        <v>4680115882669</v>
      </c>
      <c r="E173" s="364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67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364">
        <v>4680115882676</v>
      </c>
      <c r="E174" s="36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67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371"/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2"/>
      <c r="N175" s="368" t="s">
        <v>43</v>
      </c>
      <c r="O175" s="369"/>
      <c r="P175" s="369"/>
      <c r="Q175" s="369"/>
      <c r="R175" s="369"/>
      <c r="S175" s="369"/>
      <c r="T175" s="370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371"/>
      <c r="B176" s="371"/>
      <c r="C176" s="371"/>
      <c r="D176" s="371"/>
      <c r="E176" s="371"/>
      <c r="F176" s="371"/>
      <c r="G176" s="371"/>
      <c r="H176" s="371"/>
      <c r="I176" s="371"/>
      <c r="J176" s="371"/>
      <c r="K176" s="371"/>
      <c r="L176" s="371"/>
      <c r="M176" s="372"/>
      <c r="N176" s="368" t="s">
        <v>43</v>
      </c>
      <c r="O176" s="369"/>
      <c r="P176" s="369"/>
      <c r="Q176" s="369"/>
      <c r="R176" s="369"/>
      <c r="S176" s="369"/>
      <c r="T176" s="370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377" t="s">
        <v>81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364">
        <v>4680115881556</v>
      </c>
      <c r="E178" s="36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6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364">
        <v>4680115880573</v>
      </c>
      <c r="E179" s="364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6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6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364">
        <v>4680115881594</v>
      </c>
      <c r="E180" s="364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6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364">
        <v>4680115881587</v>
      </c>
      <c r="E181" s="364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6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364">
        <v>4680115880962</v>
      </c>
      <c r="E182" s="364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7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6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364">
        <v>4680115881617</v>
      </c>
      <c r="E183" s="364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6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364">
        <v>4680115881228</v>
      </c>
      <c r="E184" s="364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6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364">
        <v>4680115881037</v>
      </c>
      <c r="E185" s="364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6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364">
        <v>4680115881211</v>
      </c>
      <c r="E186" s="364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6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364">
        <v>4680115881020</v>
      </c>
      <c r="E187" s="364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6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364">
        <v>4680115882195</v>
      </c>
      <c r="E188" s="364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6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364">
        <v>4680115882607</v>
      </c>
      <c r="E189" s="36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6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364">
        <v>4680115880092</v>
      </c>
      <c r="E190" s="36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6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364">
        <v>4680115880221</v>
      </c>
      <c r="E191" s="36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67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364">
        <v>4680115882942</v>
      </c>
      <c r="E192" s="364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67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364">
        <v>4680115880504</v>
      </c>
      <c r="E193" s="364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6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67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364">
        <v>4680115882164</v>
      </c>
      <c r="E194" s="364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67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371"/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2"/>
      <c r="N195" s="368" t="s">
        <v>43</v>
      </c>
      <c r="O195" s="369"/>
      <c r="P195" s="369"/>
      <c r="Q195" s="369"/>
      <c r="R195" s="369"/>
      <c r="S195" s="369"/>
      <c r="T195" s="370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371"/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2"/>
      <c r="N196" s="368" t="s">
        <v>43</v>
      </c>
      <c r="O196" s="369"/>
      <c r="P196" s="369"/>
      <c r="Q196" s="369"/>
      <c r="R196" s="369"/>
      <c r="S196" s="369"/>
      <c r="T196" s="370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377" t="s">
        <v>216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364">
        <v>4680115882874</v>
      </c>
      <c r="E198" s="364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67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364">
        <v>4680115884434</v>
      </c>
      <c r="E199" s="364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67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364">
        <v>4680115880801</v>
      </c>
      <c r="E200" s="36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67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364">
        <v>4680115880818</v>
      </c>
      <c r="E201" s="36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67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371"/>
      <c r="B202" s="371"/>
      <c r="C202" s="371"/>
      <c r="D202" s="371"/>
      <c r="E202" s="371"/>
      <c r="F202" s="371"/>
      <c r="G202" s="371"/>
      <c r="H202" s="371"/>
      <c r="I202" s="371"/>
      <c r="J202" s="371"/>
      <c r="K202" s="371"/>
      <c r="L202" s="371"/>
      <c r="M202" s="372"/>
      <c r="N202" s="368" t="s">
        <v>43</v>
      </c>
      <c r="O202" s="369"/>
      <c r="P202" s="369"/>
      <c r="Q202" s="369"/>
      <c r="R202" s="369"/>
      <c r="S202" s="369"/>
      <c r="T202" s="370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371"/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2"/>
      <c r="N203" s="368" t="s">
        <v>43</v>
      </c>
      <c r="O203" s="369"/>
      <c r="P203" s="369"/>
      <c r="Q203" s="369"/>
      <c r="R203" s="369"/>
      <c r="S203" s="369"/>
      <c r="T203" s="370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392" t="s">
        <v>324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66"/>
      <c r="Z204" s="66"/>
    </row>
    <row r="205" spans="1:53" ht="14.25" customHeight="1" x14ac:dyDescent="0.25">
      <c r="A205" s="377" t="s">
        <v>118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364">
        <v>4680115884274</v>
      </c>
      <c r="E206" s="364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7" t="s">
        <v>327</v>
      </c>
      <c r="O206" s="366"/>
      <c r="P206" s="366"/>
      <c r="Q206" s="366"/>
      <c r="R206" s="36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364">
        <v>4680115884281</v>
      </c>
      <c r="E207" s="36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8" t="s">
        <v>331</v>
      </c>
      <c r="O207" s="366"/>
      <c r="P207" s="366"/>
      <c r="Q207" s="366"/>
      <c r="R207" s="36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364">
        <v>4680115884298</v>
      </c>
      <c r="E208" s="364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9" t="s">
        <v>334</v>
      </c>
      <c r="O208" s="366"/>
      <c r="P208" s="366"/>
      <c r="Q208" s="366"/>
      <c r="R208" s="36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364">
        <v>4680115884199</v>
      </c>
      <c r="E209" s="364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50" t="s">
        <v>337</v>
      </c>
      <c r="O209" s="366"/>
      <c r="P209" s="366"/>
      <c r="Q209" s="366"/>
      <c r="R209" s="36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364">
        <v>4680115884250</v>
      </c>
      <c r="E210" s="364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51" t="s">
        <v>340</v>
      </c>
      <c r="O210" s="366"/>
      <c r="P210" s="366"/>
      <c r="Q210" s="366"/>
      <c r="R210" s="36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364">
        <v>4680115884267</v>
      </c>
      <c r="E211" s="36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5" t="s">
        <v>343</v>
      </c>
      <c r="O211" s="366"/>
      <c r="P211" s="366"/>
      <c r="Q211" s="366"/>
      <c r="R211" s="36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371"/>
      <c r="B212" s="371"/>
      <c r="C212" s="371"/>
      <c r="D212" s="371"/>
      <c r="E212" s="371"/>
      <c r="F212" s="371"/>
      <c r="G212" s="371"/>
      <c r="H212" s="371"/>
      <c r="I212" s="371"/>
      <c r="J212" s="371"/>
      <c r="K212" s="371"/>
      <c r="L212" s="371"/>
      <c r="M212" s="372"/>
      <c r="N212" s="368" t="s">
        <v>43</v>
      </c>
      <c r="O212" s="369"/>
      <c r="P212" s="369"/>
      <c r="Q212" s="369"/>
      <c r="R212" s="369"/>
      <c r="S212" s="369"/>
      <c r="T212" s="370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1"/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2"/>
      <c r="N213" s="368" t="s">
        <v>43</v>
      </c>
      <c r="O213" s="369"/>
      <c r="P213" s="369"/>
      <c r="Q213" s="369"/>
      <c r="R213" s="369"/>
      <c r="S213" s="369"/>
      <c r="T213" s="370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377" t="s">
        <v>76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364">
        <v>4607091389845</v>
      </c>
      <c r="E215" s="364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67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1"/>
      <c r="B216" s="371"/>
      <c r="C216" s="371"/>
      <c r="D216" s="371"/>
      <c r="E216" s="371"/>
      <c r="F216" s="371"/>
      <c r="G216" s="371"/>
      <c r="H216" s="371"/>
      <c r="I216" s="371"/>
      <c r="J216" s="371"/>
      <c r="K216" s="371"/>
      <c r="L216" s="371"/>
      <c r="M216" s="372"/>
      <c r="N216" s="368" t="s">
        <v>43</v>
      </c>
      <c r="O216" s="369"/>
      <c r="P216" s="369"/>
      <c r="Q216" s="369"/>
      <c r="R216" s="369"/>
      <c r="S216" s="369"/>
      <c r="T216" s="370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1"/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2"/>
      <c r="N217" s="368" t="s">
        <v>43</v>
      </c>
      <c r="O217" s="369"/>
      <c r="P217" s="369"/>
      <c r="Q217" s="369"/>
      <c r="R217" s="369"/>
      <c r="S217" s="369"/>
      <c r="T217" s="370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392" t="s">
        <v>346</v>
      </c>
      <c r="B218" s="392"/>
      <c r="C218" s="392"/>
      <c r="D218" s="392"/>
      <c r="E218" s="392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P218" s="392"/>
      <c r="Q218" s="392"/>
      <c r="R218" s="392"/>
      <c r="S218" s="392"/>
      <c r="T218" s="392"/>
      <c r="U218" s="392"/>
      <c r="V218" s="392"/>
      <c r="W218" s="392"/>
      <c r="X218" s="392"/>
      <c r="Y218" s="66"/>
      <c r="Z218" s="66"/>
    </row>
    <row r="219" spans="1:53" ht="14.25" customHeight="1" x14ac:dyDescent="0.25">
      <c r="A219" s="377" t="s">
        <v>118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364">
        <v>4680115884137</v>
      </c>
      <c r="E220" s="364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1" t="s">
        <v>349</v>
      </c>
      <c r="O220" s="366"/>
      <c r="P220" s="366"/>
      <c r="Q220" s="366"/>
      <c r="R220" s="367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364">
        <v>4680115884236</v>
      </c>
      <c r="E221" s="364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2" t="s">
        <v>352</v>
      </c>
      <c r="O221" s="366"/>
      <c r="P221" s="366"/>
      <c r="Q221" s="366"/>
      <c r="R221" s="367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364">
        <v>4680115884175</v>
      </c>
      <c r="E222" s="364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3" t="s">
        <v>355</v>
      </c>
      <c r="O222" s="366"/>
      <c r="P222" s="366"/>
      <c r="Q222" s="366"/>
      <c r="R222" s="367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364">
        <v>4680115884144</v>
      </c>
      <c r="E223" s="364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4" t="s">
        <v>358</v>
      </c>
      <c r="O223" s="366"/>
      <c r="P223" s="366"/>
      <c r="Q223" s="366"/>
      <c r="R223" s="367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364">
        <v>4680115884182</v>
      </c>
      <c r="E224" s="364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39" t="s">
        <v>361</v>
      </c>
      <c r="O224" s="366"/>
      <c r="P224" s="366"/>
      <c r="Q224" s="366"/>
      <c r="R224" s="367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364">
        <v>4680115884205</v>
      </c>
      <c r="E225" s="364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0" t="s">
        <v>364</v>
      </c>
      <c r="O225" s="366"/>
      <c r="P225" s="366"/>
      <c r="Q225" s="366"/>
      <c r="R225" s="367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71"/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2"/>
      <c r="N226" s="368" t="s">
        <v>43</v>
      </c>
      <c r="O226" s="369"/>
      <c r="P226" s="369"/>
      <c r="Q226" s="369"/>
      <c r="R226" s="369"/>
      <c r="S226" s="369"/>
      <c r="T226" s="370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371"/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2"/>
      <c r="N227" s="368" t="s">
        <v>43</v>
      </c>
      <c r="O227" s="369"/>
      <c r="P227" s="369"/>
      <c r="Q227" s="369"/>
      <c r="R227" s="369"/>
      <c r="S227" s="369"/>
      <c r="T227" s="370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392" t="s">
        <v>365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66"/>
      <c r="Z228" s="66"/>
    </row>
    <row r="229" spans="1:53" ht="14.25" customHeight="1" x14ac:dyDescent="0.25">
      <c r="A229" s="377" t="s">
        <v>118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364">
        <v>4607091387445</v>
      </c>
      <c r="E230" s="364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6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364">
        <v>4607091386004</v>
      </c>
      <c r="E231" s="364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6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364">
        <v>4607091386004</v>
      </c>
      <c r="E232" s="364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67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364">
        <v>4607091386073</v>
      </c>
      <c r="E233" s="364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67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364">
        <v>4607091387322</v>
      </c>
      <c r="E234" s="36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67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364">
        <v>4607091387322</v>
      </c>
      <c r="E235" s="364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2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6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364">
        <v>4607091387377</v>
      </c>
      <c r="E236" s="364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3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6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364">
        <v>4607091387353</v>
      </c>
      <c r="E237" s="364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6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364">
        <v>4607091386011</v>
      </c>
      <c r="E238" s="364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6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364">
        <v>4607091387308</v>
      </c>
      <c r="E239" s="364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67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364">
        <v>4607091387339</v>
      </c>
      <c r="E240" s="364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2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67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364">
        <v>4680115882638</v>
      </c>
      <c r="E241" s="364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67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364">
        <v>4680115881938</v>
      </c>
      <c r="E242" s="364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67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364">
        <v>4607091387346</v>
      </c>
      <c r="E243" s="364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67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364">
        <v>4607091389807</v>
      </c>
      <c r="E244" s="364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67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371"/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2"/>
      <c r="N245" s="368" t="s">
        <v>43</v>
      </c>
      <c r="O245" s="369"/>
      <c r="P245" s="369"/>
      <c r="Q245" s="369"/>
      <c r="R245" s="369"/>
      <c r="S245" s="369"/>
      <c r="T245" s="370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1"/>
      <c r="B246" s="371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2"/>
      <c r="N246" s="368" t="s">
        <v>43</v>
      </c>
      <c r="O246" s="369"/>
      <c r="P246" s="369"/>
      <c r="Q246" s="369"/>
      <c r="R246" s="369"/>
      <c r="S246" s="369"/>
      <c r="T246" s="370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377" t="s">
        <v>110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364">
        <v>4680115881914</v>
      </c>
      <c r="E248" s="36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6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371"/>
      <c r="B249" s="371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2"/>
      <c r="N249" s="368" t="s">
        <v>43</v>
      </c>
      <c r="O249" s="369"/>
      <c r="P249" s="369"/>
      <c r="Q249" s="369"/>
      <c r="R249" s="369"/>
      <c r="S249" s="369"/>
      <c r="T249" s="370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371"/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2"/>
      <c r="N250" s="368" t="s">
        <v>43</v>
      </c>
      <c r="O250" s="369"/>
      <c r="P250" s="369"/>
      <c r="Q250" s="369"/>
      <c r="R250" s="369"/>
      <c r="S250" s="369"/>
      <c r="T250" s="370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377" t="s">
        <v>76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364">
        <v>4607091387193</v>
      </c>
      <c r="E252" s="364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67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364">
        <v>4607091387230</v>
      </c>
      <c r="E253" s="364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67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364">
        <v>4607091387285</v>
      </c>
      <c r="E254" s="364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6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364">
        <v>4680115880481</v>
      </c>
      <c r="E255" s="364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2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6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371"/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2"/>
      <c r="N256" s="368" t="s">
        <v>43</v>
      </c>
      <c r="O256" s="369"/>
      <c r="P256" s="369"/>
      <c r="Q256" s="369"/>
      <c r="R256" s="369"/>
      <c r="S256" s="369"/>
      <c r="T256" s="370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371"/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2"/>
      <c r="N257" s="368" t="s">
        <v>43</v>
      </c>
      <c r="O257" s="369"/>
      <c r="P257" s="369"/>
      <c r="Q257" s="369"/>
      <c r="R257" s="369"/>
      <c r="S257" s="369"/>
      <c r="T257" s="370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377" t="s">
        <v>81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364">
        <v>4607091387766</v>
      </c>
      <c r="E259" s="364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6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364">
        <v>4607091387957</v>
      </c>
      <c r="E260" s="364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6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364">
        <v>4607091387964</v>
      </c>
      <c r="E261" s="364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6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364">
        <v>4680115883604</v>
      </c>
      <c r="E262" s="364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6"/>
      <c r="P262" s="366"/>
      <c r="Q262" s="366"/>
      <c r="R262" s="367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364">
        <v>4680115883567</v>
      </c>
      <c r="E263" s="364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1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6"/>
      <c r="P263" s="366"/>
      <c r="Q263" s="366"/>
      <c r="R263" s="367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364">
        <v>4607091381672</v>
      </c>
      <c r="E264" s="364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6"/>
      <c r="P264" s="366"/>
      <c r="Q264" s="366"/>
      <c r="R264" s="367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364">
        <v>4607091387537</v>
      </c>
      <c r="E265" s="364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6"/>
      <c r="P265" s="366"/>
      <c r="Q265" s="366"/>
      <c r="R265" s="367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364">
        <v>4607091387513</v>
      </c>
      <c r="E266" s="364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6"/>
      <c r="P266" s="366"/>
      <c r="Q266" s="366"/>
      <c r="R266" s="36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364">
        <v>4680115880511</v>
      </c>
      <c r="E267" s="364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6"/>
      <c r="P267" s="366"/>
      <c r="Q267" s="366"/>
      <c r="R267" s="36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364">
        <v>4680115880412</v>
      </c>
      <c r="E268" s="364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6"/>
      <c r="P268" s="366"/>
      <c r="Q268" s="366"/>
      <c r="R268" s="367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371"/>
      <c r="B269" s="371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2"/>
      <c r="N269" s="368" t="s">
        <v>43</v>
      </c>
      <c r="O269" s="369"/>
      <c r="P269" s="369"/>
      <c r="Q269" s="369"/>
      <c r="R269" s="369"/>
      <c r="S269" s="369"/>
      <c r="T269" s="370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371"/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2"/>
      <c r="N270" s="368" t="s">
        <v>43</v>
      </c>
      <c r="O270" s="369"/>
      <c r="P270" s="369"/>
      <c r="Q270" s="369"/>
      <c r="R270" s="369"/>
      <c r="S270" s="369"/>
      <c r="T270" s="370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customHeight="1" x14ac:dyDescent="0.25">
      <c r="A271" s="377" t="s">
        <v>216</v>
      </c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7"/>
      <c r="N271" s="377"/>
      <c r="O271" s="377"/>
      <c r="P271" s="377"/>
      <c r="Q271" s="377"/>
      <c r="R271" s="377"/>
      <c r="S271" s="377"/>
      <c r="T271" s="377"/>
      <c r="U271" s="377"/>
      <c r="V271" s="377"/>
      <c r="W271" s="377"/>
      <c r="X271" s="377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364">
        <v>4607091380880</v>
      </c>
      <c r="E272" s="364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6"/>
      <c r="P272" s="366"/>
      <c r="Q272" s="366"/>
      <c r="R272" s="367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364">
        <v>4607091384482</v>
      </c>
      <c r="E273" s="364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6"/>
      <c r="P273" s="366"/>
      <c r="Q273" s="366"/>
      <c r="R273" s="367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364">
        <v>4607091380897</v>
      </c>
      <c r="E274" s="364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6"/>
      <c r="P274" s="366"/>
      <c r="Q274" s="366"/>
      <c r="R274" s="367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371"/>
      <c r="B275" s="371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2"/>
      <c r="N275" s="368" t="s">
        <v>43</v>
      </c>
      <c r="O275" s="369"/>
      <c r="P275" s="369"/>
      <c r="Q275" s="369"/>
      <c r="R275" s="369"/>
      <c r="S275" s="369"/>
      <c r="T275" s="370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371"/>
      <c r="B276" s="371"/>
      <c r="C276" s="371"/>
      <c r="D276" s="371"/>
      <c r="E276" s="371"/>
      <c r="F276" s="371"/>
      <c r="G276" s="371"/>
      <c r="H276" s="371"/>
      <c r="I276" s="371"/>
      <c r="J276" s="371"/>
      <c r="K276" s="371"/>
      <c r="L276" s="371"/>
      <c r="M276" s="372"/>
      <c r="N276" s="368" t="s">
        <v>43</v>
      </c>
      <c r="O276" s="369"/>
      <c r="P276" s="369"/>
      <c r="Q276" s="369"/>
      <c r="R276" s="369"/>
      <c r="S276" s="369"/>
      <c r="T276" s="370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377" t="s">
        <v>96</v>
      </c>
      <c r="B277" s="377"/>
      <c r="C277" s="377"/>
      <c r="D277" s="377"/>
      <c r="E277" s="377"/>
      <c r="F277" s="377"/>
      <c r="G277" s="377"/>
      <c r="H277" s="377"/>
      <c r="I277" s="377"/>
      <c r="J277" s="377"/>
      <c r="K277" s="377"/>
      <c r="L277" s="377"/>
      <c r="M277" s="377"/>
      <c r="N277" s="377"/>
      <c r="O277" s="377"/>
      <c r="P277" s="377"/>
      <c r="Q277" s="377"/>
      <c r="R277" s="377"/>
      <c r="S277" s="377"/>
      <c r="T277" s="377"/>
      <c r="U277" s="377"/>
      <c r="V277" s="377"/>
      <c r="W277" s="377"/>
      <c r="X277" s="377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364">
        <v>4607091388374</v>
      </c>
      <c r="E278" s="364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07" t="s">
        <v>432</v>
      </c>
      <c r="O278" s="366"/>
      <c r="P278" s="366"/>
      <c r="Q278" s="366"/>
      <c r="R278" s="367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364">
        <v>4607091388381</v>
      </c>
      <c r="E279" s="364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02" t="s">
        <v>435</v>
      </c>
      <c r="O279" s="366"/>
      <c r="P279" s="366"/>
      <c r="Q279" s="366"/>
      <c r="R279" s="367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364">
        <v>4607091388404</v>
      </c>
      <c r="E280" s="364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6"/>
      <c r="P280" s="366"/>
      <c r="Q280" s="366"/>
      <c r="R280" s="367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371"/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2"/>
      <c r="N281" s="368" t="s">
        <v>43</v>
      </c>
      <c r="O281" s="369"/>
      <c r="P281" s="369"/>
      <c r="Q281" s="369"/>
      <c r="R281" s="369"/>
      <c r="S281" s="369"/>
      <c r="T281" s="370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371"/>
      <c r="B282" s="371"/>
      <c r="C282" s="371"/>
      <c r="D282" s="371"/>
      <c r="E282" s="371"/>
      <c r="F282" s="371"/>
      <c r="G282" s="371"/>
      <c r="H282" s="371"/>
      <c r="I282" s="371"/>
      <c r="J282" s="371"/>
      <c r="K282" s="371"/>
      <c r="L282" s="371"/>
      <c r="M282" s="372"/>
      <c r="N282" s="368" t="s">
        <v>43</v>
      </c>
      <c r="O282" s="369"/>
      <c r="P282" s="369"/>
      <c r="Q282" s="369"/>
      <c r="R282" s="369"/>
      <c r="S282" s="369"/>
      <c r="T282" s="370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377" t="s">
        <v>438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364">
        <v>4680115881808</v>
      </c>
      <c r="E284" s="364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6"/>
      <c r="P284" s="366"/>
      <c r="Q284" s="366"/>
      <c r="R284" s="367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364">
        <v>4680115881822</v>
      </c>
      <c r="E285" s="364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6"/>
      <c r="P285" s="366"/>
      <c r="Q285" s="366"/>
      <c r="R285" s="36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364">
        <v>4680115880016</v>
      </c>
      <c r="E286" s="364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6"/>
      <c r="P286" s="366"/>
      <c r="Q286" s="366"/>
      <c r="R286" s="36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371"/>
      <c r="B287" s="371"/>
      <c r="C287" s="371"/>
      <c r="D287" s="371"/>
      <c r="E287" s="371"/>
      <c r="F287" s="371"/>
      <c r="G287" s="371"/>
      <c r="H287" s="371"/>
      <c r="I287" s="371"/>
      <c r="J287" s="371"/>
      <c r="K287" s="371"/>
      <c r="L287" s="371"/>
      <c r="M287" s="372"/>
      <c r="N287" s="368" t="s">
        <v>43</v>
      </c>
      <c r="O287" s="369"/>
      <c r="P287" s="369"/>
      <c r="Q287" s="369"/>
      <c r="R287" s="369"/>
      <c r="S287" s="369"/>
      <c r="T287" s="370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371"/>
      <c r="B288" s="371"/>
      <c r="C288" s="371"/>
      <c r="D288" s="371"/>
      <c r="E288" s="371"/>
      <c r="F288" s="371"/>
      <c r="G288" s="371"/>
      <c r="H288" s="371"/>
      <c r="I288" s="371"/>
      <c r="J288" s="371"/>
      <c r="K288" s="371"/>
      <c r="L288" s="371"/>
      <c r="M288" s="372"/>
      <c r="N288" s="368" t="s">
        <v>43</v>
      </c>
      <c r="O288" s="369"/>
      <c r="P288" s="369"/>
      <c r="Q288" s="369"/>
      <c r="R288" s="369"/>
      <c r="S288" s="369"/>
      <c r="T288" s="370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392" t="s">
        <v>447</v>
      </c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2"/>
      <c r="P289" s="392"/>
      <c r="Q289" s="392"/>
      <c r="R289" s="392"/>
      <c r="S289" s="392"/>
      <c r="T289" s="392"/>
      <c r="U289" s="392"/>
      <c r="V289" s="392"/>
      <c r="W289" s="392"/>
      <c r="X289" s="392"/>
      <c r="Y289" s="66"/>
      <c r="Z289" s="66"/>
    </row>
    <row r="290" spans="1:53" ht="14.25" customHeight="1" x14ac:dyDescent="0.25">
      <c r="A290" s="377" t="s">
        <v>118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377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364">
        <v>4607091387421</v>
      </c>
      <c r="E291" s="364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6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364">
        <v>4607091387421</v>
      </c>
      <c r="E292" s="364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6"/>
      <c r="P292" s="366"/>
      <c r="Q292" s="366"/>
      <c r="R292" s="36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364">
        <v>4607091387452</v>
      </c>
      <c r="E293" s="364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6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364">
        <v>4607091387452</v>
      </c>
      <c r="E294" s="364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6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364">
        <v>4607091387452</v>
      </c>
      <c r="E295" s="364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49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6"/>
      <c r="P295" s="366"/>
      <c r="Q295" s="366"/>
      <c r="R295" s="36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364">
        <v>4607091385984</v>
      </c>
      <c r="E296" s="364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4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6"/>
      <c r="P296" s="366"/>
      <c r="Q296" s="366"/>
      <c r="R296" s="36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364">
        <v>4607091387438</v>
      </c>
      <c r="E297" s="364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6"/>
      <c r="P297" s="366"/>
      <c r="Q297" s="366"/>
      <c r="R297" s="36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364">
        <v>4607091387469</v>
      </c>
      <c r="E298" s="36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4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6"/>
      <c r="P298" s="366"/>
      <c r="Q298" s="366"/>
      <c r="R298" s="36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371"/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2"/>
      <c r="N299" s="368" t="s">
        <v>43</v>
      </c>
      <c r="O299" s="369"/>
      <c r="P299" s="369"/>
      <c r="Q299" s="369"/>
      <c r="R299" s="369"/>
      <c r="S299" s="369"/>
      <c r="T299" s="370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1"/>
      <c r="B300" s="371"/>
      <c r="C300" s="371"/>
      <c r="D300" s="371"/>
      <c r="E300" s="371"/>
      <c r="F300" s="371"/>
      <c r="G300" s="371"/>
      <c r="H300" s="371"/>
      <c r="I300" s="371"/>
      <c r="J300" s="371"/>
      <c r="K300" s="371"/>
      <c r="L300" s="371"/>
      <c r="M300" s="372"/>
      <c r="N300" s="368" t="s">
        <v>43</v>
      </c>
      <c r="O300" s="369"/>
      <c r="P300" s="369"/>
      <c r="Q300" s="369"/>
      <c r="R300" s="369"/>
      <c r="S300" s="369"/>
      <c r="T300" s="370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7" t="s">
        <v>76</v>
      </c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377"/>
      <c r="P301" s="377"/>
      <c r="Q301" s="377"/>
      <c r="R301" s="377"/>
      <c r="S301" s="377"/>
      <c r="T301" s="377"/>
      <c r="U301" s="377"/>
      <c r="V301" s="377"/>
      <c r="W301" s="377"/>
      <c r="X301" s="377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364">
        <v>4607091387292</v>
      </c>
      <c r="E302" s="364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6"/>
      <c r="P302" s="366"/>
      <c r="Q302" s="366"/>
      <c r="R302" s="36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364">
        <v>4607091387315</v>
      </c>
      <c r="E303" s="364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6"/>
      <c r="P303" s="366"/>
      <c r="Q303" s="366"/>
      <c r="R303" s="36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371"/>
      <c r="B304" s="371"/>
      <c r="C304" s="371"/>
      <c r="D304" s="371"/>
      <c r="E304" s="371"/>
      <c r="F304" s="371"/>
      <c r="G304" s="371"/>
      <c r="H304" s="371"/>
      <c r="I304" s="371"/>
      <c r="J304" s="371"/>
      <c r="K304" s="371"/>
      <c r="L304" s="371"/>
      <c r="M304" s="372"/>
      <c r="N304" s="368" t="s">
        <v>43</v>
      </c>
      <c r="O304" s="369"/>
      <c r="P304" s="369"/>
      <c r="Q304" s="369"/>
      <c r="R304" s="369"/>
      <c r="S304" s="369"/>
      <c r="T304" s="370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1"/>
      <c r="B305" s="371"/>
      <c r="C305" s="371"/>
      <c r="D305" s="371"/>
      <c r="E305" s="371"/>
      <c r="F305" s="371"/>
      <c r="G305" s="371"/>
      <c r="H305" s="371"/>
      <c r="I305" s="371"/>
      <c r="J305" s="371"/>
      <c r="K305" s="371"/>
      <c r="L305" s="371"/>
      <c r="M305" s="372"/>
      <c r="N305" s="368" t="s">
        <v>43</v>
      </c>
      <c r="O305" s="369"/>
      <c r="P305" s="369"/>
      <c r="Q305" s="369"/>
      <c r="R305" s="369"/>
      <c r="S305" s="369"/>
      <c r="T305" s="370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392" t="s">
        <v>465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66"/>
      <c r="Z306" s="66"/>
    </row>
    <row r="307" spans="1:53" ht="14.25" customHeight="1" x14ac:dyDescent="0.25">
      <c r="A307" s="377" t="s">
        <v>76</v>
      </c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7"/>
      <c r="O307" s="377"/>
      <c r="P307" s="377"/>
      <c r="Q307" s="377"/>
      <c r="R307" s="377"/>
      <c r="S307" s="377"/>
      <c r="T307" s="377"/>
      <c r="U307" s="377"/>
      <c r="V307" s="377"/>
      <c r="W307" s="377"/>
      <c r="X307" s="377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364">
        <v>4607091383836</v>
      </c>
      <c r="E308" s="364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6"/>
      <c r="P308" s="366"/>
      <c r="Q308" s="366"/>
      <c r="R308" s="367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371"/>
      <c r="B309" s="371"/>
      <c r="C309" s="371"/>
      <c r="D309" s="371"/>
      <c r="E309" s="371"/>
      <c r="F309" s="371"/>
      <c r="G309" s="371"/>
      <c r="H309" s="371"/>
      <c r="I309" s="371"/>
      <c r="J309" s="371"/>
      <c r="K309" s="371"/>
      <c r="L309" s="371"/>
      <c r="M309" s="372"/>
      <c r="N309" s="368" t="s">
        <v>43</v>
      </c>
      <c r="O309" s="369"/>
      <c r="P309" s="369"/>
      <c r="Q309" s="369"/>
      <c r="R309" s="369"/>
      <c r="S309" s="369"/>
      <c r="T309" s="370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371"/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2"/>
      <c r="N310" s="368" t="s">
        <v>43</v>
      </c>
      <c r="O310" s="369"/>
      <c r="P310" s="369"/>
      <c r="Q310" s="369"/>
      <c r="R310" s="369"/>
      <c r="S310" s="369"/>
      <c r="T310" s="370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377" t="s">
        <v>81</v>
      </c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7"/>
      <c r="N311" s="377"/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364">
        <v>4607091387919</v>
      </c>
      <c r="E312" s="364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6"/>
      <c r="P312" s="366"/>
      <c r="Q312" s="366"/>
      <c r="R312" s="36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371"/>
      <c r="B313" s="371"/>
      <c r="C313" s="371"/>
      <c r="D313" s="371"/>
      <c r="E313" s="371"/>
      <c r="F313" s="371"/>
      <c r="G313" s="371"/>
      <c r="H313" s="371"/>
      <c r="I313" s="371"/>
      <c r="J313" s="371"/>
      <c r="K313" s="371"/>
      <c r="L313" s="371"/>
      <c r="M313" s="372"/>
      <c r="N313" s="368" t="s">
        <v>43</v>
      </c>
      <c r="O313" s="369"/>
      <c r="P313" s="369"/>
      <c r="Q313" s="369"/>
      <c r="R313" s="369"/>
      <c r="S313" s="369"/>
      <c r="T313" s="370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71"/>
      <c r="B314" s="371"/>
      <c r="C314" s="371"/>
      <c r="D314" s="371"/>
      <c r="E314" s="371"/>
      <c r="F314" s="371"/>
      <c r="G314" s="371"/>
      <c r="H314" s="371"/>
      <c r="I314" s="371"/>
      <c r="J314" s="371"/>
      <c r="K314" s="371"/>
      <c r="L314" s="371"/>
      <c r="M314" s="372"/>
      <c r="N314" s="368" t="s">
        <v>43</v>
      </c>
      <c r="O314" s="369"/>
      <c r="P314" s="369"/>
      <c r="Q314" s="369"/>
      <c r="R314" s="369"/>
      <c r="S314" s="369"/>
      <c r="T314" s="370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77" t="s">
        <v>216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364">
        <v>4607091388831</v>
      </c>
      <c r="E316" s="364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48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6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371"/>
      <c r="B317" s="371"/>
      <c r="C317" s="371"/>
      <c r="D317" s="371"/>
      <c r="E317" s="371"/>
      <c r="F317" s="371"/>
      <c r="G317" s="371"/>
      <c r="H317" s="371"/>
      <c r="I317" s="371"/>
      <c r="J317" s="371"/>
      <c r="K317" s="371"/>
      <c r="L317" s="371"/>
      <c r="M317" s="372"/>
      <c r="N317" s="368" t="s">
        <v>43</v>
      </c>
      <c r="O317" s="369"/>
      <c r="P317" s="369"/>
      <c r="Q317" s="369"/>
      <c r="R317" s="369"/>
      <c r="S317" s="369"/>
      <c r="T317" s="370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71"/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2"/>
      <c r="N318" s="368" t="s">
        <v>43</v>
      </c>
      <c r="O318" s="369"/>
      <c r="P318" s="369"/>
      <c r="Q318" s="369"/>
      <c r="R318" s="369"/>
      <c r="S318" s="369"/>
      <c r="T318" s="370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377" t="s">
        <v>96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364">
        <v>4607091383102</v>
      </c>
      <c r="E320" s="364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4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67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371"/>
      <c r="B321" s="371"/>
      <c r="C321" s="371"/>
      <c r="D321" s="371"/>
      <c r="E321" s="371"/>
      <c r="F321" s="371"/>
      <c r="G321" s="371"/>
      <c r="H321" s="371"/>
      <c r="I321" s="371"/>
      <c r="J321" s="371"/>
      <c r="K321" s="371"/>
      <c r="L321" s="371"/>
      <c r="M321" s="372"/>
      <c r="N321" s="368" t="s">
        <v>43</v>
      </c>
      <c r="O321" s="369"/>
      <c r="P321" s="369"/>
      <c r="Q321" s="369"/>
      <c r="R321" s="369"/>
      <c r="S321" s="369"/>
      <c r="T321" s="370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371"/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2"/>
      <c r="N322" s="368" t="s">
        <v>43</v>
      </c>
      <c r="O322" s="369"/>
      <c r="P322" s="369"/>
      <c r="Q322" s="369"/>
      <c r="R322" s="369"/>
      <c r="S322" s="369"/>
      <c r="T322" s="370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391" t="s">
        <v>474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55"/>
      <c r="Z323" s="55"/>
    </row>
    <row r="324" spans="1:53" ht="16.5" customHeight="1" x14ac:dyDescent="0.25">
      <c r="A324" s="392" t="s">
        <v>475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66"/>
      <c r="Z324" s="66"/>
    </row>
    <row r="325" spans="1:53" ht="14.25" customHeight="1" x14ac:dyDescent="0.25">
      <c r="A325" s="377" t="s">
        <v>118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4301011339</v>
      </c>
      <c r="D326" s="364">
        <v>4607091383997</v>
      </c>
      <c r="E326" s="364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79</v>
      </c>
      <c r="M326" s="38">
        <v>60</v>
      </c>
      <c r="N326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6"/>
      <c r="P326" s="366"/>
      <c r="Q326" s="366"/>
      <c r="R326" s="367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ref="W326:W333" si="17"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27" customHeight="1" x14ac:dyDescent="0.25">
      <c r="A327" s="64" t="s">
        <v>476</v>
      </c>
      <c r="B327" s="64" t="s">
        <v>478</v>
      </c>
      <c r="C327" s="37">
        <v>4301011239</v>
      </c>
      <c r="D327" s="364">
        <v>4607091383997</v>
      </c>
      <c r="E327" s="364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122</v>
      </c>
      <c r="M327" s="38">
        <v>60</v>
      </c>
      <c r="N327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6"/>
      <c r="P327" s="366"/>
      <c r="Q327" s="366"/>
      <c r="R327" s="367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7"/>
        <v>0</v>
      </c>
      <c r="X327" s="42" t="str">
        <f>IFERROR(IF(W327=0,"",ROUNDUP(W327/H327,0)*0.02039),"")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479</v>
      </c>
      <c r="B328" s="64" t="s">
        <v>480</v>
      </c>
      <c r="C328" s="37">
        <v>4301011326</v>
      </c>
      <c r="D328" s="364">
        <v>4607091384130</v>
      </c>
      <c r="E328" s="364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79</v>
      </c>
      <c r="M328" s="38">
        <v>60</v>
      </c>
      <c r="N328" s="4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6"/>
      <c r="P328" s="366"/>
      <c r="Q328" s="366"/>
      <c r="R328" s="367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7"/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25">
      <c r="A329" s="64" t="s">
        <v>479</v>
      </c>
      <c r="B329" s="64" t="s">
        <v>481</v>
      </c>
      <c r="C329" s="37">
        <v>4301011240</v>
      </c>
      <c r="D329" s="364">
        <v>4607091384130</v>
      </c>
      <c r="E329" s="364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8">
        <v>60</v>
      </c>
      <c r="N329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6"/>
      <c r="P329" s="366"/>
      <c r="Q329" s="366"/>
      <c r="R329" s="367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si="17"/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6" t="s">
        <v>66</v>
      </c>
    </row>
    <row r="330" spans="1:53" ht="27" customHeight="1" x14ac:dyDescent="0.25">
      <c r="A330" s="64" t="s">
        <v>482</v>
      </c>
      <c r="B330" s="64" t="s">
        <v>483</v>
      </c>
      <c r="C330" s="37">
        <v>4301011330</v>
      </c>
      <c r="D330" s="364">
        <v>4607091384147</v>
      </c>
      <c r="E330" s="364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79</v>
      </c>
      <c r="M330" s="38">
        <v>60</v>
      </c>
      <c r="N330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6"/>
      <c r="P330" s="366"/>
      <c r="Q330" s="366"/>
      <c r="R330" s="367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7" t="s">
        <v>66</v>
      </c>
    </row>
    <row r="331" spans="1:53" ht="27" customHeight="1" x14ac:dyDescent="0.25">
      <c r="A331" s="64" t="s">
        <v>482</v>
      </c>
      <c r="B331" s="64" t="s">
        <v>484</v>
      </c>
      <c r="C331" s="37">
        <v>4301011238</v>
      </c>
      <c r="D331" s="364">
        <v>4607091384147</v>
      </c>
      <c r="E331" s="36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7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6"/>
      <c r="P331" s="366"/>
      <c r="Q331" s="366"/>
      <c r="R331" s="367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485</v>
      </c>
      <c r="B332" s="64" t="s">
        <v>486</v>
      </c>
      <c r="C332" s="37">
        <v>4301011327</v>
      </c>
      <c r="D332" s="364">
        <v>4607091384154</v>
      </c>
      <c r="E332" s="364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80</v>
      </c>
      <c r="L332" s="39" t="s">
        <v>79</v>
      </c>
      <c r="M332" s="38">
        <v>60</v>
      </c>
      <c r="N332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6"/>
      <c r="P332" s="366"/>
      <c r="Q332" s="366"/>
      <c r="R332" s="367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IFERROR(IF(W332=0,"",ROUNDUP(W332/H332,0)*0.00937),"")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487</v>
      </c>
      <c r="B333" s="64" t="s">
        <v>488</v>
      </c>
      <c r="C333" s="37">
        <v>4301011332</v>
      </c>
      <c r="D333" s="364">
        <v>4607091384161</v>
      </c>
      <c r="E333" s="364"/>
      <c r="F333" s="63">
        <v>0.5</v>
      </c>
      <c r="G333" s="38">
        <v>10</v>
      </c>
      <c r="H333" s="63">
        <v>5</v>
      </c>
      <c r="I333" s="63">
        <v>5.21</v>
      </c>
      <c r="J333" s="38">
        <v>120</v>
      </c>
      <c r="K333" s="38" t="s">
        <v>80</v>
      </c>
      <c r="L333" s="39" t="s">
        <v>79</v>
      </c>
      <c r="M333" s="38">
        <v>60</v>
      </c>
      <c r="N333" s="4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6"/>
      <c r="P333" s="366"/>
      <c r="Q333" s="366"/>
      <c r="R333" s="367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IFERROR(IF(W333=0,"",ROUNDUP(W333/H333,0)*0.00937),"")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x14ac:dyDescent="0.2">
      <c r="A334" s="371"/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2"/>
      <c r="N334" s="368" t="s">
        <v>43</v>
      </c>
      <c r="O334" s="369"/>
      <c r="P334" s="369"/>
      <c r="Q334" s="369"/>
      <c r="R334" s="369"/>
      <c r="S334" s="369"/>
      <c r="T334" s="370"/>
      <c r="U334" s="43" t="s">
        <v>42</v>
      </c>
      <c r="V334" s="44">
        <f>IFERROR(V326/H326,"0")+IFERROR(V327/H327,"0")+IFERROR(V328/H328,"0")+IFERROR(V329/H329,"0")+IFERROR(V330/H330,"0")+IFERROR(V331/H331,"0")+IFERROR(V332/H332,"0")+IFERROR(V333/H333,"0")</f>
        <v>0</v>
      </c>
      <c r="W334" s="44">
        <f>IFERROR(W326/H326,"0")+IFERROR(W327/H327,"0")+IFERROR(W328/H328,"0")+IFERROR(W329/H329,"0")+IFERROR(W330/H330,"0")+IFERROR(W331/H331,"0")+IFERROR(W332/H332,"0")+IFERROR(W333/H333,"0")</f>
        <v>0</v>
      </c>
      <c r="X334" s="44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68"/>
      <c r="Z334" s="68"/>
    </row>
    <row r="335" spans="1:53" x14ac:dyDescent="0.2">
      <c r="A335" s="371"/>
      <c r="B335" s="371"/>
      <c r="C335" s="371"/>
      <c r="D335" s="371"/>
      <c r="E335" s="371"/>
      <c r="F335" s="371"/>
      <c r="G335" s="371"/>
      <c r="H335" s="371"/>
      <c r="I335" s="371"/>
      <c r="J335" s="371"/>
      <c r="K335" s="371"/>
      <c r="L335" s="371"/>
      <c r="M335" s="372"/>
      <c r="N335" s="368" t="s">
        <v>43</v>
      </c>
      <c r="O335" s="369"/>
      <c r="P335" s="369"/>
      <c r="Q335" s="369"/>
      <c r="R335" s="369"/>
      <c r="S335" s="369"/>
      <c r="T335" s="370"/>
      <c r="U335" s="43" t="s">
        <v>0</v>
      </c>
      <c r="V335" s="44">
        <f>IFERROR(SUM(V326:V333),"0")</f>
        <v>0</v>
      </c>
      <c r="W335" s="44">
        <f>IFERROR(SUM(W326:W333),"0")</f>
        <v>0</v>
      </c>
      <c r="X335" s="43"/>
      <c r="Y335" s="68"/>
      <c r="Z335" s="68"/>
    </row>
    <row r="336" spans="1:53" ht="14.25" customHeight="1" x14ac:dyDescent="0.25">
      <c r="A336" s="377" t="s">
        <v>110</v>
      </c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77"/>
      <c r="O336" s="377"/>
      <c r="P336" s="377"/>
      <c r="Q336" s="377"/>
      <c r="R336" s="377"/>
      <c r="S336" s="377"/>
      <c r="T336" s="377"/>
      <c r="U336" s="377"/>
      <c r="V336" s="377"/>
      <c r="W336" s="377"/>
      <c r="X336" s="377"/>
      <c r="Y336" s="67"/>
      <c r="Z336" s="67"/>
    </row>
    <row r="337" spans="1:53" ht="27" customHeight="1" x14ac:dyDescent="0.25">
      <c r="A337" s="64" t="s">
        <v>489</v>
      </c>
      <c r="B337" s="64" t="s">
        <v>490</v>
      </c>
      <c r="C337" s="37">
        <v>4301020178</v>
      </c>
      <c r="D337" s="364">
        <v>4607091383980</v>
      </c>
      <c r="E337" s="36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113</v>
      </c>
      <c r="M337" s="38">
        <v>50</v>
      </c>
      <c r="N337" s="4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6"/>
      <c r="P337" s="366"/>
      <c r="Q337" s="366"/>
      <c r="R337" s="367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61" t="s">
        <v>66</v>
      </c>
    </row>
    <row r="338" spans="1:53" ht="16.5" customHeight="1" x14ac:dyDescent="0.25">
      <c r="A338" s="64" t="s">
        <v>491</v>
      </c>
      <c r="B338" s="64" t="s">
        <v>492</v>
      </c>
      <c r="C338" s="37">
        <v>4301020270</v>
      </c>
      <c r="D338" s="364">
        <v>4680115883314</v>
      </c>
      <c r="E338" s="364"/>
      <c r="F338" s="63">
        <v>1.35</v>
      </c>
      <c r="G338" s="38">
        <v>8</v>
      </c>
      <c r="H338" s="63">
        <v>10.8</v>
      </c>
      <c r="I338" s="63">
        <v>11.28</v>
      </c>
      <c r="J338" s="38">
        <v>56</v>
      </c>
      <c r="K338" s="38" t="s">
        <v>114</v>
      </c>
      <c r="L338" s="39" t="s">
        <v>133</v>
      </c>
      <c r="M338" s="38">
        <v>50</v>
      </c>
      <c r="N338" s="47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6"/>
      <c r="P338" s="366"/>
      <c r="Q338" s="366"/>
      <c r="R338" s="367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2" t="s">
        <v>66</v>
      </c>
    </row>
    <row r="339" spans="1:53" ht="27" customHeight="1" x14ac:dyDescent="0.25">
      <c r="A339" s="64" t="s">
        <v>493</v>
      </c>
      <c r="B339" s="64" t="s">
        <v>494</v>
      </c>
      <c r="C339" s="37">
        <v>4301020179</v>
      </c>
      <c r="D339" s="364">
        <v>4607091384178</v>
      </c>
      <c r="E339" s="364"/>
      <c r="F339" s="63">
        <v>0.4</v>
      </c>
      <c r="G339" s="38">
        <v>10</v>
      </c>
      <c r="H339" s="63">
        <v>4</v>
      </c>
      <c r="I339" s="63">
        <v>4.24</v>
      </c>
      <c r="J339" s="38">
        <v>120</v>
      </c>
      <c r="K339" s="38" t="s">
        <v>80</v>
      </c>
      <c r="L339" s="39" t="s">
        <v>113</v>
      </c>
      <c r="M339" s="38">
        <v>50</v>
      </c>
      <c r="N339" s="4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6"/>
      <c r="P339" s="366"/>
      <c r="Q339" s="366"/>
      <c r="R339" s="367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3" t="s">
        <v>66</v>
      </c>
    </row>
    <row r="340" spans="1:53" x14ac:dyDescent="0.2">
      <c r="A340" s="371"/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2"/>
      <c r="N340" s="368" t="s">
        <v>43</v>
      </c>
      <c r="O340" s="369"/>
      <c r="P340" s="369"/>
      <c r="Q340" s="369"/>
      <c r="R340" s="369"/>
      <c r="S340" s="369"/>
      <c r="T340" s="370"/>
      <c r="U340" s="43" t="s">
        <v>42</v>
      </c>
      <c r="V340" s="44">
        <f>IFERROR(V337/H337,"0")+IFERROR(V338/H338,"0")+IFERROR(V339/H339,"0")</f>
        <v>0</v>
      </c>
      <c r="W340" s="44">
        <f>IFERROR(W337/H337,"0")+IFERROR(W338/H338,"0")+IFERROR(W339/H339,"0")</f>
        <v>0</v>
      </c>
      <c r="X340" s="44">
        <f>IFERROR(IF(X337="",0,X337),"0")+IFERROR(IF(X338="",0,X338),"0")+IFERROR(IF(X339="",0,X339),"0")</f>
        <v>0</v>
      </c>
      <c r="Y340" s="68"/>
      <c r="Z340" s="68"/>
    </row>
    <row r="341" spans="1:53" x14ac:dyDescent="0.2">
      <c r="A341" s="371"/>
      <c r="B341" s="371"/>
      <c r="C341" s="371"/>
      <c r="D341" s="371"/>
      <c r="E341" s="371"/>
      <c r="F341" s="371"/>
      <c r="G341" s="371"/>
      <c r="H341" s="371"/>
      <c r="I341" s="371"/>
      <c r="J341" s="371"/>
      <c r="K341" s="371"/>
      <c r="L341" s="371"/>
      <c r="M341" s="372"/>
      <c r="N341" s="368" t="s">
        <v>43</v>
      </c>
      <c r="O341" s="369"/>
      <c r="P341" s="369"/>
      <c r="Q341" s="369"/>
      <c r="R341" s="369"/>
      <c r="S341" s="369"/>
      <c r="T341" s="370"/>
      <c r="U341" s="43" t="s">
        <v>0</v>
      </c>
      <c r="V341" s="44">
        <f>IFERROR(SUM(V337:V339),"0")</f>
        <v>0</v>
      </c>
      <c r="W341" s="44">
        <f>IFERROR(SUM(W337:W339),"0")</f>
        <v>0</v>
      </c>
      <c r="X341" s="43"/>
      <c r="Y341" s="68"/>
      <c r="Z341" s="68"/>
    </row>
    <row r="342" spans="1:53" ht="14.25" customHeight="1" x14ac:dyDescent="0.25">
      <c r="A342" s="377" t="s">
        <v>81</v>
      </c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7"/>
      <c r="O342" s="377"/>
      <c r="P342" s="377"/>
      <c r="Q342" s="377"/>
      <c r="R342" s="377"/>
      <c r="S342" s="377"/>
      <c r="T342" s="377"/>
      <c r="U342" s="377"/>
      <c r="V342" s="377"/>
      <c r="W342" s="377"/>
      <c r="X342" s="377"/>
      <c r="Y342" s="67"/>
      <c r="Z342" s="67"/>
    </row>
    <row r="343" spans="1:53" ht="27" customHeight="1" x14ac:dyDescent="0.25">
      <c r="A343" s="64" t="s">
        <v>495</v>
      </c>
      <c r="B343" s="64" t="s">
        <v>496</v>
      </c>
      <c r="C343" s="37">
        <v>4301051560</v>
      </c>
      <c r="D343" s="364">
        <v>4607091383928</v>
      </c>
      <c r="E343" s="364"/>
      <c r="F343" s="63">
        <v>1.3</v>
      </c>
      <c r="G343" s="38">
        <v>6</v>
      </c>
      <c r="H343" s="63">
        <v>7.8</v>
      </c>
      <c r="I343" s="63">
        <v>8.3699999999999992</v>
      </c>
      <c r="J343" s="38">
        <v>56</v>
      </c>
      <c r="K343" s="38" t="s">
        <v>114</v>
      </c>
      <c r="L343" s="39" t="s">
        <v>133</v>
      </c>
      <c r="M343" s="38">
        <v>40</v>
      </c>
      <c r="N343" s="473" t="s">
        <v>497</v>
      </c>
      <c r="O343" s="366"/>
      <c r="P343" s="366"/>
      <c r="Q343" s="366"/>
      <c r="R343" s="367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4" t="s">
        <v>66</v>
      </c>
    </row>
    <row r="344" spans="1:53" ht="27" customHeight="1" x14ac:dyDescent="0.25">
      <c r="A344" s="64" t="s">
        <v>498</v>
      </c>
      <c r="B344" s="64" t="s">
        <v>499</v>
      </c>
      <c r="C344" s="37">
        <v>4301051298</v>
      </c>
      <c r="D344" s="364">
        <v>4607091384260</v>
      </c>
      <c r="E344" s="364"/>
      <c r="F344" s="63">
        <v>1.3</v>
      </c>
      <c r="G344" s="38">
        <v>6</v>
      </c>
      <c r="H344" s="63">
        <v>7.8</v>
      </c>
      <c r="I344" s="63">
        <v>8.3640000000000008</v>
      </c>
      <c r="J344" s="38">
        <v>56</v>
      </c>
      <c r="K344" s="38" t="s">
        <v>114</v>
      </c>
      <c r="L344" s="39" t="s">
        <v>79</v>
      </c>
      <c r="M344" s="38">
        <v>35</v>
      </c>
      <c r="N344" s="47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6"/>
      <c r="P344" s="366"/>
      <c r="Q344" s="366"/>
      <c r="R344" s="367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5" t="s">
        <v>66</v>
      </c>
    </row>
    <row r="345" spans="1:53" x14ac:dyDescent="0.2">
      <c r="A345" s="371"/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2"/>
      <c r="N345" s="368" t="s">
        <v>43</v>
      </c>
      <c r="O345" s="369"/>
      <c r="P345" s="369"/>
      <c r="Q345" s="369"/>
      <c r="R345" s="369"/>
      <c r="S345" s="369"/>
      <c r="T345" s="370"/>
      <c r="U345" s="43" t="s">
        <v>42</v>
      </c>
      <c r="V345" s="44">
        <f>IFERROR(V343/H343,"0")+IFERROR(V344/H344,"0")</f>
        <v>0</v>
      </c>
      <c r="W345" s="44">
        <f>IFERROR(W343/H343,"0")+IFERROR(W344/H344,"0")</f>
        <v>0</v>
      </c>
      <c r="X345" s="44">
        <f>IFERROR(IF(X343="",0,X343),"0")+IFERROR(IF(X344="",0,X344),"0")</f>
        <v>0</v>
      </c>
      <c r="Y345" s="68"/>
      <c r="Z345" s="68"/>
    </row>
    <row r="346" spans="1:53" x14ac:dyDescent="0.2">
      <c r="A346" s="371"/>
      <c r="B346" s="371"/>
      <c r="C346" s="371"/>
      <c r="D346" s="371"/>
      <c r="E346" s="371"/>
      <c r="F346" s="371"/>
      <c r="G346" s="371"/>
      <c r="H346" s="371"/>
      <c r="I346" s="371"/>
      <c r="J346" s="371"/>
      <c r="K346" s="371"/>
      <c r="L346" s="371"/>
      <c r="M346" s="372"/>
      <c r="N346" s="368" t="s">
        <v>43</v>
      </c>
      <c r="O346" s="369"/>
      <c r="P346" s="369"/>
      <c r="Q346" s="369"/>
      <c r="R346" s="369"/>
      <c r="S346" s="369"/>
      <c r="T346" s="370"/>
      <c r="U346" s="43" t="s">
        <v>0</v>
      </c>
      <c r="V346" s="44">
        <f>IFERROR(SUM(V343:V344),"0")</f>
        <v>0</v>
      </c>
      <c r="W346" s="44">
        <f>IFERROR(SUM(W343:W344),"0")</f>
        <v>0</v>
      </c>
      <c r="X346" s="43"/>
      <c r="Y346" s="68"/>
      <c r="Z346" s="68"/>
    </row>
    <row r="347" spans="1:53" ht="14.25" customHeight="1" x14ac:dyDescent="0.25">
      <c r="A347" s="377" t="s">
        <v>216</v>
      </c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77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67"/>
      <c r="Z347" s="67"/>
    </row>
    <row r="348" spans="1:53" ht="16.5" customHeight="1" x14ac:dyDescent="0.25">
      <c r="A348" s="64" t="s">
        <v>500</v>
      </c>
      <c r="B348" s="64" t="s">
        <v>501</v>
      </c>
      <c r="C348" s="37">
        <v>4301060314</v>
      </c>
      <c r="D348" s="364">
        <v>4607091384673</v>
      </c>
      <c r="E348" s="364"/>
      <c r="F348" s="63">
        <v>1.3</v>
      </c>
      <c r="G348" s="38">
        <v>6</v>
      </c>
      <c r="H348" s="63">
        <v>7.8</v>
      </c>
      <c r="I348" s="63">
        <v>8.3640000000000008</v>
      </c>
      <c r="J348" s="38">
        <v>56</v>
      </c>
      <c r="K348" s="38" t="s">
        <v>114</v>
      </c>
      <c r="L348" s="39" t="s">
        <v>79</v>
      </c>
      <c r="M348" s="38">
        <v>30</v>
      </c>
      <c r="N348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6"/>
      <c r="P348" s="366"/>
      <c r="Q348" s="366"/>
      <c r="R348" s="367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6" t="s">
        <v>66</v>
      </c>
    </row>
    <row r="349" spans="1:53" x14ac:dyDescent="0.2">
      <c r="A349" s="371"/>
      <c r="B349" s="371"/>
      <c r="C349" s="371"/>
      <c r="D349" s="371"/>
      <c r="E349" s="371"/>
      <c r="F349" s="371"/>
      <c r="G349" s="371"/>
      <c r="H349" s="371"/>
      <c r="I349" s="371"/>
      <c r="J349" s="371"/>
      <c r="K349" s="371"/>
      <c r="L349" s="371"/>
      <c r="M349" s="372"/>
      <c r="N349" s="368" t="s">
        <v>43</v>
      </c>
      <c r="O349" s="369"/>
      <c r="P349" s="369"/>
      <c r="Q349" s="369"/>
      <c r="R349" s="369"/>
      <c r="S349" s="369"/>
      <c r="T349" s="370"/>
      <c r="U349" s="43" t="s">
        <v>42</v>
      </c>
      <c r="V349" s="44">
        <f>IFERROR(V348/H348,"0")</f>
        <v>0</v>
      </c>
      <c r="W349" s="44">
        <f>IFERROR(W348/H348,"0")</f>
        <v>0</v>
      </c>
      <c r="X349" s="44">
        <f>IFERROR(IF(X348="",0,X348),"0")</f>
        <v>0</v>
      </c>
      <c r="Y349" s="68"/>
      <c r="Z349" s="68"/>
    </row>
    <row r="350" spans="1:53" x14ac:dyDescent="0.2">
      <c r="A350" s="371"/>
      <c r="B350" s="371"/>
      <c r="C350" s="371"/>
      <c r="D350" s="371"/>
      <c r="E350" s="371"/>
      <c r="F350" s="371"/>
      <c r="G350" s="371"/>
      <c r="H350" s="371"/>
      <c r="I350" s="371"/>
      <c r="J350" s="371"/>
      <c r="K350" s="371"/>
      <c r="L350" s="371"/>
      <c r="M350" s="372"/>
      <c r="N350" s="368" t="s">
        <v>43</v>
      </c>
      <c r="O350" s="369"/>
      <c r="P350" s="369"/>
      <c r="Q350" s="369"/>
      <c r="R350" s="369"/>
      <c r="S350" s="369"/>
      <c r="T350" s="370"/>
      <c r="U350" s="43" t="s">
        <v>0</v>
      </c>
      <c r="V350" s="44">
        <f>IFERROR(SUM(V348:V348),"0")</f>
        <v>0</v>
      </c>
      <c r="W350" s="44">
        <f>IFERROR(SUM(W348:W348),"0")</f>
        <v>0</v>
      </c>
      <c r="X350" s="43"/>
      <c r="Y350" s="68"/>
      <c r="Z350" s="68"/>
    </row>
    <row r="351" spans="1:53" ht="16.5" customHeight="1" x14ac:dyDescent="0.25">
      <c r="A351" s="392" t="s">
        <v>502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66"/>
      <c r="Z351" s="66"/>
    </row>
    <row r="352" spans="1:53" ht="14.25" customHeight="1" x14ac:dyDescent="0.25">
      <c r="A352" s="377" t="s">
        <v>118</v>
      </c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77"/>
      <c r="O352" s="377"/>
      <c r="P352" s="377"/>
      <c r="Q352" s="377"/>
      <c r="R352" s="377"/>
      <c r="S352" s="377"/>
      <c r="T352" s="377"/>
      <c r="U352" s="377"/>
      <c r="V352" s="377"/>
      <c r="W352" s="377"/>
      <c r="X352" s="377"/>
      <c r="Y352" s="67"/>
      <c r="Z352" s="67"/>
    </row>
    <row r="353" spans="1:53" ht="37.5" customHeight="1" x14ac:dyDescent="0.25">
      <c r="A353" s="64" t="s">
        <v>503</v>
      </c>
      <c r="B353" s="64" t="s">
        <v>504</v>
      </c>
      <c r="C353" s="37">
        <v>4301011324</v>
      </c>
      <c r="D353" s="364">
        <v>4607091384185</v>
      </c>
      <c r="E353" s="364"/>
      <c r="F353" s="63">
        <v>0.8</v>
      </c>
      <c r="G353" s="38">
        <v>15</v>
      </c>
      <c r="H353" s="63">
        <v>12</v>
      </c>
      <c r="I353" s="63">
        <v>12.48</v>
      </c>
      <c r="J353" s="38">
        <v>56</v>
      </c>
      <c r="K353" s="38" t="s">
        <v>114</v>
      </c>
      <c r="L353" s="39" t="s">
        <v>79</v>
      </c>
      <c r="M353" s="38">
        <v>60</v>
      </c>
      <c r="N353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6"/>
      <c r="P353" s="366"/>
      <c r="Q353" s="366"/>
      <c r="R353" s="367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67" t="s">
        <v>66</v>
      </c>
    </row>
    <row r="354" spans="1:53" ht="37.5" customHeight="1" x14ac:dyDescent="0.25">
      <c r="A354" s="64" t="s">
        <v>505</v>
      </c>
      <c r="B354" s="64" t="s">
        <v>506</v>
      </c>
      <c r="C354" s="37">
        <v>4301011312</v>
      </c>
      <c r="D354" s="364">
        <v>4607091384192</v>
      </c>
      <c r="E354" s="364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114</v>
      </c>
      <c r="L354" s="39" t="s">
        <v>113</v>
      </c>
      <c r="M354" s="38">
        <v>60</v>
      </c>
      <c r="N354" s="4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6"/>
      <c r="P354" s="366"/>
      <c r="Q354" s="366"/>
      <c r="R354" s="367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8" t="s">
        <v>66</v>
      </c>
    </row>
    <row r="355" spans="1:53" ht="27" customHeight="1" x14ac:dyDescent="0.25">
      <c r="A355" s="64" t="s">
        <v>507</v>
      </c>
      <c r="B355" s="64" t="s">
        <v>508</v>
      </c>
      <c r="C355" s="37">
        <v>4301011483</v>
      </c>
      <c r="D355" s="364">
        <v>4680115881907</v>
      </c>
      <c r="E355" s="364"/>
      <c r="F355" s="63">
        <v>1.8</v>
      </c>
      <c r="G355" s="38">
        <v>6</v>
      </c>
      <c r="H355" s="63">
        <v>10.8</v>
      </c>
      <c r="I355" s="63">
        <v>11.28</v>
      </c>
      <c r="J355" s="38">
        <v>56</v>
      </c>
      <c r="K355" s="38" t="s">
        <v>114</v>
      </c>
      <c r="L355" s="39" t="s">
        <v>79</v>
      </c>
      <c r="M355" s="38">
        <v>60</v>
      </c>
      <c r="N355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6"/>
      <c r="P355" s="366"/>
      <c r="Q355" s="366"/>
      <c r="R355" s="367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9" t="s">
        <v>66</v>
      </c>
    </row>
    <row r="356" spans="1:53" ht="27" customHeight="1" x14ac:dyDescent="0.25">
      <c r="A356" s="64" t="s">
        <v>509</v>
      </c>
      <c r="B356" s="64" t="s">
        <v>510</v>
      </c>
      <c r="C356" s="37">
        <v>4301011655</v>
      </c>
      <c r="D356" s="364">
        <v>4680115883925</v>
      </c>
      <c r="E356" s="364"/>
      <c r="F356" s="63">
        <v>2.5</v>
      </c>
      <c r="G356" s="38">
        <v>6</v>
      </c>
      <c r="H356" s="63">
        <v>15</v>
      </c>
      <c r="I356" s="63">
        <v>15.48</v>
      </c>
      <c r="J356" s="38">
        <v>48</v>
      </c>
      <c r="K356" s="38" t="s">
        <v>114</v>
      </c>
      <c r="L356" s="39" t="s">
        <v>79</v>
      </c>
      <c r="M356" s="38">
        <v>60</v>
      </c>
      <c r="N35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6"/>
      <c r="P356" s="366"/>
      <c r="Q356" s="366"/>
      <c r="R356" s="367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70" t="s">
        <v>66</v>
      </c>
    </row>
    <row r="357" spans="1:53" ht="37.5" customHeight="1" x14ac:dyDescent="0.25">
      <c r="A357" s="64" t="s">
        <v>511</v>
      </c>
      <c r="B357" s="64" t="s">
        <v>512</v>
      </c>
      <c r="C357" s="37">
        <v>4301011303</v>
      </c>
      <c r="D357" s="364">
        <v>4607091384680</v>
      </c>
      <c r="E357" s="364"/>
      <c r="F357" s="63">
        <v>0.4</v>
      </c>
      <c r="G357" s="38">
        <v>10</v>
      </c>
      <c r="H357" s="63">
        <v>4</v>
      </c>
      <c r="I357" s="63">
        <v>4.21</v>
      </c>
      <c r="J357" s="38">
        <v>120</v>
      </c>
      <c r="K357" s="38" t="s">
        <v>80</v>
      </c>
      <c r="L357" s="39" t="s">
        <v>79</v>
      </c>
      <c r="M357" s="38">
        <v>60</v>
      </c>
      <c r="N357" s="4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6"/>
      <c r="P357" s="366"/>
      <c r="Q357" s="366"/>
      <c r="R357" s="367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IFERROR(IF(W357=0,"",ROUNDUP(W357/H357,0)*0.00937),"")</f>
        <v/>
      </c>
      <c r="Y357" s="69" t="s">
        <v>48</v>
      </c>
      <c r="Z357" s="70" t="s">
        <v>48</v>
      </c>
      <c r="AD357" s="71"/>
      <c r="BA357" s="271" t="s">
        <v>66</v>
      </c>
    </row>
    <row r="358" spans="1:53" x14ac:dyDescent="0.2">
      <c r="A358" s="371"/>
      <c r="B358" s="371"/>
      <c r="C358" s="371"/>
      <c r="D358" s="371"/>
      <c r="E358" s="371"/>
      <c r="F358" s="371"/>
      <c r="G358" s="371"/>
      <c r="H358" s="371"/>
      <c r="I358" s="371"/>
      <c r="J358" s="371"/>
      <c r="K358" s="371"/>
      <c r="L358" s="371"/>
      <c r="M358" s="372"/>
      <c r="N358" s="368" t="s">
        <v>43</v>
      </c>
      <c r="O358" s="369"/>
      <c r="P358" s="369"/>
      <c r="Q358" s="369"/>
      <c r="R358" s="369"/>
      <c r="S358" s="369"/>
      <c r="T358" s="370"/>
      <c r="U358" s="43" t="s">
        <v>42</v>
      </c>
      <c r="V358" s="44">
        <f>IFERROR(V353/H353,"0")+IFERROR(V354/H354,"0")+IFERROR(V355/H355,"0")+IFERROR(V356/H356,"0")+IFERROR(V357/H357,"0")</f>
        <v>0</v>
      </c>
      <c r="W358" s="44">
        <f>IFERROR(W353/H353,"0")+IFERROR(W354/H354,"0")+IFERROR(W355/H355,"0")+IFERROR(W356/H356,"0")+IFERROR(W357/H357,"0")</f>
        <v>0</v>
      </c>
      <c r="X358" s="44">
        <f>IFERROR(IF(X353="",0,X353),"0")+IFERROR(IF(X354="",0,X354),"0")+IFERROR(IF(X355="",0,X355),"0")+IFERROR(IF(X356="",0,X356),"0")+IFERROR(IF(X357="",0,X357),"0")</f>
        <v>0</v>
      </c>
      <c r="Y358" s="68"/>
      <c r="Z358" s="68"/>
    </row>
    <row r="359" spans="1:53" x14ac:dyDescent="0.2">
      <c r="A359" s="371"/>
      <c r="B359" s="371"/>
      <c r="C359" s="371"/>
      <c r="D359" s="371"/>
      <c r="E359" s="371"/>
      <c r="F359" s="371"/>
      <c r="G359" s="371"/>
      <c r="H359" s="371"/>
      <c r="I359" s="371"/>
      <c r="J359" s="371"/>
      <c r="K359" s="371"/>
      <c r="L359" s="371"/>
      <c r="M359" s="372"/>
      <c r="N359" s="368" t="s">
        <v>43</v>
      </c>
      <c r="O359" s="369"/>
      <c r="P359" s="369"/>
      <c r="Q359" s="369"/>
      <c r="R359" s="369"/>
      <c r="S359" s="369"/>
      <c r="T359" s="370"/>
      <c r="U359" s="43" t="s">
        <v>0</v>
      </c>
      <c r="V359" s="44">
        <f>IFERROR(SUM(V353:V357),"0")</f>
        <v>0</v>
      </c>
      <c r="W359" s="44">
        <f>IFERROR(SUM(W353:W357),"0")</f>
        <v>0</v>
      </c>
      <c r="X359" s="43"/>
      <c r="Y359" s="68"/>
      <c r="Z359" s="68"/>
    </row>
    <row r="360" spans="1:53" ht="14.25" customHeight="1" x14ac:dyDescent="0.25">
      <c r="A360" s="377" t="s">
        <v>76</v>
      </c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77"/>
      <c r="O360" s="377"/>
      <c r="P360" s="377"/>
      <c r="Q360" s="377"/>
      <c r="R360" s="377"/>
      <c r="S360" s="377"/>
      <c r="T360" s="377"/>
      <c r="U360" s="377"/>
      <c r="V360" s="377"/>
      <c r="W360" s="377"/>
      <c r="X360" s="377"/>
      <c r="Y360" s="67"/>
      <c r="Z360" s="67"/>
    </row>
    <row r="361" spans="1:53" ht="27" customHeight="1" x14ac:dyDescent="0.25">
      <c r="A361" s="64" t="s">
        <v>513</v>
      </c>
      <c r="B361" s="64" t="s">
        <v>514</v>
      </c>
      <c r="C361" s="37">
        <v>4301031139</v>
      </c>
      <c r="D361" s="364">
        <v>4607091384802</v>
      </c>
      <c r="E361" s="364"/>
      <c r="F361" s="63">
        <v>0.73</v>
      </c>
      <c r="G361" s="38">
        <v>6</v>
      </c>
      <c r="H361" s="63">
        <v>4.38</v>
      </c>
      <c r="I361" s="63">
        <v>4.58</v>
      </c>
      <c r="J361" s="38">
        <v>156</v>
      </c>
      <c r="K361" s="38" t="s">
        <v>80</v>
      </c>
      <c r="L361" s="39" t="s">
        <v>79</v>
      </c>
      <c r="M361" s="38">
        <v>35</v>
      </c>
      <c r="N361" s="4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6"/>
      <c r="P361" s="366"/>
      <c r="Q361" s="366"/>
      <c r="R361" s="367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72" t="s">
        <v>66</v>
      </c>
    </row>
    <row r="362" spans="1:53" ht="27" customHeight="1" x14ac:dyDescent="0.25">
      <c r="A362" s="64" t="s">
        <v>515</v>
      </c>
      <c r="B362" s="64" t="s">
        <v>516</v>
      </c>
      <c r="C362" s="37">
        <v>4301031140</v>
      </c>
      <c r="D362" s="364">
        <v>4607091384826</v>
      </c>
      <c r="E362" s="364"/>
      <c r="F362" s="63">
        <v>0.35</v>
      </c>
      <c r="G362" s="38">
        <v>8</v>
      </c>
      <c r="H362" s="63">
        <v>2.8</v>
      </c>
      <c r="I362" s="63">
        <v>2.9</v>
      </c>
      <c r="J362" s="38">
        <v>234</v>
      </c>
      <c r="K362" s="38" t="s">
        <v>178</v>
      </c>
      <c r="L362" s="39" t="s">
        <v>79</v>
      </c>
      <c r="M362" s="38">
        <v>35</v>
      </c>
      <c r="N362" s="4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6"/>
      <c r="P362" s="366"/>
      <c r="Q362" s="366"/>
      <c r="R362" s="36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IFERROR(IF(W362=0,"",ROUNDUP(W362/H362,0)*0.00502),"")</f>
        <v/>
      </c>
      <c r="Y362" s="69" t="s">
        <v>48</v>
      </c>
      <c r="Z362" s="70" t="s">
        <v>48</v>
      </c>
      <c r="AD362" s="71"/>
      <c r="BA362" s="273" t="s">
        <v>66</v>
      </c>
    </row>
    <row r="363" spans="1:53" x14ac:dyDescent="0.2">
      <c r="A363" s="371"/>
      <c r="B363" s="371"/>
      <c r="C363" s="371"/>
      <c r="D363" s="371"/>
      <c r="E363" s="371"/>
      <c r="F363" s="371"/>
      <c r="G363" s="371"/>
      <c r="H363" s="371"/>
      <c r="I363" s="371"/>
      <c r="J363" s="371"/>
      <c r="K363" s="371"/>
      <c r="L363" s="371"/>
      <c r="M363" s="372"/>
      <c r="N363" s="368" t="s">
        <v>43</v>
      </c>
      <c r="O363" s="369"/>
      <c r="P363" s="369"/>
      <c r="Q363" s="369"/>
      <c r="R363" s="369"/>
      <c r="S363" s="369"/>
      <c r="T363" s="370"/>
      <c r="U363" s="43" t="s">
        <v>42</v>
      </c>
      <c r="V363" s="44">
        <f>IFERROR(V361/H361,"0")+IFERROR(V362/H362,"0")</f>
        <v>0</v>
      </c>
      <c r="W363" s="44">
        <f>IFERROR(W361/H361,"0")+IFERROR(W362/H362,"0")</f>
        <v>0</v>
      </c>
      <c r="X363" s="44">
        <f>IFERROR(IF(X361="",0,X361),"0")+IFERROR(IF(X362="",0,X362),"0")</f>
        <v>0</v>
      </c>
      <c r="Y363" s="68"/>
      <c r="Z363" s="68"/>
    </row>
    <row r="364" spans="1:53" x14ac:dyDescent="0.2">
      <c r="A364" s="371"/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2"/>
      <c r="N364" s="368" t="s">
        <v>43</v>
      </c>
      <c r="O364" s="369"/>
      <c r="P364" s="369"/>
      <c r="Q364" s="369"/>
      <c r="R364" s="369"/>
      <c r="S364" s="369"/>
      <c r="T364" s="370"/>
      <c r="U364" s="43" t="s">
        <v>0</v>
      </c>
      <c r="V364" s="44">
        <f>IFERROR(SUM(V361:V362),"0")</f>
        <v>0</v>
      </c>
      <c r="W364" s="44">
        <f>IFERROR(SUM(W361:W362),"0")</f>
        <v>0</v>
      </c>
      <c r="X364" s="43"/>
      <c r="Y364" s="68"/>
      <c r="Z364" s="68"/>
    </row>
    <row r="365" spans="1:53" ht="14.25" customHeight="1" x14ac:dyDescent="0.25">
      <c r="A365" s="377" t="s">
        <v>81</v>
      </c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77"/>
      <c r="O365" s="377"/>
      <c r="P365" s="377"/>
      <c r="Q365" s="377"/>
      <c r="R365" s="377"/>
      <c r="S365" s="377"/>
      <c r="T365" s="377"/>
      <c r="U365" s="377"/>
      <c r="V365" s="377"/>
      <c r="W365" s="377"/>
      <c r="X365" s="377"/>
      <c r="Y365" s="67"/>
      <c r="Z365" s="67"/>
    </row>
    <row r="366" spans="1:53" ht="27" customHeight="1" x14ac:dyDescent="0.25">
      <c r="A366" s="64" t="s">
        <v>517</v>
      </c>
      <c r="B366" s="64" t="s">
        <v>518</v>
      </c>
      <c r="C366" s="37">
        <v>4301051303</v>
      </c>
      <c r="D366" s="364">
        <v>4607091384246</v>
      </c>
      <c r="E366" s="364"/>
      <c r="F366" s="63">
        <v>1.3</v>
      </c>
      <c r="G366" s="38">
        <v>6</v>
      </c>
      <c r="H366" s="63">
        <v>7.8</v>
      </c>
      <c r="I366" s="63">
        <v>8.3640000000000008</v>
      </c>
      <c r="J366" s="38">
        <v>56</v>
      </c>
      <c r="K366" s="38" t="s">
        <v>114</v>
      </c>
      <c r="L366" s="39" t="s">
        <v>79</v>
      </c>
      <c r="M366" s="38">
        <v>40</v>
      </c>
      <c r="N366" s="4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6"/>
      <c r="P366" s="366"/>
      <c r="Q366" s="366"/>
      <c r="R366" s="367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74" t="s">
        <v>66</v>
      </c>
    </row>
    <row r="367" spans="1:53" ht="27" customHeight="1" x14ac:dyDescent="0.25">
      <c r="A367" s="64" t="s">
        <v>519</v>
      </c>
      <c r="B367" s="64" t="s">
        <v>520</v>
      </c>
      <c r="C367" s="37">
        <v>4301051445</v>
      </c>
      <c r="D367" s="364">
        <v>4680115881976</v>
      </c>
      <c r="E367" s="364"/>
      <c r="F367" s="63">
        <v>1.3</v>
      </c>
      <c r="G367" s="38">
        <v>6</v>
      </c>
      <c r="H367" s="63">
        <v>7.8</v>
      </c>
      <c r="I367" s="63">
        <v>8.2799999999999994</v>
      </c>
      <c r="J367" s="38">
        <v>56</v>
      </c>
      <c r="K367" s="38" t="s">
        <v>114</v>
      </c>
      <c r="L367" s="39" t="s">
        <v>79</v>
      </c>
      <c r="M367" s="38">
        <v>40</v>
      </c>
      <c r="N367" s="4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6"/>
      <c r="P367" s="366"/>
      <c r="Q367" s="366"/>
      <c r="R367" s="367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5" t="s">
        <v>66</v>
      </c>
    </row>
    <row r="368" spans="1:53" ht="27" customHeight="1" x14ac:dyDescent="0.25">
      <c r="A368" s="64" t="s">
        <v>521</v>
      </c>
      <c r="B368" s="64" t="s">
        <v>522</v>
      </c>
      <c r="C368" s="37">
        <v>4301051297</v>
      </c>
      <c r="D368" s="364">
        <v>4607091384253</v>
      </c>
      <c r="E368" s="364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80</v>
      </c>
      <c r="L368" s="39" t="s">
        <v>79</v>
      </c>
      <c r="M368" s="38">
        <v>40</v>
      </c>
      <c r="N368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6"/>
      <c r="P368" s="366"/>
      <c r="Q368" s="366"/>
      <c r="R368" s="367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6" t="s">
        <v>66</v>
      </c>
    </row>
    <row r="369" spans="1:53" ht="27" customHeight="1" x14ac:dyDescent="0.25">
      <c r="A369" s="64" t="s">
        <v>523</v>
      </c>
      <c r="B369" s="64" t="s">
        <v>524</v>
      </c>
      <c r="C369" s="37">
        <v>4301051444</v>
      </c>
      <c r="D369" s="364">
        <v>4680115881969</v>
      </c>
      <c r="E369" s="364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80</v>
      </c>
      <c r="L369" s="39" t="s">
        <v>79</v>
      </c>
      <c r="M369" s="38">
        <v>40</v>
      </c>
      <c r="N369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6"/>
      <c r="P369" s="366"/>
      <c r="Q369" s="366"/>
      <c r="R369" s="36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7" t="s">
        <v>66</v>
      </c>
    </row>
    <row r="370" spans="1:53" x14ac:dyDescent="0.2">
      <c r="A370" s="371"/>
      <c r="B370" s="371"/>
      <c r="C370" s="371"/>
      <c r="D370" s="371"/>
      <c r="E370" s="371"/>
      <c r="F370" s="371"/>
      <c r="G370" s="371"/>
      <c r="H370" s="371"/>
      <c r="I370" s="371"/>
      <c r="J370" s="371"/>
      <c r="K370" s="371"/>
      <c r="L370" s="371"/>
      <c r="M370" s="372"/>
      <c r="N370" s="368" t="s">
        <v>43</v>
      </c>
      <c r="O370" s="369"/>
      <c r="P370" s="369"/>
      <c r="Q370" s="369"/>
      <c r="R370" s="369"/>
      <c r="S370" s="369"/>
      <c r="T370" s="370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71"/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2"/>
      <c r="N371" s="368" t="s">
        <v>43</v>
      </c>
      <c r="O371" s="369"/>
      <c r="P371" s="369"/>
      <c r="Q371" s="369"/>
      <c r="R371" s="369"/>
      <c r="S371" s="369"/>
      <c r="T371" s="370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377" t="s">
        <v>216</v>
      </c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77"/>
      <c r="O372" s="377"/>
      <c r="P372" s="377"/>
      <c r="Q372" s="377"/>
      <c r="R372" s="377"/>
      <c r="S372" s="377"/>
      <c r="T372" s="377"/>
      <c r="U372" s="377"/>
      <c r="V372" s="377"/>
      <c r="W372" s="377"/>
      <c r="X372" s="377"/>
      <c r="Y372" s="67"/>
      <c r="Z372" s="67"/>
    </row>
    <row r="373" spans="1:53" ht="27" customHeight="1" x14ac:dyDescent="0.25">
      <c r="A373" s="64" t="s">
        <v>525</v>
      </c>
      <c r="B373" s="64" t="s">
        <v>526</v>
      </c>
      <c r="C373" s="37">
        <v>4301060322</v>
      </c>
      <c r="D373" s="364">
        <v>4607091389357</v>
      </c>
      <c r="E373" s="364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4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6"/>
      <c r="P373" s="366"/>
      <c r="Q373" s="366"/>
      <c r="R373" s="36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8" t="s">
        <v>66</v>
      </c>
    </row>
    <row r="374" spans="1:53" x14ac:dyDescent="0.2">
      <c r="A374" s="371"/>
      <c r="B374" s="371"/>
      <c r="C374" s="371"/>
      <c r="D374" s="371"/>
      <c r="E374" s="371"/>
      <c r="F374" s="371"/>
      <c r="G374" s="371"/>
      <c r="H374" s="371"/>
      <c r="I374" s="371"/>
      <c r="J374" s="371"/>
      <c r="K374" s="371"/>
      <c r="L374" s="371"/>
      <c r="M374" s="372"/>
      <c r="N374" s="368" t="s">
        <v>43</v>
      </c>
      <c r="O374" s="369"/>
      <c r="P374" s="369"/>
      <c r="Q374" s="369"/>
      <c r="R374" s="369"/>
      <c r="S374" s="369"/>
      <c r="T374" s="370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1"/>
      <c r="B375" s="371"/>
      <c r="C375" s="371"/>
      <c r="D375" s="371"/>
      <c r="E375" s="371"/>
      <c r="F375" s="371"/>
      <c r="G375" s="371"/>
      <c r="H375" s="371"/>
      <c r="I375" s="371"/>
      <c r="J375" s="371"/>
      <c r="K375" s="371"/>
      <c r="L375" s="371"/>
      <c r="M375" s="372"/>
      <c r="N375" s="368" t="s">
        <v>43</v>
      </c>
      <c r="O375" s="369"/>
      <c r="P375" s="369"/>
      <c r="Q375" s="369"/>
      <c r="R375" s="369"/>
      <c r="S375" s="369"/>
      <c r="T375" s="370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27.75" customHeight="1" x14ac:dyDescent="0.2">
      <c r="A376" s="391" t="s">
        <v>527</v>
      </c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1"/>
      <c r="P376" s="391"/>
      <c r="Q376" s="391"/>
      <c r="R376" s="391"/>
      <c r="S376" s="391"/>
      <c r="T376" s="391"/>
      <c r="U376" s="391"/>
      <c r="V376" s="391"/>
      <c r="W376" s="391"/>
      <c r="X376" s="391"/>
      <c r="Y376" s="55"/>
      <c r="Z376" s="55"/>
    </row>
    <row r="377" spans="1:53" ht="16.5" customHeight="1" x14ac:dyDescent="0.25">
      <c r="A377" s="392" t="s">
        <v>528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66"/>
      <c r="Z377" s="66"/>
    </row>
    <row r="378" spans="1:53" ht="14.25" customHeight="1" x14ac:dyDescent="0.25">
      <c r="A378" s="377" t="s">
        <v>118</v>
      </c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  <c r="X378" s="377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4301011428</v>
      </c>
      <c r="D379" s="364">
        <v>4607091389708</v>
      </c>
      <c r="E379" s="364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80</v>
      </c>
      <c r="L379" s="39" t="s">
        <v>113</v>
      </c>
      <c r="M379" s="38">
        <v>50</v>
      </c>
      <c r="N379" s="4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6"/>
      <c r="P379" s="366"/>
      <c r="Q379" s="366"/>
      <c r="R379" s="36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27" customHeight="1" x14ac:dyDescent="0.25">
      <c r="A380" s="64" t="s">
        <v>531</v>
      </c>
      <c r="B380" s="64" t="s">
        <v>532</v>
      </c>
      <c r="C380" s="37">
        <v>4301011427</v>
      </c>
      <c r="D380" s="364">
        <v>4607091389692</v>
      </c>
      <c r="E380" s="364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80</v>
      </c>
      <c r="L380" s="39" t="s">
        <v>113</v>
      </c>
      <c r="M380" s="38">
        <v>50</v>
      </c>
      <c r="N380" s="4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6"/>
      <c r="P380" s="366"/>
      <c r="Q380" s="366"/>
      <c r="R380" s="367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IFERROR(IF(W380=0,"",ROUNDUP(W380/H380,0)*0.00753),"")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371"/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2"/>
      <c r="N381" s="368" t="s">
        <v>43</v>
      </c>
      <c r="O381" s="369"/>
      <c r="P381" s="369"/>
      <c r="Q381" s="369"/>
      <c r="R381" s="369"/>
      <c r="S381" s="369"/>
      <c r="T381" s="370"/>
      <c r="U381" s="43" t="s">
        <v>42</v>
      </c>
      <c r="V381" s="44">
        <f>IFERROR(V379/H379,"0")+IFERROR(V380/H380,"0")</f>
        <v>0</v>
      </c>
      <c r="W381" s="44">
        <f>IFERROR(W379/H379,"0")+IFERROR(W380/H380,"0")</f>
        <v>0</v>
      </c>
      <c r="X381" s="44">
        <f>IFERROR(IF(X379="",0,X379),"0")+IFERROR(IF(X380="",0,X380),"0")</f>
        <v>0</v>
      </c>
      <c r="Y381" s="68"/>
      <c r="Z381" s="68"/>
    </row>
    <row r="382" spans="1:53" x14ac:dyDescent="0.2">
      <c r="A382" s="371"/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2"/>
      <c r="N382" s="368" t="s">
        <v>43</v>
      </c>
      <c r="O382" s="369"/>
      <c r="P382" s="369"/>
      <c r="Q382" s="369"/>
      <c r="R382" s="369"/>
      <c r="S382" s="369"/>
      <c r="T382" s="370"/>
      <c r="U382" s="43" t="s">
        <v>0</v>
      </c>
      <c r="V382" s="44">
        <f>IFERROR(SUM(V379:V380),"0")</f>
        <v>0</v>
      </c>
      <c r="W382" s="44">
        <f>IFERROR(SUM(W379:W380),"0")</f>
        <v>0</v>
      </c>
      <c r="X382" s="43"/>
      <c r="Y382" s="68"/>
      <c r="Z382" s="68"/>
    </row>
    <row r="383" spans="1:53" ht="14.25" customHeight="1" x14ac:dyDescent="0.25">
      <c r="A383" s="377" t="s">
        <v>76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377"/>
      <c r="Y383" s="67"/>
      <c r="Z383" s="67"/>
    </row>
    <row r="384" spans="1:53" ht="27" customHeight="1" x14ac:dyDescent="0.25">
      <c r="A384" s="64" t="s">
        <v>533</v>
      </c>
      <c r="B384" s="64" t="s">
        <v>534</v>
      </c>
      <c r="C384" s="37">
        <v>4301031177</v>
      </c>
      <c r="D384" s="364">
        <v>4607091389753</v>
      </c>
      <c r="E384" s="364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80</v>
      </c>
      <c r="L384" s="39" t="s">
        <v>79</v>
      </c>
      <c r="M384" s="38">
        <v>45</v>
      </c>
      <c r="N384" s="4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6"/>
      <c r="P384" s="366"/>
      <c r="Q384" s="366"/>
      <c r="R384" s="36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ref="W384:W396" si="18"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1" t="s">
        <v>66</v>
      </c>
    </row>
    <row r="385" spans="1:53" ht="27" customHeight="1" x14ac:dyDescent="0.25">
      <c r="A385" s="64" t="s">
        <v>535</v>
      </c>
      <c r="B385" s="64" t="s">
        <v>536</v>
      </c>
      <c r="C385" s="37">
        <v>4301031174</v>
      </c>
      <c r="D385" s="364">
        <v>4607091389760</v>
      </c>
      <c r="E385" s="36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80</v>
      </c>
      <c r="L385" s="39" t="s">
        <v>79</v>
      </c>
      <c r="M385" s="38">
        <v>45</v>
      </c>
      <c r="N385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6"/>
      <c r="P385" s="366"/>
      <c r="Q385" s="366"/>
      <c r="R385" s="36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8"/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2" t="s">
        <v>66</v>
      </c>
    </row>
    <row r="386" spans="1:53" ht="27" customHeight="1" x14ac:dyDescent="0.25">
      <c r="A386" s="64" t="s">
        <v>537</v>
      </c>
      <c r="B386" s="64" t="s">
        <v>538</v>
      </c>
      <c r="C386" s="37">
        <v>4301031175</v>
      </c>
      <c r="D386" s="364">
        <v>4607091389746</v>
      </c>
      <c r="E386" s="364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80</v>
      </c>
      <c r="L386" s="39" t="s">
        <v>79</v>
      </c>
      <c r="M386" s="38">
        <v>45</v>
      </c>
      <c r="N386" s="4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6"/>
      <c r="P386" s="366"/>
      <c r="Q386" s="366"/>
      <c r="R386" s="36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8"/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3" t="s">
        <v>66</v>
      </c>
    </row>
    <row r="387" spans="1:53" ht="37.5" customHeight="1" x14ac:dyDescent="0.25">
      <c r="A387" s="64" t="s">
        <v>539</v>
      </c>
      <c r="B387" s="64" t="s">
        <v>540</v>
      </c>
      <c r="C387" s="37">
        <v>4301031236</v>
      </c>
      <c r="D387" s="364">
        <v>4680115882928</v>
      </c>
      <c r="E387" s="364"/>
      <c r="F387" s="63">
        <v>0.28000000000000003</v>
      </c>
      <c r="G387" s="38">
        <v>6</v>
      </c>
      <c r="H387" s="63">
        <v>1.68</v>
      </c>
      <c r="I387" s="63">
        <v>2.6</v>
      </c>
      <c r="J387" s="38">
        <v>156</v>
      </c>
      <c r="K387" s="38" t="s">
        <v>80</v>
      </c>
      <c r="L387" s="39" t="s">
        <v>79</v>
      </c>
      <c r="M387" s="38">
        <v>35</v>
      </c>
      <c r="N387" s="4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6"/>
      <c r="P387" s="366"/>
      <c r="Q387" s="366"/>
      <c r="R387" s="36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8"/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4" t="s">
        <v>66</v>
      </c>
    </row>
    <row r="388" spans="1:53" ht="27" customHeight="1" x14ac:dyDescent="0.25">
      <c r="A388" s="64" t="s">
        <v>541</v>
      </c>
      <c r="B388" s="64" t="s">
        <v>542</v>
      </c>
      <c r="C388" s="37">
        <v>4301031257</v>
      </c>
      <c r="D388" s="364">
        <v>4680115883147</v>
      </c>
      <c r="E388" s="364"/>
      <c r="F388" s="63">
        <v>0.28000000000000003</v>
      </c>
      <c r="G388" s="38">
        <v>6</v>
      </c>
      <c r="H388" s="63">
        <v>1.68</v>
      </c>
      <c r="I388" s="63">
        <v>1.81</v>
      </c>
      <c r="J388" s="38">
        <v>234</v>
      </c>
      <c r="K388" s="38" t="s">
        <v>178</v>
      </c>
      <c r="L388" s="39" t="s">
        <v>79</v>
      </c>
      <c r="M388" s="38">
        <v>45</v>
      </c>
      <c r="N388" s="4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6"/>
      <c r="P388" s="366"/>
      <c r="Q388" s="366"/>
      <c r="R388" s="36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 t="shared" ref="X388:X396" si="19">IFERROR(IF(W388=0,"",ROUNDUP(W388/H388,0)*0.00502),"")</f>
        <v/>
      </c>
      <c r="Y388" s="69" t="s">
        <v>48</v>
      </c>
      <c r="Z388" s="70" t="s">
        <v>48</v>
      </c>
      <c r="AD388" s="71"/>
      <c r="BA388" s="285" t="s">
        <v>66</v>
      </c>
    </row>
    <row r="389" spans="1:53" ht="27" customHeight="1" x14ac:dyDescent="0.25">
      <c r="A389" s="64" t="s">
        <v>543</v>
      </c>
      <c r="B389" s="64" t="s">
        <v>544</v>
      </c>
      <c r="C389" s="37">
        <v>4301031178</v>
      </c>
      <c r="D389" s="364">
        <v>4607091384338</v>
      </c>
      <c r="E389" s="364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8" t="s">
        <v>178</v>
      </c>
      <c r="L389" s="39" t="s">
        <v>79</v>
      </c>
      <c r="M389" s="38">
        <v>45</v>
      </c>
      <c r="N389" s="4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6"/>
      <c r="P389" s="366"/>
      <c r="Q389" s="366"/>
      <c r="R389" s="36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 t="shared" si="19"/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37.5" customHeight="1" x14ac:dyDescent="0.25">
      <c r="A390" s="64" t="s">
        <v>545</v>
      </c>
      <c r="B390" s="64" t="s">
        <v>546</v>
      </c>
      <c r="C390" s="37">
        <v>4301031254</v>
      </c>
      <c r="D390" s="364">
        <v>4680115883154</v>
      </c>
      <c r="E390" s="364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178</v>
      </c>
      <c r="L390" s="39" t="s">
        <v>79</v>
      </c>
      <c r="M390" s="38">
        <v>45</v>
      </c>
      <c r="N390" s="4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6"/>
      <c r="P390" s="366"/>
      <c r="Q390" s="366"/>
      <c r="R390" s="367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 t="shared" si="19"/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37.5" customHeight="1" x14ac:dyDescent="0.25">
      <c r="A391" s="64" t="s">
        <v>547</v>
      </c>
      <c r="B391" s="64" t="s">
        <v>548</v>
      </c>
      <c r="C391" s="37">
        <v>4301031171</v>
      </c>
      <c r="D391" s="364">
        <v>4607091389524</v>
      </c>
      <c r="E391" s="364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178</v>
      </c>
      <c r="L391" s="39" t="s">
        <v>79</v>
      </c>
      <c r="M391" s="38">
        <v>45</v>
      </c>
      <c r="N391" s="4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6"/>
      <c r="P391" s="366"/>
      <c r="Q391" s="366"/>
      <c r="R391" s="367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si="19"/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549</v>
      </c>
      <c r="B392" s="64" t="s">
        <v>550</v>
      </c>
      <c r="C392" s="37">
        <v>4301031258</v>
      </c>
      <c r="D392" s="364">
        <v>4680115883161</v>
      </c>
      <c r="E392" s="364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178</v>
      </c>
      <c r="L392" s="39" t="s">
        <v>79</v>
      </c>
      <c r="M392" s="38">
        <v>45</v>
      </c>
      <c r="N392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6"/>
      <c r="P392" s="366"/>
      <c r="Q392" s="366"/>
      <c r="R392" s="367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551</v>
      </c>
      <c r="B393" s="64" t="s">
        <v>552</v>
      </c>
      <c r="C393" s="37">
        <v>4301031170</v>
      </c>
      <c r="D393" s="364">
        <v>4607091384345</v>
      </c>
      <c r="E393" s="364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178</v>
      </c>
      <c r="L393" s="39" t="s">
        <v>79</v>
      </c>
      <c r="M393" s="38">
        <v>45</v>
      </c>
      <c r="N393" s="4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6"/>
      <c r="P393" s="366"/>
      <c r="Q393" s="366"/>
      <c r="R393" s="367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553</v>
      </c>
      <c r="B394" s="64" t="s">
        <v>554</v>
      </c>
      <c r="C394" s="37">
        <v>4301031256</v>
      </c>
      <c r="D394" s="364">
        <v>4680115883178</v>
      </c>
      <c r="E394" s="364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4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6"/>
      <c r="P394" s="366"/>
      <c r="Q394" s="366"/>
      <c r="R394" s="367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27" customHeight="1" x14ac:dyDescent="0.25">
      <c r="A395" s="64" t="s">
        <v>555</v>
      </c>
      <c r="B395" s="64" t="s">
        <v>556</v>
      </c>
      <c r="C395" s="37">
        <v>4301031172</v>
      </c>
      <c r="D395" s="364">
        <v>4607091389531</v>
      </c>
      <c r="E395" s="364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4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6"/>
      <c r="P395" s="366"/>
      <c r="Q395" s="366"/>
      <c r="R395" s="367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27" customHeight="1" x14ac:dyDescent="0.25">
      <c r="A396" s="64" t="s">
        <v>557</v>
      </c>
      <c r="B396" s="64" t="s">
        <v>558</v>
      </c>
      <c r="C396" s="37">
        <v>4301031255</v>
      </c>
      <c r="D396" s="364">
        <v>4680115883185</v>
      </c>
      <c r="E396" s="364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4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6"/>
      <c r="P396" s="366"/>
      <c r="Q396" s="366"/>
      <c r="R396" s="367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x14ac:dyDescent="0.2">
      <c r="A397" s="371"/>
      <c r="B397" s="371"/>
      <c r="C397" s="371"/>
      <c r="D397" s="371"/>
      <c r="E397" s="371"/>
      <c r="F397" s="371"/>
      <c r="G397" s="371"/>
      <c r="H397" s="371"/>
      <c r="I397" s="371"/>
      <c r="J397" s="371"/>
      <c r="K397" s="371"/>
      <c r="L397" s="371"/>
      <c r="M397" s="372"/>
      <c r="N397" s="368" t="s">
        <v>43</v>
      </c>
      <c r="O397" s="369"/>
      <c r="P397" s="369"/>
      <c r="Q397" s="369"/>
      <c r="R397" s="369"/>
      <c r="S397" s="369"/>
      <c r="T397" s="370"/>
      <c r="U397" s="43" t="s">
        <v>42</v>
      </c>
      <c r="V397" s="44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4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4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371"/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2"/>
      <c r="N398" s="368" t="s">
        <v>43</v>
      </c>
      <c r="O398" s="369"/>
      <c r="P398" s="369"/>
      <c r="Q398" s="369"/>
      <c r="R398" s="369"/>
      <c r="S398" s="369"/>
      <c r="T398" s="370"/>
      <c r="U398" s="43" t="s">
        <v>0</v>
      </c>
      <c r="V398" s="44">
        <f>IFERROR(SUM(V384:V396),"0")</f>
        <v>0</v>
      </c>
      <c r="W398" s="44">
        <f>IFERROR(SUM(W384:W396),"0")</f>
        <v>0</v>
      </c>
      <c r="X398" s="43"/>
      <c r="Y398" s="68"/>
      <c r="Z398" s="68"/>
    </row>
    <row r="399" spans="1:53" ht="14.25" customHeight="1" x14ac:dyDescent="0.25">
      <c r="A399" s="377" t="s">
        <v>81</v>
      </c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77"/>
      <c r="O399" s="377"/>
      <c r="P399" s="377"/>
      <c r="Q399" s="377"/>
      <c r="R399" s="377"/>
      <c r="S399" s="377"/>
      <c r="T399" s="377"/>
      <c r="U399" s="377"/>
      <c r="V399" s="377"/>
      <c r="W399" s="377"/>
      <c r="X399" s="377"/>
      <c r="Y399" s="67"/>
      <c r="Z399" s="67"/>
    </row>
    <row r="400" spans="1:53" ht="27" customHeight="1" x14ac:dyDescent="0.25">
      <c r="A400" s="64" t="s">
        <v>559</v>
      </c>
      <c r="B400" s="64" t="s">
        <v>560</v>
      </c>
      <c r="C400" s="37">
        <v>4301051258</v>
      </c>
      <c r="D400" s="364">
        <v>4607091389685</v>
      </c>
      <c r="E400" s="364"/>
      <c r="F400" s="63">
        <v>1.3</v>
      </c>
      <c r="G400" s="38">
        <v>6</v>
      </c>
      <c r="H400" s="63">
        <v>7.8</v>
      </c>
      <c r="I400" s="63">
        <v>8.3460000000000001</v>
      </c>
      <c r="J400" s="38">
        <v>56</v>
      </c>
      <c r="K400" s="38" t="s">
        <v>114</v>
      </c>
      <c r="L400" s="39" t="s">
        <v>133</v>
      </c>
      <c r="M400" s="38">
        <v>45</v>
      </c>
      <c r="N400" s="44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6"/>
      <c r="P400" s="366"/>
      <c r="Q400" s="366"/>
      <c r="R400" s="367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IFERROR(IF(W400=0,"",ROUNDUP(W400/H400,0)*0.02175),"")</f>
        <v/>
      </c>
      <c r="Y400" s="69" t="s">
        <v>48</v>
      </c>
      <c r="Z400" s="70" t="s">
        <v>48</v>
      </c>
      <c r="AD400" s="71"/>
      <c r="BA400" s="294" t="s">
        <v>66</v>
      </c>
    </row>
    <row r="401" spans="1:53" ht="27" customHeight="1" x14ac:dyDescent="0.25">
      <c r="A401" s="64" t="s">
        <v>561</v>
      </c>
      <c r="B401" s="64" t="s">
        <v>562</v>
      </c>
      <c r="C401" s="37">
        <v>4301051431</v>
      </c>
      <c r="D401" s="364">
        <v>4607091389654</v>
      </c>
      <c r="E401" s="364"/>
      <c r="F401" s="63">
        <v>0.33</v>
      </c>
      <c r="G401" s="38">
        <v>6</v>
      </c>
      <c r="H401" s="63">
        <v>1.98</v>
      </c>
      <c r="I401" s="63">
        <v>2.258</v>
      </c>
      <c r="J401" s="38">
        <v>156</v>
      </c>
      <c r="K401" s="38" t="s">
        <v>80</v>
      </c>
      <c r="L401" s="39" t="s">
        <v>133</v>
      </c>
      <c r="M401" s="38">
        <v>45</v>
      </c>
      <c r="N401" s="4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6"/>
      <c r="P401" s="366"/>
      <c r="Q401" s="366"/>
      <c r="R401" s="367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5" t="s">
        <v>66</v>
      </c>
    </row>
    <row r="402" spans="1:53" ht="27" customHeight="1" x14ac:dyDescent="0.25">
      <c r="A402" s="64" t="s">
        <v>563</v>
      </c>
      <c r="B402" s="64" t="s">
        <v>564</v>
      </c>
      <c r="C402" s="37">
        <v>4301051284</v>
      </c>
      <c r="D402" s="364">
        <v>4607091384352</v>
      </c>
      <c r="E402" s="364"/>
      <c r="F402" s="63">
        <v>0.6</v>
      </c>
      <c r="G402" s="38">
        <v>4</v>
      </c>
      <c r="H402" s="63">
        <v>2.4</v>
      </c>
      <c r="I402" s="63">
        <v>2.6459999999999999</v>
      </c>
      <c r="J402" s="38">
        <v>120</v>
      </c>
      <c r="K402" s="38" t="s">
        <v>80</v>
      </c>
      <c r="L402" s="39" t="s">
        <v>133</v>
      </c>
      <c r="M402" s="38">
        <v>45</v>
      </c>
      <c r="N402" s="4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6"/>
      <c r="P402" s="366"/>
      <c r="Q402" s="366"/>
      <c r="R402" s="367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96" t="s">
        <v>66</v>
      </c>
    </row>
    <row r="403" spans="1:53" ht="27" customHeight="1" x14ac:dyDescent="0.25">
      <c r="A403" s="64" t="s">
        <v>565</v>
      </c>
      <c r="B403" s="64" t="s">
        <v>566</v>
      </c>
      <c r="C403" s="37">
        <v>4301051257</v>
      </c>
      <c r="D403" s="364">
        <v>4607091389661</v>
      </c>
      <c r="E403" s="364"/>
      <c r="F403" s="63">
        <v>0.55000000000000004</v>
      </c>
      <c r="G403" s="38">
        <v>4</v>
      </c>
      <c r="H403" s="63">
        <v>2.2000000000000002</v>
      </c>
      <c r="I403" s="63">
        <v>2.492</v>
      </c>
      <c r="J403" s="38">
        <v>120</v>
      </c>
      <c r="K403" s="38" t="s">
        <v>80</v>
      </c>
      <c r="L403" s="39" t="s">
        <v>133</v>
      </c>
      <c r="M403" s="38">
        <v>45</v>
      </c>
      <c r="N403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6"/>
      <c r="P403" s="366"/>
      <c r="Q403" s="366"/>
      <c r="R403" s="367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97" t="s">
        <v>66</v>
      </c>
    </row>
    <row r="404" spans="1:53" x14ac:dyDescent="0.2">
      <c r="A404" s="371"/>
      <c r="B404" s="371"/>
      <c r="C404" s="371"/>
      <c r="D404" s="371"/>
      <c r="E404" s="371"/>
      <c r="F404" s="371"/>
      <c r="G404" s="371"/>
      <c r="H404" s="371"/>
      <c r="I404" s="371"/>
      <c r="J404" s="371"/>
      <c r="K404" s="371"/>
      <c r="L404" s="371"/>
      <c r="M404" s="372"/>
      <c r="N404" s="368" t="s">
        <v>43</v>
      </c>
      <c r="O404" s="369"/>
      <c r="P404" s="369"/>
      <c r="Q404" s="369"/>
      <c r="R404" s="369"/>
      <c r="S404" s="369"/>
      <c r="T404" s="370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71"/>
      <c r="B405" s="371"/>
      <c r="C405" s="371"/>
      <c r="D405" s="371"/>
      <c r="E405" s="371"/>
      <c r="F405" s="371"/>
      <c r="G405" s="371"/>
      <c r="H405" s="371"/>
      <c r="I405" s="371"/>
      <c r="J405" s="371"/>
      <c r="K405" s="371"/>
      <c r="L405" s="371"/>
      <c r="M405" s="372"/>
      <c r="N405" s="368" t="s">
        <v>43</v>
      </c>
      <c r="O405" s="369"/>
      <c r="P405" s="369"/>
      <c r="Q405" s="369"/>
      <c r="R405" s="369"/>
      <c r="S405" s="369"/>
      <c r="T405" s="370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4.25" customHeight="1" x14ac:dyDescent="0.25">
      <c r="A406" s="377" t="s">
        <v>216</v>
      </c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  <c r="X406" s="377"/>
      <c r="Y406" s="67"/>
      <c r="Z406" s="67"/>
    </row>
    <row r="407" spans="1:53" ht="27" customHeight="1" x14ac:dyDescent="0.25">
      <c r="A407" s="64" t="s">
        <v>567</v>
      </c>
      <c r="B407" s="64" t="s">
        <v>568</v>
      </c>
      <c r="C407" s="37">
        <v>4301060352</v>
      </c>
      <c r="D407" s="364">
        <v>4680115881648</v>
      </c>
      <c r="E407" s="364"/>
      <c r="F407" s="63">
        <v>1</v>
      </c>
      <c r="G407" s="38">
        <v>4</v>
      </c>
      <c r="H407" s="63">
        <v>4</v>
      </c>
      <c r="I407" s="63">
        <v>4.4039999999999999</v>
      </c>
      <c r="J407" s="38">
        <v>104</v>
      </c>
      <c r="K407" s="38" t="s">
        <v>114</v>
      </c>
      <c r="L407" s="39" t="s">
        <v>79</v>
      </c>
      <c r="M407" s="38">
        <v>35</v>
      </c>
      <c r="N407" s="4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6"/>
      <c r="P407" s="366"/>
      <c r="Q407" s="366"/>
      <c r="R407" s="367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IFERROR(IF(W407=0,"",ROUNDUP(W407/H407,0)*0.01196),"")</f>
        <v/>
      </c>
      <c r="Y407" s="69" t="s">
        <v>48</v>
      </c>
      <c r="Z407" s="70" t="s">
        <v>48</v>
      </c>
      <c r="AD407" s="71"/>
      <c r="BA407" s="298" t="s">
        <v>66</v>
      </c>
    </row>
    <row r="408" spans="1:53" x14ac:dyDescent="0.2">
      <c r="A408" s="371"/>
      <c r="B408" s="371"/>
      <c r="C408" s="371"/>
      <c r="D408" s="371"/>
      <c r="E408" s="371"/>
      <c r="F408" s="371"/>
      <c r="G408" s="371"/>
      <c r="H408" s="371"/>
      <c r="I408" s="371"/>
      <c r="J408" s="371"/>
      <c r="K408" s="371"/>
      <c r="L408" s="371"/>
      <c r="M408" s="372"/>
      <c r="N408" s="368" t="s">
        <v>43</v>
      </c>
      <c r="O408" s="369"/>
      <c r="P408" s="369"/>
      <c r="Q408" s="369"/>
      <c r="R408" s="369"/>
      <c r="S408" s="369"/>
      <c r="T408" s="370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71"/>
      <c r="B409" s="371"/>
      <c r="C409" s="371"/>
      <c r="D409" s="371"/>
      <c r="E409" s="371"/>
      <c r="F409" s="371"/>
      <c r="G409" s="371"/>
      <c r="H409" s="371"/>
      <c r="I409" s="371"/>
      <c r="J409" s="371"/>
      <c r="K409" s="371"/>
      <c r="L409" s="371"/>
      <c r="M409" s="372"/>
      <c r="N409" s="368" t="s">
        <v>43</v>
      </c>
      <c r="O409" s="369"/>
      <c r="P409" s="369"/>
      <c r="Q409" s="369"/>
      <c r="R409" s="369"/>
      <c r="S409" s="369"/>
      <c r="T409" s="370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77" t="s">
        <v>96</v>
      </c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77"/>
      <c r="O410" s="377"/>
      <c r="P410" s="377"/>
      <c r="Q410" s="377"/>
      <c r="R410" s="377"/>
      <c r="S410" s="377"/>
      <c r="T410" s="377"/>
      <c r="U410" s="377"/>
      <c r="V410" s="377"/>
      <c r="W410" s="377"/>
      <c r="X410" s="377"/>
      <c r="Y410" s="67"/>
      <c r="Z410" s="67"/>
    </row>
    <row r="411" spans="1:53" ht="27" customHeight="1" x14ac:dyDescent="0.25">
      <c r="A411" s="64" t="s">
        <v>569</v>
      </c>
      <c r="B411" s="64" t="s">
        <v>570</v>
      </c>
      <c r="C411" s="37">
        <v>4301032046</v>
      </c>
      <c r="D411" s="364">
        <v>4680115884359</v>
      </c>
      <c r="E411" s="364"/>
      <c r="F411" s="63">
        <v>0.06</v>
      </c>
      <c r="G411" s="38">
        <v>20</v>
      </c>
      <c r="H411" s="63">
        <v>1.2</v>
      </c>
      <c r="I411" s="63">
        <v>1.8</v>
      </c>
      <c r="J411" s="38">
        <v>200</v>
      </c>
      <c r="K411" s="38" t="s">
        <v>572</v>
      </c>
      <c r="L411" s="39" t="s">
        <v>571</v>
      </c>
      <c r="M411" s="38">
        <v>60</v>
      </c>
      <c r="N411" s="44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6"/>
      <c r="P411" s="366"/>
      <c r="Q411" s="366"/>
      <c r="R411" s="36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ht="27" customHeight="1" x14ac:dyDescent="0.25">
      <c r="A412" s="64" t="s">
        <v>573</v>
      </c>
      <c r="B412" s="64" t="s">
        <v>574</v>
      </c>
      <c r="C412" s="37">
        <v>4301032045</v>
      </c>
      <c r="D412" s="364">
        <v>4680115884335</v>
      </c>
      <c r="E412" s="364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572</v>
      </c>
      <c r="L412" s="39" t="s">
        <v>571</v>
      </c>
      <c r="M412" s="38">
        <v>60</v>
      </c>
      <c r="N412" s="4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6"/>
      <c r="P412" s="366"/>
      <c r="Q412" s="366"/>
      <c r="R412" s="36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IFERROR(IF(W412=0,"",ROUNDUP(W412/H412,0)*0.00627),"")</f>
        <v/>
      </c>
      <c r="Y412" s="69" t="s">
        <v>48</v>
      </c>
      <c r="Z412" s="70" t="s">
        <v>48</v>
      </c>
      <c r="AD412" s="71"/>
      <c r="BA412" s="300" t="s">
        <v>66</v>
      </c>
    </row>
    <row r="413" spans="1:53" ht="27" customHeight="1" x14ac:dyDescent="0.25">
      <c r="A413" s="64" t="s">
        <v>575</v>
      </c>
      <c r="B413" s="64" t="s">
        <v>576</v>
      </c>
      <c r="C413" s="37">
        <v>4301032047</v>
      </c>
      <c r="D413" s="364">
        <v>4680115884342</v>
      </c>
      <c r="E413" s="364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572</v>
      </c>
      <c r="L413" s="39" t="s">
        <v>571</v>
      </c>
      <c r="M413" s="38">
        <v>60</v>
      </c>
      <c r="N413" s="4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6"/>
      <c r="P413" s="366"/>
      <c r="Q413" s="366"/>
      <c r="R413" s="367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IFERROR(IF(W413=0,"",ROUNDUP(W413/H413,0)*0.00627),"")</f>
        <v/>
      </c>
      <c r="Y413" s="69" t="s">
        <v>48</v>
      </c>
      <c r="Z413" s="70" t="s">
        <v>48</v>
      </c>
      <c r="AD413" s="71"/>
      <c r="BA413" s="301" t="s">
        <v>66</v>
      </c>
    </row>
    <row r="414" spans="1:53" ht="27" customHeight="1" x14ac:dyDescent="0.25">
      <c r="A414" s="64" t="s">
        <v>577</v>
      </c>
      <c r="B414" s="64" t="s">
        <v>578</v>
      </c>
      <c r="C414" s="37">
        <v>4301170011</v>
      </c>
      <c r="D414" s="364">
        <v>4680115884113</v>
      </c>
      <c r="E414" s="364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572</v>
      </c>
      <c r="L414" s="39" t="s">
        <v>571</v>
      </c>
      <c r="M414" s="38">
        <v>150</v>
      </c>
      <c r="N414" s="4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6"/>
      <c r="P414" s="366"/>
      <c r="Q414" s="366"/>
      <c r="R414" s="367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302" t="s">
        <v>66</v>
      </c>
    </row>
    <row r="415" spans="1:53" x14ac:dyDescent="0.2">
      <c r="A415" s="371"/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2"/>
      <c r="N415" s="368" t="s">
        <v>43</v>
      </c>
      <c r="O415" s="369"/>
      <c r="P415" s="369"/>
      <c r="Q415" s="369"/>
      <c r="R415" s="369"/>
      <c r="S415" s="369"/>
      <c r="T415" s="370"/>
      <c r="U415" s="43" t="s">
        <v>42</v>
      </c>
      <c r="V415" s="44">
        <f>IFERROR(V411/H411,"0")+IFERROR(V412/H412,"0")+IFERROR(V413/H413,"0")+IFERROR(V414/H414,"0")</f>
        <v>0</v>
      </c>
      <c r="W415" s="44">
        <f>IFERROR(W411/H411,"0")+IFERROR(W412/H412,"0")+IFERROR(W413/H413,"0")+IFERROR(W414/H414,"0")</f>
        <v>0</v>
      </c>
      <c r="X415" s="44">
        <f>IFERROR(IF(X411="",0,X411),"0")+IFERROR(IF(X412="",0,X412),"0")+IFERROR(IF(X413="",0,X413),"0")+IFERROR(IF(X414="",0,X414),"0")</f>
        <v>0</v>
      </c>
      <c r="Y415" s="68"/>
      <c r="Z415" s="68"/>
    </row>
    <row r="416" spans="1:53" x14ac:dyDescent="0.2">
      <c r="A416" s="371"/>
      <c r="B416" s="371"/>
      <c r="C416" s="371"/>
      <c r="D416" s="371"/>
      <c r="E416" s="371"/>
      <c r="F416" s="371"/>
      <c r="G416" s="371"/>
      <c r="H416" s="371"/>
      <c r="I416" s="371"/>
      <c r="J416" s="371"/>
      <c r="K416" s="371"/>
      <c r="L416" s="371"/>
      <c r="M416" s="372"/>
      <c r="N416" s="368" t="s">
        <v>43</v>
      </c>
      <c r="O416" s="369"/>
      <c r="P416" s="369"/>
      <c r="Q416" s="369"/>
      <c r="R416" s="369"/>
      <c r="S416" s="369"/>
      <c r="T416" s="370"/>
      <c r="U416" s="43" t="s">
        <v>0</v>
      </c>
      <c r="V416" s="44">
        <f>IFERROR(SUM(V411:V414),"0")</f>
        <v>0</v>
      </c>
      <c r="W416" s="44">
        <f>IFERROR(SUM(W411:W414),"0")</f>
        <v>0</v>
      </c>
      <c r="X416" s="43"/>
      <c r="Y416" s="68"/>
      <c r="Z416" s="68"/>
    </row>
    <row r="417" spans="1:53" ht="16.5" customHeight="1" x14ac:dyDescent="0.25">
      <c r="A417" s="392" t="s">
        <v>579</v>
      </c>
      <c r="B417" s="392"/>
      <c r="C417" s="392"/>
      <c r="D417" s="392"/>
      <c r="E417" s="392"/>
      <c r="F417" s="392"/>
      <c r="G417" s="392"/>
      <c r="H417" s="392"/>
      <c r="I417" s="392"/>
      <c r="J417" s="392"/>
      <c r="K417" s="392"/>
      <c r="L417" s="392"/>
      <c r="M417" s="392"/>
      <c r="N417" s="392"/>
      <c r="O417" s="392"/>
      <c r="P417" s="392"/>
      <c r="Q417" s="392"/>
      <c r="R417" s="392"/>
      <c r="S417" s="392"/>
      <c r="T417" s="392"/>
      <c r="U417" s="392"/>
      <c r="V417" s="392"/>
      <c r="W417" s="392"/>
      <c r="X417" s="392"/>
      <c r="Y417" s="66"/>
      <c r="Z417" s="66"/>
    </row>
    <row r="418" spans="1:53" ht="14.25" customHeight="1" x14ac:dyDescent="0.25">
      <c r="A418" s="377" t="s">
        <v>110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67"/>
      <c r="Z418" s="67"/>
    </row>
    <row r="419" spans="1:53" ht="27" customHeight="1" x14ac:dyDescent="0.25">
      <c r="A419" s="64" t="s">
        <v>580</v>
      </c>
      <c r="B419" s="64" t="s">
        <v>581</v>
      </c>
      <c r="C419" s="37">
        <v>4301020196</v>
      </c>
      <c r="D419" s="364">
        <v>4607091389388</v>
      </c>
      <c r="E419" s="364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114</v>
      </c>
      <c r="L419" s="39" t="s">
        <v>133</v>
      </c>
      <c r="M419" s="38">
        <v>35</v>
      </c>
      <c r="N419" s="4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6"/>
      <c r="P419" s="366"/>
      <c r="Q419" s="366"/>
      <c r="R419" s="367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25">
      <c r="A420" s="64" t="s">
        <v>582</v>
      </c>
      <c r="B420" s="64" t="s">
        <v>583</v>
      </c>
      <c r="C420" s="37">
        <v>4301020185</v>
      </c>
      <c r="D420" s="364">
        <v>4607091389364</v>
      </c>
      <c r="E420" s="364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80</v>
      </c>
      <c r="L420" s="39" t="s">
        <v>133</v>
      </c>
      <c r="M420" s="38">
        <v>35</v>
      </c>
      <c r="N420" s="4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6"/>
      <c r="P420" s="366"/>
      <c r="Q420" s="366"/>
      <c r="R420" s="367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x14ac:dyDescent="0.2">
      <c r="A421" s="371"/>
      <c r="B421" s="371"/>
      <c r="C421" s="371"/>
      <c r="D421" s="371"/>
      <c r="E421" s="371"/>
      <c r="F421" s="371"/>
      <c r="G421" s="371"/>
      <c r="H421" s="371"/>
      <c r="I421" s="371"/>
      <c r="J421" s="371"/>
      <c r="K421" s="371"/>
      <c r="L421" s="371"/>
      <c r="M421" s="372"/>
      <c r="N421" s="368" t="s">
        <v>43</v>
      </c>
      <c r="O421" s="369"/>
      <c r="P421" s="369"/>
      <c r="Q421" s="369"/>
      <c r="R421" s="369"/>
      <c r="S421" s="369"/>
      <c r="T421" s="370"/>
      <c r="U421" s="43" t="s">
        <v>42</v>
      </c>
      <c r="V421" s="44">
        <f>IFERROR(V419/H419,"0")+IFERROR(V420/H420,"0")</f>
        <v>0</v>
      </c>
      <c r="W421" s="44">
        <f>IFERROR(W419/H419,"0")+IFERROR(W420/H420,"0")</f>
        <v>0</v>
      </c>
      <c r="X421" s="44">
        <f>IFERROR(IF(X419="",0,X419),"0")+IFERROR(IF(X420="",0,X420),"0")</f>
        <v>0</v>
      </c>
      <c r="Y421" s="68"/>
      <c r="Z421" s="68"/>
    </row>
    <row r="422" spans="1:53" x14ac:dyDescent="0.2">
      <c r="A422" s="371"/>
      <c r="B422" s="371"/>
      <c r="C422" s="371"/>
      <c r="D422" s="371"/>
      <c r="E422" s="371"/>
      <c r="F422" s="371"/>
      <c r="G422" s="371"/>
      <c r="H422" s="371"/>
      <c r="I422" s="371"/>
      <c r="J422" s="371"/>
      <c r="K422" s="371"/>
      <c r="L422" s="371"/>
      <c r="M422" s="372"/>
      <c r="N422" s="368" t="s">
        <v>43</v>
      </c>
      <c r="O422" s="369"/>
      <c r="P422" s="369"/>
      <c r="Q422" s="369"/>
      <c r="R422" s="369"/>
      <c r="S422" s="369"/>
      <c r="T422" s="370"/>
      <c r="U422" s="43" t="s">
        <v>0</v>
      </c>
      <c r="V422" s="44">
        <f>IFERROR(SUM(V419:V420),"0")</f>
        <v>0</v>
      </c>
      <c r="W422" s="44">
        <f>IFERROR(SUM(W419:W420),"0")</f>
        <v>0</v>
      </c>
      <c r="X422" s="43"/>
      <c r="Y422" s="68"/>
      <c r="Z422" s="68"/>
    </row>
    <row r="423" spans="1:53" ht="14.25" customHeight="1" x14ac:dyDescent="0.25">
      <c r="A423" s="377" t="s">
        <v>76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67"/>
      <c r="Z423" s="67"/>
    </row>
    <row r="424" spans="1:53" ht="27" customHeight="1" x14ac:dyDescent="0.25">
      <c r="A424" s="64" t="s">
        <v>584</v>
      </c>
      <c r="B424" s="64" t="s">
        <v>585</v>
      </c>
      <c r="C424" s="37">
        <v>4301031212</v>
      </c>
      <c r="D424" s="364">
        <v>4607091389739</v>
      </c>
      <c r="E424" s="364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80</v>
      </c>
      <c r="L424" s="39" t="s">
        <v>113</v>
      </c>
      <c r="M424" s="38">
        <v>45</v>
      </c>
      <c r="N424" s="4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6"/>
      <c r="P424" s="366"/>
      <c r="Q424" s="366"/>
      <c r="R424" s="367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ref="W424:W430" si="20">IFERROR(IF(V424="",0,CEILING((V424/$H424),1)*$H424),"")</f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27" customHeight="1" x14ac:dyDescent="0.25">
      <c r="A425" s="64" t="s">
        <v>586</v>
      </c>
      <c r="B425" s="64" t="s">
        <v>587</v>
      </c>
      <c r="C425" s="37">
        <v>4301031247</v>
      </c>
      <c r="D425" s="364">
        <v>4680115883048</v>
      </c>
      <c r="E425" s="364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80</v>
      </c>
      <c r="L425" s="39" t="s">
        <v>79</v>
      </c>
      <c r="M425" s="38">
        <v>40</v>
      </c>
      <c r="N425" s="4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6"/>
      <c r="P425" s="366"/>
      <c r="Q425" s="366"/>
      <c r="R425" s="367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20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6" t="s">
        <v>66</v>
      </c>
    </row>
    <row r="426" spans="1:53" ht="27" customHeight="1" x14ac:dyDescent="0.25">
      <c r="A426" s="64" t="s">
        <v>588</v>
      </c>
      <c r="B426" s="64" t="s">
        <v>589</v>
      </c>
      <c r="C426" s="37">
        <v>4301031176</v>
      </c>
      <c r="D426" s="364">
        <v>4607091389425</v>
      </c>
      <c r="E426" s="364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178</v>
      </c>
      <c r="L426" s="39" t="s">
        <v>79</v>
      </c>
      <c r="M426" s="38">
        <v>45</v>
      </c>
      <c r="N426" s="43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6"/>
      <c r="P426" s="366"/>
      <c r="Q426" s="366"/>
      <c r="R426" s="367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IFERROR(IF(W426=0,"",ROUNDUP(W426/H426,0)*0.00502),"")</f>
        <v/>
      </c>
      <c r="Y426" s="69" t="s">
        <v>48</v>
      </c>
      <c r="Z426" s="70" t="s">
        <v>48</v>
      </c>
      <c r="AD426" s="71"/>
      <c r="BA426" s="307" t="s">
        <v>66</v>
      </c>
    </row>
    <row r="427" spans="1:53" ht="27" customHeight="1" x14ac:dyDescent="0.25">
      <c r="A427" s="64" t="s">
        <v>590</v>
      </c>
      <c r="B427" s="64" t="s">
        <v>591</v>
      </c>
      <c r="C427" s="37">
        <v>4301031215</v>
      </c>
      <c r="D427" s="364">
        <v>4680115882911</v>
      </c>
      <c r="E427" s="364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178</v>
      </c>
      <c r="L427" s="39" t="s">
        <v>79</v>
      </c>
      <c r="M427" s="38">
        <v>40</v>
      </c>
      <c r="N427" s="43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6"/>
      <c r="P427" s="366"/>
      <c r="Q427" s="366"/>
      <c r="R427" s="367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IFERROR(IF(W427=0,"",ROUNDUP(W427/H427,0)*0.00502),"")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592</v>
      </c>
      <c r="B428" s="64" t="s">
        <v>593</v>
      </c>
      <c r="C428" s="37">
        <v>4301031167</v>
      </c>
      <c r="D428" s="364">
        <v>4680115880771</v>
      </c>
      <c r="E428" s="364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178</v>
      </c>
      <c r="L428" s="39" t="s">
        <v>79</v>
      </c>
      <c r="M428" s="38">
        <v>45</v>
      </c>
      <c r="N428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6"/>
      <c r="P428" s="366"/>
      <c r="Q428" s="366"/>
      <c r="R428" s="367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594</v>
      </c>
      <c r="B429" s="64" t="s">
        <v>595</v>
      </c>
      <c r="C429" s="37">
        <v>4301031173</v>
      </c>
      <c r="D429" s="364">
        <v>4607091389500</v>
      </c>
      <c r="E429" s="364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178</v>
      </c>
      <c r="L429" s="39" t="s">
        <v>79</v>
      </c>
      <c r="M429" s="38">
        <v>45</v>
      </c>
      <c r="N429" s="4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6"/>
      <c r="P429" s="366"/>
      <c r="Q429" s="366"/>
      <c r="R429" s="367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596</v>
      </c>
      <c r="B430" s="64" t="s">
        <v>597</v>
      </c>
      <c r="C430" s="37">
        <v>4301031103</v>
      </c>
      <c r="D430" s="364">
        <v>4680115881983</v>
      </c>
      <c r="E430" s="364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178</v>
      </c>
      <c r="L430" s="39" t="s">
        <v>79</v>
      </c>
      <c r="M430" s="38">
        <v>40</v>
      </c>
      <c r="N430" s="42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6"/>
      <c r="P430" s="366"/>
      <c r="Q430" s="366"/>
      <c r="R430" s="367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x14ac:dyDescent="0.2">
      <c r="A431" s="371"/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2"/>
      <c r="N431" s="368" t="s">
        <v>43</v>
      </c>
      <c r="O431" s="369"/>
      <c r="P431" s="369"/>
      <c r="Q431" s="369"/>
      <c r="R431" s="369"/>
      <c r="S431" s="369"/>
      <c r="T431" s="370"/>
      <c r="U431" s="43" t="s">
        <v>42</v>
      </c>
      <c r="V431" s="44">
        <f>IFERROR(V424/H424,"0")+IFERROR(V425/H425,"0")+IFERROR(V426/H426,"0")+IFERROR(V427/H427,"0")+IFERROR(V428/H428,"0")+IFERROR(V429/H429,"0")+IFERROR(V430/H430,"0")</f>
        <v>0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x14ac:dyDescent="0.2">
      <c r="A432" s="371"/>
      <c r="B432" s="371"/>
      <c r="C432" s="371"/>
      <c r="D432" s="371"/>
      <c r="E432" s="371"/>
      <c r="F432" s="371"/>
      <c r="G432" s="371"/>
      <c r="H432" s="371"/>
      <c r="I432" s="371"/>
      <c r="J432" s="371"/>
      <c r="K432" s="371"/>
      <c r="L432" s="371"/>
      <c r="M432" s="372"/>
      <c r="N432" s="368" t="s">
        <v>43</v>
      </c>
      <c r="O432" s="369"/>
      <c r="P432" s="369"/>
      <c r="Q432" s="369"/>
      <c r="R432" s="369"/>
      <c r="S432" s="369"/>
      <c r="T432" s="370"/>
      <c r="U432" s="43" t="s">
        <v>0</v>
      </c>
      <c r="V432" s="44">
        <f>IFERROR(SUM(V424:V430),"0")</f>
        <v>0</v>
      </c>
      <c r="W432" s="44">
        <f>IFERROR(SUM(W424:W430),"0")</f>
        <v>0</v>
      </c>
      <c r="X432" s="43"/>
      <c r="Y432" s="68"/>
      <c r="Z432" s="68"/>
    </row>
    <row r="433" spans="1:53" ht="14.25" customHeight="1" x14ac:dyDescent="0.25">
      <c r="A433" s="377" t="s">
        <v>105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67"/>
      <c r="Z433" s="67"/>
    </row>
    <row r="434" spans="1:53" ht="27" customHeight="1" x14ac:dyDescent="0.25">
      <c r="A434" s="64" t="s">
        <v>598</v>
      </c>
      <c r="B434" s="64" t="s">
        <v>599</v>
      </c>
      <c r="C434" s="37">
        <v>4301170010</v>
      </c>
      <c r="D434" s="364">
        <v>4680115884090</v>
      </c>
      <c r="E434" s="364"/>
      <c r="F434" s="63">
        <v>0.11</v>
      </c>
      <c r="G434" s="38">
        <v>12</v>
      </c>
      <c r="H434" s="63">
        <v>1.32</v>
      </c>
      <c r="I434" s="63">
        <v>1.88</v>
      </c>
      <c r="J434" s="38">
        <v>200</v>
      </c>
      <c r="K434" s="38" t="s">
        <v>572</v>
      </c>
      <c r="L434" s="39" t="s">
        <v>571</v>
      </c>
      <c r="M434" s="38">
        <v>150</v>
      </c>
      <c r="N434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6"/>
      <c r="P434" s="366"/>
      <c r="Q434" s="366"/>
      <c r="R434" s="367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IFERROR(IF(W434=0,"",ROUNDUP(W434/H434,0)*0.00627),"")</f>
        <v/>
      </c>
      <c r="Y434" s="69" t="s">
        <v>48</v>
      </c>
      <c r="Z434" s="70" t="s">
        <v>48</v>
      </c>
      <c r="AD434" s="71"/>
      <c r="BA434" s="312" t="s">
        <v>66</v>
      </c>
    </row>
    <row r="435" spans="1:53" x14ac:dyDescent="0.2">
      <c r="A435" s="371"/>
      <c r="B435" s="371"/>
      <c r="C435" s="371"/>
      <c r="D435" s="371"/>
      <c r="E435" s="371"/>
      <c r="F435" s="371"/>
      <c r="G435" s="371"/>
      <c r="H435" s="371"/>
      <c r="I435" s="371"/>
      <c r="J435" s="371"/>
      <c r="K435" s="371"/>
      <c r="L435" s="371"/>
      <c r="M435" s="372"/>
      <c r="N435" s="368" t="s">
        <v>43</v>
      </c>
      <c r="O435" s="369"/>
      <c r="P435" s="369"/>
      <c r="Q435" s="369"/>
      <c r="R435" s="369"/>
      <c r="S435" s="369"/>
      <c r="T435" s="370"/>
      <c r="U435" s="43" t="s">
        <v>42</v>
      </c>
      <c r="V435" s="44">
        <f>IFERROR(V434/H434,"0")</f>
        <v>0</v>
      </c>
      <c r="W435" s="44">
        <f>IFERROR(W434/H434,"0")</f>
        <v>0</v>
      </c>
      <c r="X435" s="44">
        <f>IFERROR(IF(X434="",0,X434),"0")</f>
        <v>0</v>
      </c>
      <c r="Y435" s="68"/>
      <c r="Z435" s="68"/>
    </row>
    <row r="436" spans="1:53" x14ac:dyDescent="0.2">
      <c r="A436" s="371"/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2"/>
      <c r="N436" s="368" t="s">
        <v>43</v>
      </c>
      <c r="O436" s="369"/>
      <c r="P436" s="369"/>
      <c r="Q436" s="369"/>
      <c r="R436" s="369"/>
      <c r="S436" s="369"/>
      <c r="T436" s="370"/>
      <c r="U436" s="43" t="s">
        <v>0</v>
      </c>
      <c r="V436" s="44">
        <f>IFERROR(SUM(V434:V434),"0")</f>
        <v>0</v>
      </c>
      <c r="W436" s="44">
        <f>IFERROR(SUM(W434:W434),"0")</f>
        <v>0</v>
      </c>
      <c r="X436" s="43"/>
      <c r="Y436" s="68"/>
      <c r="Z436" s="68"/>
    </row>
    <row r="437" spans="1:53" ht="14.25" customHeight="1" x14ac:dyDescent="0.25">
      <c r="A437" s="377" t="s">
        <v>600</v>
      </c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77"/>
      <c r="O437" s="377"/>
      <c r="P437" s="377"/>
      <c r="Q437" s="377"/>
      <c r="R437" s="377"/>
      <c r="S437" s="377"/>
      <c r="T437" s="377"/>
      <c r="U437" s="377"/>
      <c r="V437" s="377"/>
      <c r="W437" s="377"/>
      <c r="X437" s="377"/>
      <c r="Y437" s="67"/>
      <c r="Z437" s="67"/>
    </row>
    <row r="438" spans="1:53" ht="27" customHeight="1" x14ac:dyDescent="0.25">
      <c r="A438" s="64" t="s">
        <v>601</v>
      </c>
      <c r="B438" s="64" t="s">
        <v>602</v>
      </c>
      <c r="C438" s="37">
        <v>4301040357</v>
      </c>
      <c r="D438" s="364">
        <v>4680115884564</v>
      </c>
      <c r="E438" s="364"/>
      <c r="F438" s="63">
        <v>0.15</v>
      </c>
      <c r="G438" s="38">
        <v>20</v>
      </c>
      <c r="H438" s="63">
        <v>3</v>
      </c>
      <c r="I438" s="63">
        <v>3.6</v>
      </c>
      <c r="J438" s="38">
        <v>200</v>
      </c>
      <c r="K438" s="38" t="s">
        <v>572</v>
      </c>
      <c r="L438" s="39" t="s">
        <v>571</v>
      </c>
      <c r="M438" s="38">
        <v>60</v>
      </c>
      <c r="N438" s="42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6"/>
      <c r="P438" s="366"/>
      <c r="Q438" s="366"/>
      <c r="R438" s="36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3" t="s">
        <v>66</v>
      </c>
    </row>
    <row r="439" spans="1:53" x14ac:dyDescent="0.2">
      <c r="A439" s="371"/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2"/>
      <c r="N439" s="368" t="s">
        <v>43</v>
      </c>
      <c r="O439" s="369"/>
      <c r="P439" s="369"/>
      <c r="Q439" s="369"/>
      <c r="R439" s="369"/>
      <c r="S439" s="369"/>
      <c r="T439" s="370"/>
      <c r="U439" s="43" t="s">
        <v>42</v>
      </c>
      <c r="V439" s="44">
        <f>IFERROR(V438/H438,"0")</f>
        <v>0</v>
      </c>
      <c r="W439" s="44">
        <f>IFERROR(W438/H438,"0")</f>
        <v>0</v>
      </c>
      <c r="X439" s="44">
        <f>IFERROR(IF(X438="",0,X438),"0")</f>
        <v>0</v>
      </c>
      <c r="Y439" s="68"/>
      <c r="Z439" s="68"/>
    </row>
    <row r="440" spans="1:53" x14ac:dyDescent="0.2">
      <c r="A440" s="371"/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2"/>
      <c r="N440" s="368" t="s">
        <v>43</v>
      </c>
      <c r="O440" s="369"/>
      <c r="P440" s="369"/>
      <c r="Q440" s="369"/>
      <c r="R440" s="369"/>
      <c r="S440" s="369"/>
      <c r="T440" s="370"/>
      <c r="U440" s="43" t="s">
        <v>0</v>
      </c>
      <c r="V440" s="44">
        <f>IFERROR(SUM(V438:V438),"0")</f>
        <v>0</v>
      </c>
      <c r="W440" s="44">
        <f>IFERROR(SUM(W438:W438),"0")</f>
        <v>0</v>
      </c>
      <c r="X440" s="43"/>
      <c r="Y440" s="68"/>
      <c r="Z440" s="68"/>
    </row>
    <row r="441" spans="1:53" ht="27.75" customHeight="1" x14ac:dyDescent="0.2">
      <c r="A441" s="391" t="s">
        <v>603</v>
      </c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1"/>
      <c r="O441" s="391"/>
      <c r="P441" s="391"/>
      <c r="Q441" s="391"/>
      <c r="R441" s="391"/>
      <c r="S441" s="391"/>
      <c r="T441" s="391"/>
      <c r="U441" s="391"/>
      <c r="V441" s="391"/>
      <c r="W441" s="391"/>
      <c r="X441" s="391"/>
      <c r="Y441" s="55"/>
      <c r="Z441" s="55"/>
    </row>
    <row r="442" spans="1:53" ht="16.5" customHeight="1" x14ac:dyDescent="0.25">
      <c r="A442" s="392" t="s">
        <v>603</v>
      </c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2"/>
      <c r="O442" s="392"/>
      <c r="P442" s="392"/>
      <c r="Q442" s="392"/>
      <c r="R442" s="392"/>
      <c r="S442" s="392"/>
      <c r="T442" s="392"/>
      <c r="U442" s="392"/>
      <c r="V442" s="392"/>
      <c r="W442" s="392"/>
      <c r="X442" s="392"/>
      <c r="Y442" s="66"/>
      <c r="Z442" s="66"/>
    </row>
    <row r="443" spans="1:53" ht="14.25" customHeight="1" x14ac:dyDescent="0.25">
      <c r="A443" s="377" t="s">
        <v>118</v>
      </c>
      <c r="B443" s="377"/>
      <c r="C443" s="377"/>
      <c r="D443" s="377"/>
      <c r="E443" s="377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  <c r="X443" s="377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4301011371</v>
      </c>
      <c r="D444" s="364">
        <v>4607091389067</v>
      </c>
      <c r="E444" s="364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114</v>
      </c>
      <c r="L444" s="39" t="s">
        <v>133</v>
      </c>
      <c r="M444" s="38">
        <v>55</v>
      </c>
      <c r="N444" s="42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6"/>
      <c r="P444" s="366"/>
      <c r="Q444" s="366"/>
      <c r="R444" s="367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ref="W444:W461" si="21">IFERROR(IF(V444="",0,CEILING((V444/$H444),1)*$H444),"")</f>
        <v>0</v>
      </c>
      <c r="X444" s="42" t="str">
        <f t="shared" ref="X444:X452" si="22">IFERROR(IF(W444=0,"",ROUNDUP(W444/H444,0)*0.01196),"")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25">
      <c r="A445" s="64" t="s">
        <v>604</v>
      </c>
      <c r="B445" s="64" t="s">
        <v>606</v>
      </c>
      <c r="C445" s="37">
        <v>4301011795</v>
      </c>
      <c r="D445" s="364">
        <v>4607091389067</v>
      </c>
      <c r="E445" s="364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114</v>
      </c>
      <c r="L445" s="39" t="s">
        <v>113</v>
      </c>
      <c r="M445" s="38">
        <v>60</v>
      </c>
      <c r="N445" s="424" t="s">
        <v>607</v>
      </c>
      <c r="O445" s="366"/>
      <c r="P445" s="366"/>
      <c r="Q445" s="366"/>
      <c r="R445" s="367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21"/>
        <v>0</v>
      </c>
      <c r="X445" s="42" t="str">
        <f t="shared" si="22"/>
        <v/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25">
      <c r="A446" s="64" t="s">
        <v>608</v>
      </c>
      <c r="B446" s="64" t="s">
        <v>609</v>
      </c>
      <c r="C446" s="37">
        <v>4301011363</v>
      </c>
      <c r="D446" s="364">
        <v>4607091383522</v>
      </c>
      <c r="E446" s="364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55</v>
      </c>
      <c r="N446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6"/>
      <c r="P446" s="366"/>
      <c r="Q446" s="366"/>
      <c r="R446" s="367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1"/>
        <v>0</v>
      </c>
      <c r="X446" s="42" t="str">
        <f t="shared" si="22"/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27" customHeight="1" x14ac:dyDescent="0.25">
      <c r="A447" s="64" t="s">
        <v>608</v>
      </c>
      <c r="B447" s="64" t="s">
        <v>610</v>
      </c>
      <c r="C447" s="37">
        <v>4301011779</v>
      </c>
      <c r="D447" s="364">
        <v>4607091383522</v>
      </c>
      <c r="E447" s="364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60</v>
      </c>
      <c r="N447" s="419" t="s">
        <v>611</v>
      </c>
      <c r="O447" s="366"/>
      <c r="P447" s="366"/>
      <c r="Q447" s="366"/>
      <c r="R447" s="367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7" t="s">
        <v>66</v>
      </c>
    </row>
    <row r="448" spans="1:53" ht="27" customHeight="1" x14ac:dyDescent="0.25">
      <c r="A448" s="64" t="s">
        <v>612</v>
      </c>
      <c r="B448" s="64" t="s">
        <v>613</v>
      </c>
      <c r="C448" s="37">
        <v>4301011785</v>
      </c>
      <c r="D448" s="364">
        <v>4607091384437</v>
      </c>
      <c r="E448" s="364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420" t="s">
        <v>614</v>
      </c>
      <c r="O448" s="366"/>
      <c r="P448" s="366"/>
      <c r="Q448" s="366"/>
      <c r="R448" s="367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8" t="s">
        <v>66</v>
      </c>
    </row>
    <row r="449" spans="1:53" ht="16.5" customHeight="1" x14ac:dyDescent="0.25">
      <c r="A449" s="64" t="s">
        <v>615</v>
      </c>
      <c r="B449" s="64" t="s">
        <v>616</v>
      </c>
      <c r="C449" s="37">
        <v>4301011774</v>
      </c>
      <c r="D449" s="364">
        <v>4680115884502</v>
      </c>
      <c r="E449" s="364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21" t="s">
        <v>617</v>
      </c>
      <c r="O449" s="366"/>
      <c r="P449" s="366"/>
      <c r="Q449" s="366"/>
      <c r="R449" s="367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27" customHeight="1" x14ac:dyDescent="0.25">
      <c r="A450" s="64" t="s">
        <v>618</v>
      </c>
      <c r="B450" s="64" t="s">
        <v>619</v>
      </c>
      <c r="C450" s="37">
        <v>4301011365</v>
      </c>
      <c r="D450" s="364">
        <v>4607091389104</v>
      </c>
      <c r="E450" s="364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4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6"/>
      <c r="P450" s="366"/>
      <c r="Q450" s="366"/>
      <c r="R450" s="367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ht="27" customHeight="1" x14ac:dyDescent="0.25">
      <c r="A451" s="64" t="s">
        <v>618</v>
      </c>
      <c r="B451" s="64" t="s">
        <v>620</v>
      </c>
      <c r="C451" s="37">
        <v>4301011771</v>
      </c>
      <c r="D451" s="364">
        <v>4607091389104</v>
      </c>
      <c r="E451" s="364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13" t="s">
        <v>621</v>
      </c>
      <c r="O451" s="366"/>
      <c r="P451" s="366"/>
      <c r="Q451" s="366"/>
      <c r="R451" s="367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21" t="s">
        <v>66</v>
      </c>
    </row>
    <row r="452" spans="1:53" ht="16.5" customHeight="1" x14ac:dyDescent="0.25">
      <c r="A452" s="64" t="s">
        <v>622</v>
      </c>
      <c r="B452" s="64" t="s">
        <v>623</v>
      </c>
      <c r="C452" s="37">
        <v>4301011799</v>
      </c>
      <c r="D452" s="364">
        <v>4680115884519</v>
      </c>
      <c r="E452" s="364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133</v>
      </c>
      <c r="M452" s="38">
        <v>60</v>
      </c>
      <c r="N452" s="414" t="s">
        <v>624</v>
      </c>
      <c r="O452" s="366"/>
      <c r="P452" s="366"/>
      <c r="Q452" s="366"/>
      <c r="R452" s="367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22" t="s">
        <v>66</v>
      </c>
    </row>
    <row r="453" spans="1:53" ht="27" customHeight="1" x14ac:dyDescent="0.25">
      <c r="A453" s="64" t="s">
        <v>625</v>
      </c>
      <c r="B453" s="64" t="s">
        <v>626</v>
      </c>
      <c r="C453" s="37">
        <v>4301011367</v>
      </c>
      <c r="D453" s="364">
        <v>4680115880603</v>
      </c>
      <c r="E453" s="364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55</v>
      </c>
      <c r="N453" s="4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6"/>
      <c r="P453" s="366"/>
      <c r="Q453" s="366"/>
      <c r="R453" s="367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ref="X453:X458" si="23">IFERROR(IF(W453=0,"",ROUNDUP(W453/H453,0)*0.00937),"")</f>
        <v/>
      </c>
      <c r="Y453" s="69" t="s">
        <v>48</v>
      </c>
      <c r="Z453" s="70" t="s">
        <v>48</v>
      </c>
      <c r="AD453" s="71"/>
      <c r="BA453" s="323" t="s">
        <v>66</v>
      </c>
    </row>
    <row r="454" spans="1:53" ht="27" customHeight="1" x14ac:dyDescent="0.25">
      <c r="A454" s="64" t="s">
        <v>625</v>
      </c>
      <c r="B454" s="64" t="s">
        <v>627</v>
      </c>
      <c r="C454" s="37">
        <v>4301011778</v>
      </c>
      <c r="D454" s="364">
        <v>4680115880603</v>
      </c>
      <c r="E454" s="364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60</v>
      </c>
      <c r="N454" s="416" t="s">
        <v>628</v>
      </c>
      <c r="O454" s="366"/>
      <c r="P454" s="366"/>
      <c r="Q454" s="366"/>
      <c r="R454" s="367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3"/>
        <v/>
      </c>
      <c r="Y454" s="69" t="s">
        <v>48</v>
      </c>
      <c r="Z454" s="70" t="s">
        <v>48</v>
      </c>
      <c r="AD454" s="71"/>
      <c r="BA454" s="324" t="s">
        <v>66</v>
      </c>
    </row>
    <row r="455" spans="1:53" ht="27" customHeight="1" x14ac:dyDescent="0.25">
      <c r="A455" s="64" t="s">
        <v>629</v>
      </c>
      <c r="B455" s="64" t="s">
        <v>630</v>
      </c>
      <c r="C455" s="37">
        <v>4301011168</v>
      </c>
      <c r="D455" s="364">
        <v>4607091389999</v>
      </c>
      <c r="E455" s="364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55</v>
      </c>
      <c r="N455" s="4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6"/>
      <c r="P455" s="366"/>
      <c r="Q455" s="366"/>
      <c r="R455" s="367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3"/>
        <v/>
      </c>
      <c r="Y455" s="69" t="s">
        <v>48</v>
      </c>
      <c r="Z455" s="70" t="s">
        <v>48</v>
      </c>
      <c r="AD455" s="71"/>
      <c r="BA455" s="325" t="s">
        <v>66</v>
      </c>
    </row>
    <row r="456" spans="1:53" ht="27" customHeight="1" x14ac:dyDescent="0.25">
      <c r="A456" s="64" t="s">
        <v>629</v>
      </c>
      <c r="B456" s="64" t="s">
        <v>631</v>
      </c>
      <c r="C456" s="37">
        <v>4301011775</v>
      </c>
      <c r="D456" s="364">
        <v>4607091389999</v>
      </c>
      <c r="E456" s="364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408" t="s">
        <v>632</v>
      </c>
      <c r="O456" s="366"/>
      <c r="P456" s="366"/>
      <c r="Q456" s="366"/>
      <c r="R456" s="367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3"/>
        <v/>
      </c>
      <c r="Y456" s="69" t="s">
        <v>48</v>
      </c>
      <c r="Z456" s="70" t="s">
        <v>48</v>
      </c>
      <c r="AD456" s="71"/>
      <c r="BA456" s="326" t="s">
        <v>66</v>
      </c>
    </row>
    <row r="457" spans="1:53" ht="27" customHeight="1" x14ac:dyDescent="0.25">
      <c r="A457" s="64" t="s">
        <v>633</v>
      </c>
      <c r="B457" s="64" t="s">
        <v>634</v>
      </c>
      <c r="C457" s="37">
        <v>4301011372</v>
      </c>
      <c r="D457" s="364">
        <v>4680115882782</v>
      </c>
      <c r="E457" s="364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50</v>
      </c>
      <c r="N457" s="4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6"/>
      <c r="P457" s="366"/>
      <c r="Q457" s="366"/>
      <c r="R457" s="367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3"/>
        <v/>
      </c>
      <c r="Y457" s="69" t="s">
        <v>48</v>
      </c>
      <c r="Z457" s="70" t="s">
        <v>48</v>
      </c>
      <c r="AD457" s="71"/>
      <c r="BA457" s="327" t="s">
        <v>66</v>
      </c>
    </row>
    <row r="458" spans="1:53" ht="27" customHeight="1" x14ac:dyDescent="0.25">
      <c r="A458" s="64" t="s">
        <v>633</v>
      </c>
      <c r="B458" s="64" t="s">
        <v>635</v>
      </c>
      <c r="C458" s="37">
        <v>4301011770</v>
      </c>
      <c r="D458" s="364">
        <v>4680115882782</v>
      </c>
      <c r="E458" s="364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0" t="s">
        <v>636</v>
      </c>
      <c r="O458" s="366"/>
      <c r="P458" s="366"/>
      <c r="Q458" s="366"/>
      <c r="R458" s="367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3"/>
        <v/>
      </c>
      <c r="Y458" s="69" t="s">
        <v>48</v>
      </c>
      <c r="Z458" s="70" t="s">
        <v>48</v>
      </c>
      <c r="AD458" s="71"/>
      <c r="BA458" s="328" t="s">
        <v>66</v>
      </c>
    </row>
    <row r="459" spans="1:53" ht="27" customHeight="1" x14ac:dyDescent="0.25">
      <c r="A459" s="64" t="s">
        <v>637</v>
      </c>
      <c r="B459" s="64" t="s">
        <v>638</v>
      </c>
      <c r="C459" s="37">
        <v>4301011190</v>
      </c>
      <c r="D459" s="364">
        <v>4607091389098</v>
      </c>
      <c r="E459" s="364"/>
      <c r="F459" s="63">
        <v>0.4</v>
      </c>
      <c r="G459" s="38">
        <v>6</v>
      </c>
      <c r="H459" s="63">
        <v>2.4</v>
      </c>
      <c r="I459" s="63">
        <v>2.6</v>
      </c>
      <c r="J459" s="38">
        <v>156</v>
      </c>
      <c r="K459" s="38" t="s">
        <v>80</v>
      </c>
      <c r="L459" s="39" t="s">
        <v>133</v>
      </c>
      <c r="M459" s="38">
        <v>50</v>
      </c>
      <c r="N459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6"/>
      <c r="P459" s="366"/>
      <c r="Q459" s="366"/>
      <c r="R459" s="367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29" t="s">
        <v>66</v>
      </c>
    </row>
    <row r="460" spans="1:53" ht="27" customHeight="1" x14ac:dyDescent="0.25">
      <c r="A460" s="64" t="s">
        <v>639</v>
      </c>
      <c r="B460" s="64" t="s">
        <v>640</v>
      </c>
      <c r="C460" s="37">
        <v>4301011366</v>
      </c>
      <c r="D460" s="364">
        <v>4607091389982</v>
      </c>
      <c r="E460" s="364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55</v>
      </c>
      <c r="N460" s="4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6"/>
      <c r="P460" s="366"/>
      <c r="Q460" s="366"/>
      <c r="R460" s="367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30" t="s">
        <v>66</v>
      </c>
    </row>
    <row r="461" spans="1:53" ht="27" customHeight="1" x14ac:dyDescent="0.25">
      <c r="A461" s="64" t="s">
        <v>639</v>
      </c>
      <c r="B461" s="64" t="s">
        <v>641</v>
      </c>
      <c r="C461" s="37">
        <v>4301011784</v>
      </c>
      <c r="D461" s="364">
        <v>4607091389982</v>
      </c>
      <c r="E461" s="364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405" t="s">
        <v>642</v>
      </c>
      <c r="O461" s="366"/>
      <c r="P461" s="366"/>
      <c r="Q461" s="366"/>
      <c r="R461" s="367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31" t="s">
        <v>66</v>
      </c>
    </row>
    <row r="462" spans="1:53" x14ac:dyDescent="0.2">
      <c r="A462" s="371"/>
      <c r="B462" s="371"/>
      <c r="C462" s="371"/>
      <c r="D462" s="371"/>
      <c r="E462" s="371"/>
      <c r="F462" s="371"/>
      <c r="G462" s="371"/>
      <c r="H462" s="371"/>
      <c r="I462" s="371"/>
      <c r="J462" s="371"/>
      <c r="K462" s="371"/>
      <c r="L462" s="371"/>
      <c r="M462" s="372"/>
      <c r="N462" s="368" t="s">
        <v>43</v>
      </c>
      <c r="O462" s="369"/>
      <c r="P462" s="369"/>
      <c r="Q462" s="369"/>
      <c r="R462" s="369"/>
      <c r="S462" s="369"/>
      <c r="T462" s="370"/>
      <c r="U462" s="43" t="s">
        <v>42</v>
      </c>
      <c r="V462" s="44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371"/>
      <c r="B463" s="371"/>
      <c r="C463" s="371"/>
      <c r="D463" s="371"/>
      <c r="E463" s="371"/>
      <c r="F463" s="371"/>
      <c r="G463" s="371"/>
      <c r="H463" s="371"/>
      <c r="I463" s="371"/>
      <c r="J463" s="371"/>
      <c r="K463" s="371"/>
      <c r="L463" s="371"/>
      <c r="M463" s="372"/>
      <c r="N463" s="368" t="s">
        <v>43</v>
      </c>
      <c r="O463" s="369"/>
      <c r="P463" s="369"/>
      <c r="Q463" s="369"/>
      <c r="R463" s="369"/>
      <c r="S463" s="369"/>
      <c r="T463" s="370"/>
      <c r="U463" s="43" t="s">
        <v>0</v>
      </c>
      <c r="V463" s="44">
        <f>IFERROR(SUM(V444:V461),"0")</f>
        <v>0</v>
      </c>
      <c r="W463" s="44">
        <f>IFERROR(SUM(W444:W461),"0")</f>
        <v>0</v>
      </c>
      <c r="X463" s="43"/>
      <c r="Y463" s="68"/>
      <c r="Z463" s="68"/>
    </row>
    <row r="464" spans="1:53" ht="14.25" customHeight="1" x14ac:dyDescent="0.25">
      <c r="A464" s="377" t="s">
        <v>110</v>
      </c>
      <c r="B464" s="377"/>
      <c r="C464" s="377"/>
      <c r="D464" s="377"/>
      <c r="E464" s="377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  <c r="X464" s="377"/>
      <c r="Y464" s="67"/>
      <c r="Z464" s="67"/>
    </row>
    <row r="465" spans="1:53" ht="16.5" customHeight="1" x14ac:dyDescent="0.25">
      <c r="A465" s="64" t="s">
        <v>643</v>
      </c>
      <c r="B465" s="64" t="s">
        <v>644</v>
      </c>
      <c r="C465" s="37">
        <v>4301020222</v>
      </c>
      <c r="D465" s="364">
        <v>4607091388930</v>
      </c>
      <c r="E465" s="364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4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6"/>
      <c r="P465" s="366"/>
      <c r="Q465" s="366"/>
      <c r="R465" s="367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32" t="s">
        <v>66</v>
      </c>
    </row>
    <row r="466" spans="1:53" ht="16.5" customHeight="1" x14ac:dyDescent="0.25">
      <c r="A466" s="64" t="s">
        <v>645</v>
      </c>
      <c r="B466" s="64" t="s">
        <v>646</v>
      </c>
      <c r="C466" s="37">
        <v>4301020206</v>
      </c>
      <c r="D466" s="364">
        <v>4680115880054</v>
      </c>
      <c r="E466" s="364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6"/>
      <c r="P466" s="366"/>
      <c r="Q466" s="366"/>
      <c r="R466" s="367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33" t="s">
        <v>66</v>
      </c>
    </row>
    <row r="467" spans="1:53" x14ac:dyDescent="0.2">
      <c r="A467" s="371"/>
      <c r="B467" s="371"/>
      <c r="C467" s="371"/>
      <c r="D467" s="371"/>
      <c r="E467" s="371"/>
      <c r="F467" s="371"/>
      <c r="G467" s="371"/>
      <c r="H467" s="371"/>
      <c r="I467" s="371"/>
      <c r="J467" s="371"/>
      <c r="K467" s="371"/>
      <c r="L467" s="371"/>
      <c r="M467" s="372"/>
      <c r="N467" s="368" t="s">
        <v>43</v>
      </c>
      <c r="O467" s="369"/>
      <c r="P467" s="369"/>
      <c r="Q467" s="369"/>
      <c r="R467" s="369"/>
      <c r="S467" s="369"/>
      <c r="T467" s="370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371"/>
      <c r="B468" s="371"/>
      <c r="C468" s="371"/>
      <c r="D468" s="371"/>
      <c r="E468" s="371"/>
      <c r="F468" s="371"/>
      <c r="G468" s="371"/>
      <c r="H468" s="371"/>
      <c r="I468" s="371"/>
      <c r="J468" s="371"/>
      <c r="K468" s="371"/>
      <c r="L468" s="371"/>
      <c r="M468" s="372"/>
      <c r="N468" s="368" t="s">
        <v>43</v>
      </c>
      <c r="O468" s="369"/>
      <c r="P468" s="369"/>
      <c r="Q468" s="369"/>
      <c r="R468" s="369"/>
      <c r="S468" s="369"/>
      <c r="T468" s="370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377" t="s">
        <v>76</v>
      </c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  <c r="X469" s="377"/>
      <c r="Y469" s="67"/>
      <c r="Z469" s="67"/>
    </row>
    <row r="470" spans="1:53" ht="27" customHeight="1" x14ac:dyDescent="0.25">
      <c r="A470" s="64" t="s">
        <v>647</v>
      </c>
      <c r="B470" s="64" t="s">
        <v>648</v>
      </c>
      <c r="C470" s="37">
        <v>4301031252</v>
      </c>
      <c r="D470" s="364">
        <v>4680115883116</v>
      </c>
      <c r="E470" s="364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6"/>
      <c r="P470" s="366"/>
      <c r="Q470" s="366"/>
      <c r="R470" s="367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4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34" t="s">
        <v>66</v>
      </c>
    </row>
    <row r="471" spans="1:53" ht="27" customHeight="1" x14ac:dyDescent="0.25">
      <c r="A471" s="64" t="s">
        <v>649</v>
      </c>
      <c r="B471" s="64" t="s">
        <v>650</v>
      </c>
      <c r="C471" s="37">
        <v>4301031248</v>
      </c>
      <c r="D471" s="364">
        <v>4680115883093</v>
      </c>
      <c r="E471" s="364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4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6"/>
      <c r="P471" s="366"/>
      <c r="Q471" s="366"/>
      <c r="R471" s="367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4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5" t="s">
        <v>66</v>
      </c>
    </row>
    <row r="472" spans="1:53" ht="27" customHeight="1" x14ac:dyDescent="0.25">
      <c r="A472" s="64" t="s">
        <v>651</v>
      </c>
      <c r="B472" s="64" t="s">
        <v>652</v>
      </c>
      <c r="C472" s="37">
        <v>4301031250</v>
      </c>
      <c r="D472" s="364">
        <v>4680115883109</v>
      </c>
      <c r="E472" s="364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40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6"/>
      <c r="P472" s="366"/>
      <c r="Q472" s="366"/>
      <c r="R472" s="367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4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6" t="s">
        <v>66</v>
      </c>
    </row>
    <row r="473" spans="1:53" ht="27" customHeight="1" x14ac:dyDescent="0.25">
      <c r="A473" s="64" t="s">
        <v>653</v>
      </c>
      <c r="B473" s="64" t="s">
        <v>654</v>
      </c>
      <c r="C473" s="37">
        <v>4301031249</v>
      </c>
      <c r="D473" s="364">
        <v>4680115882072</v>
      </c>
      <c r="E473" s="364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3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6"/>
      <c r="P473" s="366"/>
      <c r="Q473" s="366"/>
      <c r="R473" s="367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4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7" t="s">
        <v>66</v>
      </c>
    </row>
    <row r="474" spans="1:53" ht="27" customHeight="1" x14ac:dyDescent="0.25">
      <c r="A474" s="64" t="s">
        <v>655</v>
      </c>
      <c r="B474" s="64" t="s">
        <v>656</v>
      </c>
      <c r="C474" s="37">
        <v>4301031251</v>
      </c>
      <c r="D474" s="364">
        <v>4680115882102</v>
      </c>
      <c r="E474" s="364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6"/>
      <c r="P474" s="366"/>
      <c r="Q474" s="366"/>
      <c r="R474" s="367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4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8" t="s">
        <v>66</v>
      </c>
    </row>
    <row r="475" spans="1:53" ht="27" customHeight="1" x14ac:dyDescent="0.25">
      <c r="A475" s="64" t="s">
        <v>657</v>
      </c>
      <c r="B475" s="64" t="s">
        <v>658</v>
      </c>
      <c r="C475" s="37">
        <v>4301031253</v>
      </c>
      <c r="D475" s="364">
        <v>4680115882096</v>
      </c>
      <c r="E475" s="364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6"/>
      <c r="P475" s="366"/>
      <c r="Q475" s="366"/>
      <c r="R475" s="367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4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9" t="s">
        <v>66</v>
      </c>
    </row>
    <row r="476" spans="1:53" x14ac:dyDescent="0.2">
      <c r="A476" s="371"/>
      <c r="B476" s="371"/>
      <c r="C476" s="371"/>
      <c r="D476" s="371"/>
      <c r="E476" s="371"/>
      <c r="F476" s="371"/>
      <c r="G476" s="371"/>
      <c r="H476" s="371"/>
      <c r="I476" s="371"/>
      <c r="J476" s="371"/>
      <c r="K476" s="371"/>
      <c r="L476" s="371"/>
      <c r="M476" s="372"/>
      <c r="N476" s="368" t="s">
        <v>43</v>
      </c>
      <c r="O476" s="369"/>
      <c r="P476" s="369"/>
      <c r="Q476" s="369"/>
      <c r="R476" s="369"/>
      <c r="S476" s="369"/>
      <c r="T476" s="370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371"/>
      <c r="B477" s="371"/>
      <c r="C477" s="371"/>
      <c r="D477" s="371"/>
      <c r="E477" s="371"/>
      <c r="F477" s="371"/>
      <c r="G477" s="371"/>
      <c r="H477" s="371"/>
      <c r="I477" s="371"/>
      <c r="J477" s="371"/>
      <c r="K477" s="371"/>
      <c r="L477" s="371"/>
      <c r="M477" s="372"/>
      <c r="N477" s="368" t="s">
        <v>43</v>
      </c>
      <c r="O477" s="369"/>
      <c r="P477" s="369"/>
      <c r="Q477" s="369"/>
      <c r="R477" s="369"/>
      <c r="S477" s="369"/>
      <c r="T477" s="370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377" t="s">
        <v>81</v>
      </c>
      <c r="B478" s="377"/>
      <c r="C478" s="377"/>
      <c r="D478" s="377"/>
      <c r="E478" s="377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  <c r="X478" s="377"/>
      <c r="Y478" s="67"/>
      <c r="Z478" s="67"/>
    </row>
    <row r="479" spans="1:53" ht="16.5" customHeight="1" x14ac:dyDescent="0.25">
      <c r="A479" s="64" t="s">
        <v>659</v>
      </c>
      <c r="B479" s="64" t="s">
        <v>660</v>
      </c>
      <c r="C479" s="37">
        <v>4301051230</v>
      </c>
      <c r="D479" s="364">
        <v>4607091383409</v>
      </c>
      <c r="E479" s="364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39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6"/>
      <c r="P479" s="366"/>
      <c r="Q479" s="366"/>
      <c r="R479" s="367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40" t="s">
        <v>66</v>
      </c>
    </row>
    <row r="480" spans="1:53" ht="16.5" customHeight="1" x14ac:dyDescent="0.25">
      <c r="A480" s="64" t="s">
        <v>661</v>
      </c>
      <c r="B480" s="64" t="s">
        <v>662</v>
      </c>
      <c r="C480" s="37">
        <v>4301051231</v>
      </c>
      <c r="D480" s="364">
        <v>4607091383416</v>
      </c>
      <c r="E480" s="364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6"/>
      <c r="P480" s="366"/>
      <c r="Q480" s="366"/>
      <c r="R480" s="367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41" t="s">
        <v>66</v>
      </c>
    </row>
    <row r="481" spans="1:53" ht="27" customHeight="1" x14ac:dyDescent="0.25">
      <c r="A481" s="64" t="s">
        <v>663</v>
      </c>
      <c r="B481" s="64" t="s">
        <v>664</v>
      </c>
      <c r="C481" s="37">
        <v>4301051058</v>
      </c>
      <c r="D481" s="364">
        <v>4680115883536</v>
      </c>
      <c r="E481" s="364"/>
      <c r="F481" s="63">
        <v>0.3</v>
      </c>
      <c r="G481" s="38">
        <v>6</v>
      </c>
      <c r="H481" s="63">
        <v>1.8</v>
      </c>
      <c r="I481" s="63">
        <v>2.0659999999999998</v>
      </c>
      <c r="J481" s="38">
        <v>156</v>
      </c>
      <c r="K481" s="38" t="s">
        <v>80</v>
      </c>
      <c r="L481" s="39" t="s">
        <v>79</v>
      </c>
      <c r="M481" s="38">
        <v>45</v>
      </c>
      <c r="N481" s="3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6"/>
      <c r="P481" s="366"/>
      <c r="Q481" s="366"/>
      <c r="R481" s="367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IFERROR(IF(W481=0,"",ROUNDUP(W481/H481,0)*0.00753),"")</f>
        <v/>
      </c>
      <c r="Y481" s="69" t="s">
        <v>48</v>
      </c>
      <c r="Z481" s="70" t="s">
        <v>48</v>
      </c>
      <c r="AD481" s="71"/>
      <c r="BA481" s="342" t="s">
        <v>66</v>
      </c>
    </row>
    <row r="482" spans="1:53" x14ac:dyDescent="0.2">
      <c r="A482" s="371"/>
      <c r="B482" s="371"/>
      <c r="C482" s="371"/>
      <c r="D482" s="371"/>
      <c r="E482" s="371"/>
      <c r="F482" s="371"/>
      <c r="G482" s="371"/>
      <c r="H482" s="371"/>
      <c r="I482" s="371"/>
      <c r="J482" s="371"/>
      <c r="K482" s="371"/>
      <c r="L482" s="371"/>
      <c r="M482" s="372"/>
      <c r="N482" s="368" t="s">
        <v>43</v>
      </c>
      <c r="O482" s="369"/>
      <c r="P482" s="369"/>
      <c r="Q482" s="369"/>
      <c r="R482" s="369"/>
      <c r="S482" s="369"/>
      <c r="T482" s="370"/>
      <c r="U482" s="43" t="s">
        <v>42</v>
      </c>
      <c r="V482" s="44">
        <f>IFERROR(V479/H479,"0")+IFERROR(V480/H480,"0")+IFERROR(V481/H481,"0")</f>
        <v>0</v>
      </c>
      <c r="W482" s="44">
        <f>IFERROR(W479/H479,"0")+IFERROR(W480/H480,"0")+IFERROR(W481/H481,"0")</f>
        <v>0</v>
      </c>
      <c r="X482" s="44">
        <f>IFERROR(IF(X479="",0,X479),"0")+IFERROR(IF(X480="",0,X480),"0")+IFERROR(IF(X481="",0,X481),"0")</f>
        <v>0</v>
      </c>
      <c r="Y482" s="68"/>
      <c r="Z482" s="68"/>
    </row>
    <row r="483" spans="1:53" x14ac:dyDescent="0.2">
      <c r="A483" s="371"/>
      <c r="B483" s="371"/>
      <c r="C483" s="371"/>
      <c r="D483" s="371"/>
      <c r="E483" s="371"/>
      <c r="F483" s="371"/>
      <c r="G483" s="371"/>
      <c r="H483" s="371"/>
      <c r="I483" s="371"/>
      <c r="J483" s="371"/>
      <c r="K483" s="371"/>
      <c r="L483" s="371"/>
      <c r="M483" s="372"/>
      <c r="N483" s="368" t="s">
        <v>43</v>
      </c>
      <c r="O483" s="369"/>
      <c r="P483" s="369"/>
      <c r="Q483" s="369"/>
      <c r="R483" s="369"/>
      <c r="S483" s="369"/>
      <c r="T483" s="370"/>
      <c r="U483" s="43" t="s">
        <v>0</v>
      </c>
      <c r="V483" s="44">
        <f>IFERROR(SUM(V479:V481),"0")</f>
        <v>0</v>
      </c>
      <c r="W483" s="44">
        <f>IFERROR(SUM(W479:W481),"0")</f>
        <v>0</v>
      </c>
      <c r="X483" s="43"/>
      <c r="Y483" s="68"/>
      <c r="Z483" s="68"/>
    </row>
    <row r="484" spans="1:53" ht="27.75" customHeight="1" x14ac:dyDescent="0.2">
      <c r="A484" s="391" t="s">
        <v>665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55"/>
      <c r="Z484" s="55"/>
    </row>
    <row r="485" spans="1:53" ht="16.5" customHeight="1" x14ac:dyDescent="0.25">
      <c r="A485" s="392" t="s">
        <v>666</v>
      </c>
      <c r="B485" s="392"/>
      <c r="C485" s="392"/>
      <c r="D485" s="392"/>
      <c r="E485" s="392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  <c r="X485" s="392"/>
      <c r="Y485" s="66"/>
      <c r="Z485" s="66"/>
    </row>
    <row r="486" spans="1:53" ht="14.25" customHeight="1" x14ac:dyDescent="0.25">
      <c r="A486" s="377" t="s">
        <v>118</v>
      </c>
      <c r="B486" s="377"/>
      <c r="C486" s="377"/>
      <c r="D486" s="377"/>
      <c r="E486" s="377"/>
      <c r="F486" s="377"/>
      <c r="G486" s="377"/>
      <c r="H486" s="377"/>
      <c r="I486" s="377"/>
      <c r="J486" s="377"/>
      <c r="K486" s="377"/>
      <c r="L486" s="377"/>
      <c r="M486" s="377"/>
      <c r="N486" s="377"/>
      <c r="O486" s="377"/>
      <c r="P486" s="377"/>
      <c r="Q486" s="377"/>
      <c r="R486" s="377"/>
      <c r="S486" s="377"/>
      <c r="T486" s="377"/>
      <c r="U486" s="377"/>
      <c r="V486" s="377"/>
      <c r="W486" s="377"/>
      <c r="X486" s="377"/>
      <c r="Y486" s="67"/>
      <c r="Z486" s="67"/>
    </row>
    <row r="487" spans="1:53" ht="27" customHeight="1" x14ac:dyDescent="0.25">
      <c r="A487" s="64" t="s">
        <v>667</v>
      </c>
      <c r="B487" s="64" t="s">
        <v>668</v>
      </c>
      <c r="C487" s="37">
        <v>4301011763</v>
      </c>
      <c r="D487" s="364">
        <v>4640242181011</v>
      </c>
      <c r="E487" s="364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114</v>
      </c>
      <c r="L487" s="39" t="s">
        <v>133</v>
      </c>
      <c r="M487" s="38">
        <v>55</v>
      </c>
      <c r="N487" s="393" t="s">
        <v>669</v>
      </c>
      <c r="O487" s="366"/>
      <c r="P487" s="366"/>
      <c r="Q487" s="366"/>
      <c r="R487" s="367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670</v>
      </c>
      <c r="B488" s="64" t="s">
        <v>671</v>
      </c>
      <c r="C488" s="37">
        <v>4301011585</v>
      </c>
      <c r="D488" s="364">
        <v>4640242180441</v>
      </c>
      <c r="E488" s="364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394" t="s">
        <v>672</v>
      </c>
      <c r="O488" s="366"/>
      <c r="P488" s="366"/>
      <c r="Q488" s="366"/>
      <c r="R488" s="367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ht="27" customHeight="1" x14ac:dyDescent="0.25">
      <c r="A489" s="64" t="s">
        <v>673</v>
      </c>
      <c r="B489" s="64" t="s">
        <v>674</v>
      </c>
      <c r="C489" s="37">
        <v>4301011584</v>
      </c>
      <c r="D489" s="364">
        <v>4640242180564</v>
      </c>
      <c r="E489" s="364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114</v>
      </c>
      <c r="L489" s="39" t="s">
        <v>113</v>
      </c>
      <c r="M489" s="38">
        <v>50</v>
      </c>
      <c r="N489" s="395" t="s">
        <v>675</v>
      </c>
      <c r="O489" s="366"/>
      <c r="P489" s="366"/>
      <c r="Q489" s="366"/>
      <c r="R489" s="367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5" t="s">
        <v>66</v>
      </c>
    </row>
    <row r="490" spans="1:53" ht="27" customHeight="1" x14ac:dyDescent="0.25">
      <c r="A490" s="64" t="s">
        <v>676</v>
      </c>
      <c r="B490" s="64" t="s">
        <v>677</v>
      </c>
      <c r="C490" s="37">
        <v>4301011762</v>
      </c>
      <c r="D490" s="364">
        <v>4640242180922</v>
      </c>
      <c r="E490" s="364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114</v>
      </c>
      <c r="L490" s="39" t="s">
        <v>113</v>
      </c>
      <c r="M490" s="38">
        <v>55</v>
      </c>
      <c r="N490" s="388" t="s">
        <v>678</v>
      </c>
      <c r="O490" s="366"/>
      <c r="P490" s="366"/>
      <c r="Q490" s="366"/>
      <c r="R490" s="367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6" t="s">
        <v>66</v>
      </c>
    </row>
    <row r="491" spans="1:53" ht="27" customHeight="1" x14ac:dyDescent="0.25">
      <c r="A491" s="64" t="s">
        <v>679</v>
      </c>
      <c r="B491" s="64" t="s">
        <v>680</v>
      </c>
      <c r="C491" s="37">
        <v>4301011551</v>
      </c>
      <c r="D491" s="364">
        <v>4640242180038</v>
      </c>
      <c r="E491" s="364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113</v>
      </c>
      <c r="M491" s="38">
        <v>50</v>
      </c>
      <c r="N491" s="389" t="s">
        <v>681</v>
      </c>
      <c r="O491" s="366"/>
      <c r="P491" s="366"/>
      <c r="Q491" s="366"/>
      <c r="R491" s="367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7" t="s">
        <v>66</v>
      </c>
    </row>
    <row r="492" spans="1:53" x14ac:dyDescent="0.2">
      <c r="A492" s="371"/>
      <c r="B492" s="371"/>
      <c r="C492" s="371"/>
      <c r="D492" s="371"/>
      <c r="E492" s="371"/>
      <c r="F492" s="371"/>
      <c r="G492" s="371"/>
      <c r="H492" s="371"/>
      <c r="I492" s="371"/>
      <c r="J492" s="371"/>
      <c r="K492" s="371"/>
      <c r="L492" s="371"/>
      <c r="M492" s="372"/>
      <c r="N492" s="368" t="s">
        <v>43</v>
      </c>
      <c r="O492" s="369"/>
      <c r="P492" s="369"/>
      <c r="Q492" s="369"/>
      <c r="R492" s="369"/>
      <c r="S492" s="369"/>
      <c r="T492" s="370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71"/>
      <c r="B493" s="371"/>
      <c r="C493" s="371"/>
      <c r="D493" s="371"/>
      <c r="E493" s="371"/>
      <c r="F493" s="371"/>
      <c r="G493" s="371"/>
      <c r="H493" s="371"/>
      <c r="I493" s="371"/>
      <c r="J493" s="371"/>
      <c r="K493" s="371"/>
      <c r="L493" s="371"/>
      <c r="M493" s="372"/>
      <c r="N493" s="368" t="s">
        <v>43</v>
      </c>
      <c r="O493" s="369"/>
      <c r="P493" s="369"/>
      <c r="Q493" s="369"/>
      <c r="R493" s="369"/>
      <c r="S493" s="369"/>
      <c r="T493" s="370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377" t="s">
        <v>110</v>
      </c>
      <c r="B494" s="377"/>
      <c r="C494" s="377"/>
      <c r="D494" s="377"/>
      <c r="E494" s="377"/>
      <c r="F494" s="377"/>
      <c r="G494" s="377"/>
      <c r="H494" s="377"/>
      <c r="I494" s="377"/>
      <c r="J494" s="377"/>
      <c r="K494" s="377"/>
      <c r="L494" s="377"/>
      <c r="M494" s="377"/>
      <c r="N494" s="377"/>
      <c r="O494" s="377"/>
      <c r="P494" s="377"/>
      <c r="Q494" s="377"/>
      <c r="R494" s="377"/>
      <c r="S494" s="377"/>
      <c r="T494" s="377"/>
      <c r="U494" s="377"/>
      <c r="V494" s="377"/>
      <c r="W494" s="377"/>
      <c r="X494" s="377"/>
      <c r="Y494" s="67"/>
      <c r="Z494" s="67"/>
    </row>
    <row r="495" spans="1:53" ht="27" customHeight="1" x14ac:dyDescent="0.25">
      <c r="A495" s="64" t="s">
        <v>682</v>
      </c>
      <c r="B495" s="64" t="s">
        <v>683</v>
      </c>
      <c r="C495" s="37">
        <v>4301020260</v>
      </c>
      <c r="D495" s="364">
        <v>4640242180526</v>
      </c>
      <c r="E495" s="364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50</v>
      </c>
      <c r="N495" s="390" t="s">
        <v>684</v>
      </c>
      <c r="O495" s="366"/>
      <c r="P495" s="366"/>
      <c r="Q495" s="366"/>
      <c r="R495" s="367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8" t="s">
        <v>66</v>
      </c>
    </row>
    <row r="496" spans="1:53" ht="16.5" customHeight="1" x14ac:dyDescent="0.25">
      <c r="A496" s="64" t="s">
        <v>685</v>
      </c>
      <c r="B496" s="64" t="s">
        <v>686</v>
      </c>
      <c r="C496" s="37">
        <v>4301020269</v>
      </c>
      <c r="D496" s="364">
        <v>4640242180519</v>
      </c>
      <c r="E496" s="364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133</v>
      </c>
      <c r="M496" s="38">
        <v>50</v>
      </c>
      <c r="N496" s="385" t="s">
        <v>687</v>
      </c>
      <c r="O496" s="366"/>
      <c r="P496" s="366"/>
      <c r="Q496" s="366"/>
      <c r="R496" s="367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9" t="s">
        <v>66</v>
      </c>
    </row>
    <row r="497" spans="1:53" ht="27" customHeight="1" x14ac:dyDescent="0.25">
      <c r="A497" s="64" t="s">
        <v>688</v>
      </c>
      <c r="B497" s="64" t="s">
        <v>689</v>
      </c>
      <c r="C497" s="37">
        <v>4301020309</v>
      </c>
      <c r="D497" s="364">
        <v>4640242180090</v>
      </c>
      <c r="E497" s="364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114</v>
      </c>
      <c r="L497" s="39" t="s">
        <v>113</v>
      </c>
      <c r="M497" s="38">
        <v>50</v>
      </c>
      <c r="N497" s="386" t="s">
        <v>690</v>
      </c>
      <c r="O497" s="366"/>
      <c r="P497" s="366"/>
      <c r="Q497" s="366"/>
      <c r="R497" s="367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50" t="s">
        <v>66</v>
      </c>
    </row>
    <row r="498" spans="1:53" x14ac:dyDescent="0.2">
      <c r="A498" s="371"/>
      <c r="B498" s="371"/>
      <c r="C498" s="371"/>
      <c r="D498" s="371"/>
      <c r="E498" s="371"/>
      <c r="F498" s="371"/>
      <c r="G498" s="371"/>
      <c r="H498" s="371"/>
      <c r="I498" s="371"/>
      <c r="J498" s="371"/>
      <c r="K498" s="371"/>
      <c r="L498" s="371"/>
      <c r="M498" s="372"/>
      <c r="N498" s="368" t="s">
        <v>43</v>
      </c>
      <c r="O498" s="369"/>
      <c r="P498" s="369"/>
      <c r="Q498" s="369"/>
      <c r="R498" s="369"/>
      <c r="S498" s="369"/>
      <c r="T498" s="370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371"/>
      <c r="B499" s="371"/>
      <c r="C499" s="371"/>
      <c r="D499" s="371"/>
      <c r="E499" s="371"/>
      <c r="F499" s="371"/>
      <c r="G499" s="371"/>
      <c r="H499" s="371"/>
      <c r="I499" s="371"/>
      <c r="J499" s="371"/>
      <c r="K499" s="371"/>
      <c r="L499" s="371"/>
      <c r="M499" s="372"/>
      <c r="N499" s="368" t="s">
        <v>43</v>
      </c>
      <c r="O499" s="369"/>
      <c r="P499" s="369"/>
      <c r="Q499" s="369"/>
      <c r="R499" s="369"/>
      <c r="S499" s="369"/>
      <c r="T499" s="370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377" t="s">
        <v>76</v>
      </c>
      <c r="B500" s="377"/>
      <c r="C500" s="377"/>
      <c r="D500" s="377"/>
      <c r="E500" s="377"/>
      <c r="F500" s="377"/>
      <c r="G500" s="377"/>
      <c r="H500" s="377"/>
      <c r="I500" s="377"/>
      <c r="J500" s="377"/>
      <c r="K500" s="377"/>
      <c r="L500" s="377"/>
      <c r="M500" s="377"/>
      <c r="N500" s="377"/>
      <c r="O500" s="377"/>
      <c r="P500" s="377"/>
      <c r="Q500" s="377"/>
      <c r="R500" s="377"/>
      <c r="S500" s="377"/>
      <c r="T500" s="377"/>
      <c r="U500" s="377"/>
      <c r="V500" s="377"/>
      <c r="W500" s="377"/>
      <c r="X500" s="377"/>
      <c r="Y500" s="67"/>
      <c r="Z500" s="67"/>
    </row>
    <row r="501" spans="1:53" ht="27" customHeight="1" x14ac:dyDescent="0.25">
      <c r="A501" s="64" t="s">
        <v>691</v>
      </c>
      <c r="B501" s="64" t="s">
        <v>692</v>
      </c>
      <c r="C501" s="37">
        <v>4301031280</v>
      </c>
      <c r="D501" s="364">
        <v>4640242180816</v>
      </c>
      <c r="E501" s="364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387" t="s">
        <v>693</v>
      </c>
      <c r="O501" s="366"/>
      <c r="P501" s="366"/>
      <c r="Q501" s="366"/>
      <c r="R501" s="367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51" t="s">
        <v>66</v>
      </c>
    </row>
    <row r="502" spans="1:53" ht="27" customHeight="1" x14ac:dyDescent="0.25">
      <c r="A502" s="64" t="s">
        <v>694</v>
      </c>
      <c r="B502" s="64" t="s">
        <v>695</v>
      </c>
      <c r="C502" s="37">
        <v>4301031244</v>
      </c>
      <c r="D502" s="364">
        <v>4640242180595</v>
      </c>
      <c r="E502" s="364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382" t="s">
        <v>696</v>
      </c>
      <c r="O502" s="366"/>
      <c r="P502" s="366"/>
      <c r="Q502" s="366"/>
      <c r="R502" s="367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52" t="s">
        <v>66</v>
      </c>
    </row>
    <row r="503" spans="1:53" ht="27" customHeight="1" x14ac:dyDescent="0.25">
      <c r="A503" s="64" t="s">
        <v>697</v>
      </c>
      <c r="B503" s="64" t="s">
        <v>698</v>
      </c>
      <c r="C503" s="37">
        <v>4301031203</v>
      </c>
      <c r="D503" s="364">
        <v>4640242180908</v>
      </c>
      <c r="E503" s="364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383" t="s">
        <v>699</v>
      </c>
      <c r="O503" s="366"/>
      <c r="P503" s="366"/>
      <c r="Q503" s="366"/>
      <c r="R503" s="367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53" t="s">
        <v>66</v>
      </c>
    </row>
    <row r="504" spans="1:53" ht="27" customHeight="1" x14ac:dyDescent="0.25">
      <c r="A504" s="64" t="s">
        <v>700</v>
      </c>
      <c r="B504" s="64" t="s">
        <v>701</v>
      </c>
      <c r="C504" s="37">
        <v>4301031200</v>
      </c>
      <c r="D504" s="364">
        <v>4640242180489</v>
      </c>
      <c r="E504" s="364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384" t="s">
        <v>702</v>
      </c>
      <c r="O504" s="366"/>
      <c r="P504" s="366"/>
      <c r="Q504" s="366"/>
      <c r="R504" s="367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54" t="s">
        <v>66</v>
      </c>
    </row>
    <row r="505" spans="1:53" x14ac:dyDescent="0.2">
      <c r="A505" s="371"/>
      <c r="B505" s="371"/>
      <c r="C505" s="371"/>
      <c r="D505" s="371"/>
      <c r="E505" s="371"/>
      <c r="F505" s="371"/>
      <c r="G505" s="371"/>
      <c r="H505" s="371"/>
      <c r="I505" s="371"/>
      <c r="J505" s="371"/>
      <c r="K505" s="371"/>
      <c r="L505" s="371"/>
      <c r="M505" s="372"/>
      <c r="N505" s="368" t="s">
        <v>43</v>
      </c>
      <c r="O505" s="369"/>
      <c r="P505" s="369"/>
      <c r="Q505" s="369"/>
      <c r="R505" s="369"/>
      <c r="S505" s="369"/>
      <c r="T505" s="370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371"/>
      <c r="B506" s="371"/>
      <c r="C506" s="371"/>
      <c r="D506" s="371"/>
      <c r="E506" s="371"/>
      <c r="F506" s="371"/>
      <c r="G506" s="371"/>
      <c r="H506" s="371"/>
      <c r="I506" s="371"/>
      <c r="J506" s="371"/>
      <c r="K506" s="371"/>
      <c r="L506" s="371"/>
      <c r="M506" s="372"/>
      <c r="N506" s="368" t="s">
        <v>43</v>
      </c>
      <c r="O506" s="369"/>
      <c r="P506" s="369"/>
      <c r="Q506" s="369"/>
      <c r="R506" s="369"/>
      <c r="S506" s="369"/>
      <c r="T506" s="370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377" t="s">
        <v>81</v>
      </c>
      <c r="B507" s="377"/>
      <c r="C507" s="377"/>
      <c r="D507" s="377"/>
      <c r="E507" s="377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  <c r="X507" s="377"/>
      <c r="Y507" s="67"/>
      <c r="Z507" s="67"/>
    </row>
    <row r="508" spans="1:53" ht="27" customHeight="1" x14ac:dyDescent="0.25">
      <c r="A508" s="64" t="s">
        <v>703</v>
      </c>
      <c r="B508" s="64" t="s">
        <v>704</v>
      </c>
      <c r="C508" s="37">
        <v>4301051310</v>
      </c>
      <c r="D508" s="364">
        <v>4680115880870</v>
      </c>
      <c r="E508" s="364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133</v>
      </c>
      <c r="M508" s="38">
        <v>40</v>
      </c>
      <c r="N508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6"/>
      <c r="P508" s="366"/>
      <c r="Q508" s="366"/>
      <c r="R508" s="367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5" t="s">
        <v>66</v>
      </c>
    </row>
    <row r="509" spans="1:53" ht="27" customHeight="1" x14ac:dyDescent="0.25">
      <c r="A509" s="64" t="s">
        <v>705</v>
      </c>
      <c r="B509" s="64" t="s">
        <v>706</v>
      </c>
      <c r="C509" s="37">
        <v>4301051510</v>
      </c>
      <c r="D509" s="364">
        <v>4640242180540</v>
      </c>
      <c r="E509" s="364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114</v>
      </c>
      <c r="L509" s="39" t="s">
        <v>79</v>
      </c>
      <c r="M509" s="38">
        <v>30</v>
      </c>
      <c r="N509" s="379" t="s">
        <v>707</v>
      </c>
      <c r="O509" s="366"/>
      <c r="P509" s="366"/>
      <c r="Q509" s="366"/>
      <c r="R509" s="367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6" t="s">
        <v>66</v>
      </c>
    </row>
    <row r="510" spans="1:53" ht="27" customHeight="1" x14ac:dyDescent="0.25">
      <c r="A510" s="64" t="s">
        <v>708</v>
      </c>
      <c r="B510" s="64" t="s">
        <v>709</v>
      </c>
      <c r="C510" s="37">
        <v>4301051390</v>
      </c>
      <c r="D510" s="364">
        <v>4640242181233</v>
      </c>
      <c r="E510" s="364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380" t="s">
        <v>710</v>
      </c>
      <c r="O510" s="366"/>
      <c r="P510" s="366"/>
      <c r="Q510" s="366"/>
      <c r="R510" s="367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7" t="s">
        <v>66</v>
      </c>
    </row>
    <row r="511" spans="1:53" ht="27" customHeight="1" x14ac:dyDescent="0.25">
      <c r="A511" s="64" t="s">
        <v>711</v>
      </c>
      <c r="B511" s="64" t="s">
        <v>712</v>
      </c>
      <c r="C511" s="37">
        <v>4301051508</v>
      </c>
      <c r="D511" s="364">
        <v>4640242180557</v>
      </c>
      <c r="E511" s="364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381" t="s">
        <v>713</v>
      </c>
      <c r="O511" s="366"/>
      <c r="P511" s="366"/>
      <c r="Q511" s="366"/>
      <c r="R511" s="367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8" t="s">
        <v>66</v>
      </c>
    </row>
    <row r="512" spans="1:53" ht="27" customHeight="1" x14ac:dyDescent="0.25">
      <c r="A512" s="64" t="s">
        <v>714</v>
      </c>
      <c r="B512" s="64" t="s">
        <v>715</v>
      </c>
      <c r="C512" s="37">
        <v>4301051448</v>
      </c>
      <c r="D512" s="364">
        <v>4640242181226</v>
      </c>
      <c r="E512" s="364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365" t="s">
        <v>716</v>
      </c>
      <c r="O512" s="366"/>
      <c r="P512" s="366"/>
      <c r="Q512" s="366"/>
      <c r="R512" s="367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9" t="s">
        <v>66</v>
      </c>
    </row>
    <row r="513" spans="1:29" x14ac:dyDescent="0.2">
      <c r="A513" s="371"/>
      <c r="B513" s="371"/>
      <c r="C513" s="371"/>
      <c r="D513" s="371"/>
      <c r="E513" s="371"/>
      <c r="F513" s="371"/>
      <c r="G513" s="371"/>
      <c r="H513" s="371"/>
      <c r="I513" s="371"/>
      <c r="J513" s="371"/>
      <c r="K513" s="371"/>
      <c r="L513" s="371"/>
      <c r="M513" s="372"/>
      <c r="N513" s="368" t="s">
        <v>43</v>
      </c>
      <c r="O513" s="369"/>
      <c r="P513" s="369"/>
      <c r="Q513" s="369"/>
      <c r="R513" s="369"/>
      <c r="S513" s="369"/>
      <c r="T513" s="370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371"/>
      <c r="B514" s="371"/>
      <c r="C514" s="371"/>
      <c r="D514" s="371"/>
      <c r="E514" s="371"/>
      <c r="F514" s="371"/>
      <c r="G514" s="371"/>
      <c r="H514" s="371"/>
      <c r="I514" s="371"/>
      <c r="J514" s="371"/>
      <c r="K514" s="371"/>
      <c r="L514" s="371"/>
      <c r="M514" s="372"/>
      <c r="N514" s="368" t="s">
        <v>43</v>
      </c>
      <c r="O514" s="369"/>
      <c r="P514" s="369"/>
      <c r="Q514" s="369"/>
      <c r="R514" s="369"/>
      <c r="S514" s="369"/>
      <c r="T514" s="370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371"/>
      <c r="B515" s="371"/>
      <c r="C515" s="371"/>
      <c r="D515" s="371"/>
      <c r="E515" s="371"/>
      <c r="F515" s="371"/>
      <c r="G515" s="371"/>
      <c r="H515" s="371"/>
      <c r="I515" s="371"/>
      <c r="J515" s="371"/>
      <c r="K515" s="371"/>
      <c r="L515" s="371"/>
      <c r="M515" s="376"/>
      <c r="N515" s="373" t="s">
        <v>36</v>
      </c>
      <c r="O515" s="374"/>
      <c r="P515" s="374"/>
      <c r="Q515" s="374"/>
      <c r="R515" s="374"/>
      <c r="S515" s="374"/>
      <c r="T515" s="375"/>
      <c r="U515" s="43" t="s">
        <v>0</v>
      </c>
      <c r="V515" s="44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0</v>
      </c>
      <c r="W515" s="44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0</v>
      </c>
      <c r="X515" s="43"/>
      <c r="Y515" s="68"/>
      <c r="Z515" s="68"/>
    </row>
    <row r="516" spans="1:29" x14ac:dyDescent="0.2">
      <c r="A516" s="371"/>
      <c r="B516" s="371"/>
      <c r="C516" s="371"/>
      <c r="D516" s="371"/>
      <c r="E516" s="371"/>
      <c r="F516" s="371"/>
      <c r="G516" s="371"/>
      <c r="H516" s="371"/>
      <c r="I516" s="371"/>
      <c r="J516" s="371"/>
      <c r="K516" s="371"/>
      <c r="L516" s="371"/>
      <c r="M516" s="376"/>
      <c r="N516" s="373" t="s">
        <v>37</v>
      </c>
      <c r="O516" s="374"/>
      <c r="P516" s="374"/>
      <c r="Q516" s="374"/>
      <c r="R516" s="374"/>
      <c r="S516" s="374"/>
      <c r="T516" s="375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0</v>
      </c>
      <c r="W51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0</v>
      </c>
      <c r="X516" s="43"/>
      <c r="Y516" s="68"/>
      <c r="Z516" s="68"/>
    </row>
    <row r="517" spans="1:29" x14ac:dyDescent="0.2">
      <c r="A517" s="371"/>
      <c r="B517" s="371"/>
      <c r="C517" s="371"/>
      <c r="D517" s="371"/>
      <c r="E517" s="371"/>
      <c r="F517" s="371"/>
      <c r="G517" s="371"/>
      <c r="H517" s="371"/>
      <c r="I517" s="371"/>
      <c r="J517" s="371"/>
      <c r="K517" s="371"/>
      <c r="L517" s="371"/>
      <c r="M517" s="376"/>
      <c r="N517" s="373" t="s">
        <v>38</v>
      </c>
      <c r="O517" s="374"/>
      <c r="P517" s="374"/>
      <c r="Q517" s="374"/>
      <c r="R517" s="374"/>
      <c r="S517" s="374"/>
      <c r="T517" s="375"/>
      <c r="U517" s="43" t="s">
        <v>23</v>
      </c>
      <c r="V51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0</v>
      </c>
      <c r="W51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0</v>
      </c>
      <c r="X517" s="43"/>
      <c r="Y517" s="68"/>
      <c r="Z517" s="68"/>
    </row>
    <row r="518" spans="1:29" x14ac:dyDescent="0.2">
      <c r="A518" s="371"/>
      <c r="B518" s="371"/>
      <c r="C518" s="371"/>
      <c r="D518" s="371"/>
      <c r="E518" s="371"/>
      <c r="F518" s="371"/>
      <c r="G518" s="371"/>
      <c r="H518" s="371"/>
      <c r="I518" s="371"/>
      <c r="J518" s="371"/>
      <c r="K518" s="371"/>
      <c r="L518" s="371"/>
      <c r="M518" s="376"/>
      <c r="N518" s="373" t="s">
        <v>39</v>
      </c>
      <c r="O518" s="374"/>
      <c r="P518" s="374"/>
      <c r="Q518" s="374"/>
      <c r="R518" s="374"/>
      <c r="S518" s="374"/>
      <c r="T518" s="375"/>
      <c r="U518" s="43" t="s">
        <v>0</v>
      </c>
      <c r="V518" s="44">
        <f>GrossWeightTotal+PalletQtyTotal*25</f>
        <v>0</v>
      </c>
      <c r="W518" s="44">
        <f>GrossWeightTotalR+PalletQtyTotalR*25</f>
        <v>0</v>
      </c>
      <c r="X518" s="43"/>
      <c r="Y518" s="68"/>
      <c r="Z518" s="68"/>
    </row>
    <row r="519" spans="1:29" x14ac:dyDescent="0.2">
      <c r="A519" s="371"/>
      <c r="B519" s="371"/>
      <c r="C519" s="371"/>
      <c r="D519" s="371"/>
      <c r="E519" s="371"/>
      <c r="F519" s="371"/>
      <c r="G519" s="371"/>
      <c r="H519" s="371"/>
      <c r="I519" s="371"/>
      <c r="J519" s="371"/>
      <c r="K519" s="371"/>
      <c r="L519" s="371"/>
      <c r="M519" s="376"/>
      <c r="N519" s="373" t="s">
        <v>40</v>
      </c>
      <c r="O519" s="374"/>
      <c r="P519" s="374"/>
      <c r="Q519" s="374"/>
      <c r="R519" s="374"/>
      <c r="S519" s="374"/>
      <c r="T519" s="375"/>
      <c r="U519" s="43" t="s">
        <v>23</v>
      </c>
      <c r="V519" s="44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0</v>
      </c>
      <c r="W519" s="44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0</v>
      </c>
      <c r="X519" s="43"/>
      <c r="Y519" s="68"/>
      <c r="Z519" s="68"/>
    </row>
    <row r="520" spans="1:29" ht="14.25" x14ac:dyDescent="0.2">
      <c r="A520" s="371"/>
      <c r="B520" s="371"/>
      <c r="C520" s="371"/>
      <c r="D520" s="371"/>
      <c r="E520" s="371"/>
      <c r="F520" s="371"/>
      <c r="G520" s="371"/>
      <c r="H520" s="371"/>
      <c r="I520" s="371"/>
      <c r="J520" s="371"/>
      <c r="K520" s="371"/>
      <c r="L520" s="371"/>
      <c r="M520" s="376"/>
      <c r="N520" s="373" t="s">
        <v>41</v>
      </c>
      <c r="O520" s="374"/>
      <c r="P520" s="374"/>
      <c r="Q520" s="374"/>
      <c r="R520" s="374"/>
      <c r="S520" s="374"/>
      <c r="T520" s="375"/>
      <c r="U520" s="46" t="s">
        <v>54</v>
      </c>
      <c r="V520" s="43"/>
      <c r="W520" s="43"/>
      <c r="X520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0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360" t="s">
        <v>108</v>
      </c>
      <c r="D522" s="360" t="s">
        <v>108</v>
      </c>
      <c r="E522" s="360" t="s">
        <v>108</v>
      </c>
      <c r="F522" s="360" t="s">
        <v>108</v>
      </c>
      <c r="G522" s="360" t="s">
        <v>238</v>
      </c>
      <c r="H522" s="360" t="s">
        <v>238</v>
      </c>
      <c r="I522" s="360" t="s">
        <v>238</v>
      </c>
      <c r="J522" s="360" t="s">
        <v>238</v>
      </c>
      <c r="K522" s="361"/>
      <c r="L522" s="360" t="s">
        <v>238</v>
      </c>
      <c r="M522" s="360" t="s">
        <v>238</v>
      </c>
      <c r="N522" s="360" t="s">
        <v>238</v>
      </c>
      <c r="O522" s="360" t="s">
        <v>238</v>
      </c>
      <c r="P522" s="360" t="s">
        <v>474</v>
      </c>
      <c r="Q522" s="360" t="s">
        <v>474</v>
      </c>
      <c r="R522" s="360" t="s">
        <v>527</v>
      </c>
      <c r="S522" s="360" t="s">
        <v>527</v>
      </c>
      <c r="T522" s="72" t="s">
        <v>603</v>
      </c>
      <c r="U522" s="72" t="s">
        <v>665</v>
      </c>
      <c r="Z522" s="61"/>
      <c r="AC522" s="1"/>
    </row>
    <row r="523" spans="1:29" ht="14.25" customHeight="1" thickTop="1" x14ac:dyDescent="0.2">
      <c r="A523" s="362" t="s">
        <v>10</v>
      </c>
      <c r="B523" s="360" t="s">
        <v>75</v>
      </c>
      <c r="C523" s="360" t="s">
        <v>109</v>
      </c>
      <c r="D523" s="360" t="s">
        <v>117</v>
      </c>
      <c r="E523" s="360" t="s">
        <v>108</v>
      </c>
      <c r="F523" s="360" t="s">
        <v>230</v>
      </c>
      <c r="G523" s="360" t="s">
        <v>239</v>
      </c>
      <c r="H523" s="360" t="s">
        <v>246</v>
      </c>
      <c r="I523" s="360" t="s">
        <v>265</v>
      </c>
      <c r="J523" s="360" t="s">
        <v>324</v>
      </c>
      <c r="K523" s="1"/>
      <c r="L523" s="360" t="s">
        <v>346</v>
      </c>
      <c r="M523" s="360" t="s">
        <v>365</v>
      </c>
      <c r="N523" s="360" t="s">
        <v>447</v>
      </c>
      <c r="O523" s="360" t="s">
        <v>465</v>
      </c>
      <c r="P523" s="360" t="s">
        <v>475</v>
      </c>
      <c r="Q523" s="360" t="s">
        <v>502</v>
      </c>
      <c r="R523" s="360" t="s">
        <v>528</v>
      </c>
      <c r="S523" s="360" t="s">
        <v>579</v>
      </c>
      <c r="T523" s="360" t="s">
        <v>603</v>
      </c>
      <c r="U523" s="360" t="s">
        <v>666</v>
      </c>
      <c r="Z523" s="61"/>
      <c r="AC523" s="1"/>
    </row>
    <row r="524" spans="1:29" ht="13.5" thickBot="1" x14ac:dyDescent="0.25">
      <c r="A524" s="363"/>
      <c r="B524" s="360"/>
      <c r="C524" s="360"/>
      <c r="D524" s="360"/>
      <c r="E524" s="360"/>
      <c r="F524" s="360"/>
      <c r="G524" s="360"/>
      <c r="H524" s="360"/>
      <c r="I524" s="360"/>
      <c r="J524" s="360"/>
      <c r="K524" s="1"/>
      <c r="L524" s="360"/>
      <c r="M524" s="360"/>
      <c r="N524" s="360"/>
      <c r="O524" s="360"/>
      <c r="P524" s="360"/>
      <c r="Q524" s="360"/>
      <c r="R524" s="360"/>
      <c r="S524" s="360"/>
      <c r="T524" s="360"/>
      <c r="U524" s="360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IFERROR(W22*1,"0")+IFERROR(W26*1,"0")+IFERROR(W27*1,"0")+IFERROR(W28*1,"0")+IFERROR(W29*1,"0")+IFERROR(W30*1,"0")+IFERROR(W31*1,"0")+IFERROR(W32*1,"0")+IFERROR(W36*1,"0")+IFERROR(W40*1,"0")+IFERROR(W44*1,"0")</f>
        <v>0</v>
      </c>
      <c r="C525" s="53">
        <f>IFERROR(W50*1,"0")+IFERROR(W51*1,"0")</f>
        <v>0</v>
      </c>
      <c r="D525" s="53">
        <f>IFERROR(W56*1,"0")+IFERROR(W57*1,"0")+IFERROR(W58*1,"0")+IFERROR(W59*1,"0")</f>
        <v>0</v>
      </c>
      <c r="E525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5" s="53">
        <f>IFERROR(W132*1,"0")+IFERROR(W133*1,"0")+IFERROR(W134*1,"0")+IFERROR(W135*1,"0")</f>
        <v>0</v>
      </c>
      <c r="G525" s="53">
        <f>IFERROR(W141*1,"0")+IFERROR(W142*1,"0")+IFERROR(W143*1,"0")</f>
        <v>0</v>
      </c>
      <c r="H525" s="53">
        <f>IFERROR(W148*1,"0")+IFERROR(W149*1,"0")+IFERROR(W150*1,"0")+IFERROR(W151*1,"0")+IFERROR(W152*1,"0")+IFERROR(W153*1,"0")+IFERROR(W154*1,"0")+IFERROR(W155*1,"0")+IFERROR(W156*1,"0")</f>
        <v>0</v>
      </c>
      <c r="I525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5" s="53">
        <f>IFERROR(W206*1,"0")+IFERROR(W207*1,"0")+IFERROR(W208*1,"0")+IFERROR(W209*1,"0")+IFERROR(W210*1,"0")+IFERROR(W211*1,"0")+IFERROR(W215*1,"0")</f>
        <v>0</v>
      </c>
      <c r="K525" s="1"/>
      <c r="L525" s="53">
        <f>IFERROR(W220*1,"0")+IFERROR(W221*1,"0")+IFERROR(W222*1,"0")+IFERROR(W223*1,"0")+IFERROR(W224*1,"0")+IFERROR(W225*1,"0")</f>
        <v>0</v>
      </c>
      <c r="M525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5" s="53">
        <f>IFERROR(W291*1,"0")+IFERROR(W292*1,"0")+IFERROR(W293*1,"0")+IFERROR(W294*1,"0")+IFERROR(W295*1,"0")+IFERROR(W296*1,"0")+IFERROR(W297*1,"0")+IFERROR(W298*1,"0")+IFERROR(W302*1,"0")+IFERROR(W303*1,"0")</f>
        <v>0</v>
      </c>
      <c r="O525" s="53">
        <f>IFERROR(W308*1,"0")+IFERROR(W312*1,"0")+IFERROR(W316*1,"0")+IFERROR(W320*1,"0")</f>
        <v>0</v>
      </c>
      <c r="P525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0</v>
      </c>
      <c r="Q525" s="53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5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0</v>
      </c>
      <c r="S525" s="53">
        <f>IFERROR(W419*1,"0")+IFERROR(W420*1,"0")+IFERROR(W424*1,"0")+IFERROR(W425*1,"0")+IFERROR(W426*1,"0")+IFERROR(W427*1,"0")+IFERROR(W428*1,"0")+IFERROR(W429*1,"0")+IFERROR(W430*1,"0")+IFERROR(W434*1,"0")+IFERROR(W438*1,"0")</f>
        <v>0</v>
      </c>
      <c r="T525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0</v>
      </c>
      <c r="U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0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N415:T415"/>
    <mergeCell ref="A415:M416"/>
    <mergeCell ref="N416:T416"/>
    <mergeCell ref="A417:X417"/>
    <mergeCell ref="A418:X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A442:X442"/>
    <mergeCell ref="A443:X443"/>
    <mergeCell ref="D444:E444"/>
    <mergeCell ref="N444:R444"/>
    <mergeCell ref="D445:E445"/>
    <mergeCell ref="N445:R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T523:T524"/>
    <mergeCell ref="U523:U524"/>
    <mergeCell ref="C522:F522"/>
    <mergeCell ref="G522:O522"/>
    <mergeCell ref="P522:Q522"/>
    <mergeCell ref="R522:S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4" t="s">
        <v>718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720</v>
      </c>
      <c r="C6" s="54" t="s">
        <v>721</v>
      </c>
      <c r="D6" s="54" t="s">
        <v>722</v>
      </c>
      <c r="E6" s="54" t="s">
        <v>48</v>
      </c>
    </row>
    <row r="7" spans="2:8" x14ac:dyDescent="0.2">
      <c r="B7" s="54" t="s">
        <v>723</v>
      </c>
      <c r="C7" s="54" t="s">
        <v>724</v>
      </c>
      <c r="D7" s="54" t="s">
        <v>725</v>
      </c>
      <c r="E7" s="54" t="s">
        <v>48</v>
      </c>
    </row>
    <row r="9" spans="2:8" x14ac:dyDescent="0.2">
      <c r="B9" s="54" t="s">
        <v>726</v>
      </c>
      <c r="C9" s="54" t="s">
        <v>721</v>
      </c>
      <c r="D9" s="54" t="s">
        <v>48</v>
      </c>
      <c r="E9" s="54" t="s">
        <v>48</v>
      </c>
    </row>
    <row r="11" spans="2:8" x14ac:dyDescent="0.2">
      <c r="B11" s="54" t="s">
        <v>726</v>
      </c>
      <c r="C11" s="54" t="s">
        <v>724</v>
      </c>
      <c r="D11" s="54" t="s">
        <v>48</v>
      </c>
      <c r="E11" s="54" t="s">
        <v>48</v>
      </c>
    </row>
    <row r="13" spans="2:8" x14ac:dyDescent="0.2">
      <c r="B13" s="54" t="s">
        <v>727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730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731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732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733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734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735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736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737</v>
      </c>
      <c r="C23" s="54" t="s">
        <v>48</v>
      </c>
      <c r="D23" s="54" t="s">
        <v>48</v>
      </c>
      <c r="E23" s="54" t="s">
        <v>48</v>
      </c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1192</vt:i4>
      </vt:variant>
    </vt:vector>
  </HeadingPairs>
  <TitlesOfParts>
    <vt:vector size="11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2024-02-22T06:48:24Z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