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340" windowHeight="1216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15" i="2" l="1"/>
  <c r="V516" i="2" s="1"/>
  <c r="V514" i="2"/>
  <c r="V512" i="2"/>
  <c r="W511" i="2"/>
  <c r="V511" i="2"/>
  <c r="X510" i="2"/>
  <c r="W510" i="2"/>
  <c r="X509" i="2"/>
  <c r="W509" i="2"/>
  <c r="W508" i="2"/>
  <c r="X508" i="2" s="1"/>
  <c r="X507" i="2"/>
  <c r="W507" i="2"/>
  <c r="X506" i="2"/>
  <c r="W506" i="2"/>
  <c r="W512" i="2" s="1"/>
  <c r="N506" i="2"/>
  <c r="V504" i="2"/>
  <c r="W503" i="2"/>
  <c r="V503" i="2"/>
  <c r="W502" i="2"/>
  <c r="X502" i="2" s="1"/>
  <c r="X501" i="2"/>
  <c r="W501" i="2"/>
  <c r="X500" i="2"/>
  <c r="W500" i="2"/>
  <c r="W499" i="2"/>
  <c r="X499" i="2" s="1"/>
  <c r="X503" i="2" s="1"/>
  <c r="V497" i="2"/>
  <c r="V496" i="2"/>
  <c r="W495" i="2"/>
  <c r="X495" i="2" s="1"/>
  <c r="W494" i="2"/>
  <c r="X494" i="2" s="1"/>
  <c r="W493" i="2"/>
  <c r="W496" i="2" s="1"/>
  <c r="V491" i="2"/>
  <c r="W490" i="2"/>
  <c r="V490" i="2"/>
  <c r="W489" i="2"/>
  <c r="X489" i="2" s="1"/>
  <c r="X488" i="2"/>
  <c r="W488" i="2"/>
  <c r="X487" i="2"/>
  <c r="W487" i="2"/>
  <c r="W486" i="2"/>
  <c r="W491" i="2" s="1"/>
  <c r="X485" i="2"/>
  <c r="W485" i="2"/>
  <c r="U523" i="2" s="1"/>
  <c r="V481" i="2"/>
  <c r="V480" i="2"/>
  <c r="W479" i="2"/>
  <c r="X479" i="2" s="1"/>
  <c r="N479" i="2"/>
  <c r="W478" i="2"/>
  <c r="X478" i="2" s="1"/>
  <c r="N478" i="2"/>
  <c r="W477" i="2"/>
  <c r="X477" i="2" s="1"/>
  <c r="X480" i="2" s="1"/>
  <c r="N477" i="2"/>
  <c r="V475" i="2"/>
  <c r="V474" i="2"/>
  <c r="W473" i="2"/>
  <c r="X473" i="2" s="1"/>
  <c r="N473" i="2"/>
  <c r="X472" i="2"/>
  <c r="W472" i="2"/>
  <c r="N472" i="2"/>
  <c r="X471" i="2"/>
  <c r="W471" i="2"/>
  <c r="N471" i="2"/>
  <c r="X470" i="2"/>
  <c r="W470" i="2"/>
  <c r="N470" i="2"/>
  <c r="W469" i="2"/>
  <c r="W474" i="2" s="1"/>
  <c r="N469" i="2"/>
  <c r="X468" i="2"/>
  <c r="W468" i="2"/>
  <c r="W475" i="2" s="1"/>
  <c r="N468" i="2"/>
  <c r="W466" i="2"/>
  <c r="V466" i="2"/>
  <c r="V465" i="2"/>
  <c r="X464" i="2"/>
  <c r="W464" i="2"/>
  <c r="N464" i="2"/>
  <c r="X463" i="2"/>
  <c r="X465" i="2" s="1"/>
  <c r="W463" i="2"/>
  <c r="W465" i="2" s="1"/>
  <c r="N463" i="2"/>
  <c r="V461" i="2"/>
  <c r="V460" i="2"/>
  <c r="W459" i="2"/>
  <c r="X459" i="2" s="1"/>
  <c r="W458" i="2"/>
  <c r="X458" i="2" s="1"/>
  <c r="N458" i="2"/>
  <c r="X457" i="2"/>
  <c r="W457" i="2"/>
  <c r="N457" i="2"/>
  <c r="X456" i="2"/>
  <c r="W456" i="2"/>
  <c r="W455" i="2"/>
  <c r="X455" i="2" s="1"/>
  <c r="N455" i="2"/>
  <c r="X454" i="2"/>
  <c r="W454" i="2"/>
  <c r="W453" i="2"/>
  <c r="X453" i="2" s="1"/>
  <c r="N453" i="2"/>
  <c r="W452" i="2"/>
  <c r="X452" i="2" s="1"/>
  <c r="X451" i="2"/>
  <c r="W451" i="2"/>
  <c r="N451" i="2"/>
  <c r="X450" i="2"/>
  <c r="W450" i="2"/>
  <c r="X449" i="2"/>
  <c r="W449" i="2"/>
  <c r="W448" i="2"/>
  <c r="X448" i="2" s="1"/>
  <c r="N448" i="2"/>
  <c r="W447" i="2"/>
  <c r="X447" i="2" s="1"/>
  <c r="X446" i="2"/>
  <c r="W446" i="2"/>
  <c r="W445" i="2"/>
  <c r="X445" i="2" s="1"/>
  <c r="N445" i="2"/>
  <c r="X444" i="2"/>
  <c r="W444" i="2"/>
  <c r="W443" i="2"/>
  <c r="X443" i="2" s="1"/>
  <c r="N443" i="2"/>
  <c r="W442" i="2"/>
  <c r="X442" i="2" s="1"/>
  <c r="X441" i="2"/>
  <c r="W441" i="2"/>
  <c r="T523" i="2" s="1"/>
  <c r="N441" i="2"/>
  <c r="V437" i="2"/>
  <c r="V436" i="2"/>
  <c r="X435" i="2"/>
  <c r="X436" i="2" s="1"/>
  <c r="W435" i="2"/>
  <c r="W437" i="2" s="1"/>
  <c r="N435" i="2"/>
  <c r="W433" i="2"/>
  <c r="V433" i="2"/>
  <c r="V432" i="2"/>
  <c r="W431" i="2"/>
  <c r="W432" i="2" s="1"/>
  <c r="N431" i="2"/>
  <c r="V429" i="2"/>
  <c r="V428" i="2"/>
  <c r="X427" i="2"/>
  <c r="W427" i="2"/>
  <c r="N427" i="2"/>
  <c r="X426" i="2"/>
  <c r="W426" i="2"/>
  <c r="N426" i="2"/>
  <c r="W425" i="2"/>
  <c r="X425" i="2" s="1"/>
  <c r="N425" i="2"/>
  <c r="X424" i="2"/>
  <c r="W424" i="2"/>
  <c r="N424" i="2"/>
  <c r="X423" i="2"/>
  <c r="W423" i="2"/>
  <c r="N423" i="2"/>
  <c r="X422" i="2"/>
  <c r="W422" i="2"/>
  <c r="N422" i="2"/>
  <c r="W421" i="2"/>
  <c r="W428" i="2" s="1"/>
  <c r="N421" i="2"/>
  <c r="W419" i="2"/>
  <c r="V419" i="2"/>
  <c r="W418" i="2"/>
  <c r="V418" i="2"/>
  <c r="W417" i="2"/>
  <c r="X417" i="2" s="1"/>
  <c r="X418" i="2" s="1"/>
  <c r="N417" i="2"/>
  <c r="X416" i="2"/>
  <c r="W416" i="2"/>
  <c r="S523" i="2" s="1"/>
  <c r="N416" i="2"/>
  <c r="V413" i="2"/>
  <c r="V412" i="2"/>
  <c r="W411" i="2"/>
  <c r="X411" i="2" s="1"/>
  <c r="N411" i="2"/>
  <c r="W410" i="2"/>
  <c r="X410" i="2" s="1"/>
  <c r="N410" i="2"/>
  <c r="W409" i="2"/>
  <c r="X409" i="2" s="1"/>
  <c r="N409" i="2"/>
  <c r="W408" i="2"/>
  <c r="X408" i="2" s="1"/>
  <c r="X412" i="2" s="1"/>
  <c r="N408" i="2"/>
  <c r="V406" i="2"/>
  <c r="V405" i="2"/>
  <c r="W404" i="2"/>
  <c r="W406" i="2" s="1"/>
  <c r="N404" i="2"/>
  <c r="V402" i="2"/>
  <c r="V401" i="2"/>
  <c r="W400" i="2"/>
  <c r="X400" i="2" s="1"/>
  <c r="N400" i="2"/>
  <c r="X399" i="2"/>
  <c r="W399" i="2"/>
  <c r="N399" i="2"/>
  <c r="X398" i="2"/>
  <c r="W398" i="2"/>
  <c r="N398" i="2"/>
  <c r="X397" i="2"/>
  <c r="X401" i="2" s="1"/>
  <c r="W397" i="2"/>
  <c r="W401" i="2" s="1"/>
  <c r="N397" i="2"/>
  <c r="V395" i="2"/>
  <c r="V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W395" i="2" s="1"/>
  <c r="N381" i="2"/>
  <c r="V379" i="2"/>
  <c r="V378" i="2"/>
  <c r="X377" i="2"/>
  <c r="W377" i="2"/>
  <c r="N377" i="2"/>
  <c r="W376" i="2"/>
  <c r="W379" i="2" s="1"/>
  <c r="N376" i="2"/>
  <c r="W372" i="2"/>
  <c r="V372" i="2"/>
  <c r="W371" i="2"/>
  <c r="V371" i="2"/>
  <c r="W370" i="2"/>
  <c r="X370" i="2" s="1"/>
  <c r="X371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W368" i="2" s="1"/>
  <c r="N363" i="2"/>
  <c r="V361" i="2"/>
  <c r="V360" i="2"/>
  <c r="X359" i="2"/>
  <c r="W359" i="2"/>
  <c r="N359" i="2"/>
  <c r="W358" i="2"/>
  <c r="W361" i="2" s="1"/>
  <c r="N358" i="2"/>
  <c r="V356" i="2"/>
  <c r="V355" i="2"/>
  <c r="W354" i="2"/>
  <c r="X354" i="2" s="1"/>
  <c r="N354" i="2"/>
  <c r="X353" i="2"/>
  <c r="W353" i="2"/>
  <c r="N353" i="2"/>
  <c r="X352" i="2"/>
  <c r="W352" i="2"/>
  <c r="N352" i="2"/>
  <c r="W351" i="2"/>
  <c r="X351" i="2" s="1"/>
  <c r="N351" i="2"/>
  <c r="W350" i="2"/>
  <c r="Q523" i="2" s="1"/>
  <c r="N350" i="2"/>
  <c r="V347" i="2"/>
  <c r="V346" i="2"/>
  <c r="W345" i="2"/>
  <c r="X345" i="2" s="1"/>
  <c r="X346" i="2" s="1"/>
  <c r="N345" i="2"/>
  <c r="V343" i="2"/>
  <c r="V342" i="2"/>
  <c r="W341" i="2"/>
  <c r="W342" i="2" s="1"/>
  <c r="N341" i="2"/>
  <c r="X340" i="2"/>
  <c r="W340" i="2"/>
  <c r="W343" i="2" s="1"/>
  <c r="V338" i="2"/>
  <c r="V337" i="2"/>
  <c r="W336" i="2"/>
  <c r="X336" i="2" s="1"/>
  <c r="N336" i="2"/>
  <c r="W335" i="2"/>
  <c r="X335" i="2" s="1"/>
  <c r="N335" i="2"/>
  <c r="W334" i="2"/>
  <c r="X334" i="2" s="1"/>
  <c r="N334" i="2"/>
  <c r="V332" i="2"/>
  <c r="V331" i="2"/>
  <c r="W330" i="2"/>
  <c r="X330" i="2" s="1"/>
  <c r="N330" i="2"/>
  <c r="X329" i="2"/>
  <c r="W329" i="2"/>
  <c r="N329" i="2"/>
  <c r="X328" i="2"/>
  <c r="W328" i="2"/>
  <c r="N328" i="2"/>
  <c r="X327" i="2"/>
  <c r="W327" i="2"/>
  <c r="N327" i="2"/>
  <c r="W326" i="2"/>
  <c r="X326" i="2" s="1"/>
  <c r="N326" i="2"/>
  <c r="X325" i="2"/>
  <c r="W325" i="2"/>
  <c r="N325" i="2"/>
  <c r="X324" i="2"/>
  <c r="W324" i="2"/>
  <c r="N324" i="2"/>
  <c r="X323" i="2"/>
  <c r="W323" i="2"/>
  <c r="W332" i="2" s="1"/>
  <c r="N323" i="2"/>
  <c r="V319" i="2"/>
  <c r="V318" i="2"/>
  <c r="W317" i="2"/>
  <c r="X317" i="2" s="1"/>
  <c r="X318" i="2" s="1"/>
  <c r="N317" i="2"/>
  <c r="V315" i="2"/>
  <c r="V314" i="2"/>
  <c r="W313" i="2"/>
  <c r="W315" i="2" s="1"/>
  <c r="N313" i="2"/>
  <c r="V311" i="2"/>
  <c r="X310" i="2"/>
  <c r="V310" i="2"/>
  <c r="X309" i="2"/>
  <c r="W309" i="2"/>
  <c r="W311" i="2" s="1"/>
  <c r="N309" i="2"/>
  <c r="V307" i="2"/>
  <c r="V306" i="2"/>
  <c r="W305" i="2"/>
  <c r="X305" i="2" s="1"/>
  <c r="X306" i="2" s="1"/>
  <c r="N305" i="2"/>
  <c r="V302" i="2"/>
  <c r="V301" i="2"/>
  <c r="W300" i="2"/>
  <c r="X300" i="2" s="1"/>
  <c r="N300" i="2"/>
  <c r="W299" i="2"/>
  <c r="X299" i="2" s="1"/>
  <c r="X301" i="2" s="1"/>
  <c r="N299" i="2"/>
  <c r="V297" i="2"/>
  <c r="V296" i="2"/>
  <c r="W295" i="2"/>
  <c r="X295" i="2" s="1"/>
  <c r="N295" i="2"/>
  <c r="X294" i="2"/>
  <c r="W294" i="2"/>
  <c r="N294" i="2"/>
  <c r="X293" i="2"/>
  <c r="W293" i="2"/>
  <c r="N293" i="2"/>
  <c r="X292" i="2"/>
  <c r="W292" i="2"/>
  <c r="N292" i="2"/>
  <c r="W291" i="2"/>
  <c r="N523" i="2" s="1"/>
  <c r="N291" i="2"/>
  <c r="X290" i="2"/>
  <c r="W290" i="2"/>
  <c r="N290" i="2"/>
  <c r="X289" i="2"/>
  <c r="W289" i="2"/>
  <c r="N289" i="2"/>
  <c r="X288" i="2"/>
  <c r="W288" i="2"/>
  <c r="W297" i="2" s="1"/>
  <c r="N288" i="2"/>
  <c r="V285" i="2"/>
  <c r="V284" i="2"/>
  <c r="W283" i="2"/>
  <c r="X283" i="2" s="1"/>
  <c r="N283" i="2"/>
  <c r="W282" i="2"/>
  <c r="X282" i="2" s="1"/>
  <c r="N282" i="2"/>
  <c r="X281" i="2"/>
  <c r="W281" i="2"/>
  <c r="W285" i="2" s="1"/>
  <c r="N281" i="2"/>
  <c r="W279" i="2"/>
  <c r="V279" i="2"/>
  <c r="W278" i="2"/>
  <c r="V278" i="2"/>
  <c r="W277" i="2"/>
  <c r="X277" i="2" s="1"/>
  <c r="N277" i="2"/>
  <c r="W276" i="2"/>
  <c r="X276" i="2" s="1"/>
  <c r="W275" i="2"/>
  <c r="X275" i="2" s="1"/>
  <c r="V273" i="2"/>
  <c r="W272" i="2"/>
  <c r="V272" i="2"/>
  <c r="W271" i="2"/>
  <c r="X271" i="2" s="1"/>
  <c r="N271" i="2"/>
  <c r="W270" i="2"/>
  <c r="X270" i="2" s="1"/>
  <c r="N270" i="2"/>
  <c r="W269" i="2"/>
  <c r="W273" i="2" s="1"/>
  <c r="N269" i="2"/>
  <c r="V267" i="2"/>
  <c r="V266" i="2"/>
  <c r="X265" i="2"/>
  <c r="W265" i="2"/>
  <c r="N265" i="2"/>
  <c r="W264" i="2"/>
  <c r="X264" i="2" s="1"/>
  <c r="N264" i="2"/>
  <c r="X263" i="2"/>
  <c r="W263" i="2"/>
  <c r="N263" i="2"/>
  <c r="X262" i="2"/>
  <c r="W262" i="2"/>
  <c r="N262" i="2"/>
  <c r="X261" i="2"/>
  <c r="W261" i="2"/>
  <c r="N261" i="2"/>
  <c r="W260" i="2"/>
  <c r="X260" i="2" s="1"/>
  <c r="N260" i="2"/>
  <c r="X259" i="2"/>
  <c r="W259" i="2"/>
  <c r="N259" i="2"/>
  <c r="X258" i="2"/>
  <c r="W258" i="2"/>
  <c r="N258" i="2"/>
  <c r="X257" i="2"/>
  <c r="W257" i="2"/>
  <c r="N257" i="2"/>
  <c r="W256" i="2"/>
  <c r="W267" i="2" s="1"/>
  <c r="N256" i="2"/>
  <c r="V254" i="2"/>
  <c r="V253" i="2"/>
  <c r="W252" i="2"/>
  <c r="X252" i="2" s="1"/>
  <c r="N252" i="2"/>
  <c r="X251" i="2"/>
  <c r="W251" i="2"/>
  <c r="N251" i="2"/>
  <c r="X250" i="2"/>
  <c r="W250" i="2"/>
  <c r="N250" i="2"/>
  <c r="W249" i="2"/>
  <c r="X249" i="2" s="1"/>
  <c r="N249" i="2"/>
  <c r="V247" i="2"/>
  <c r="V246" i="2"/>
  <c r="W245" i="2"/>
  <c r="W247" i="2" s="1"/>
  <c r="N245" i="2"/>
  <c r="V243" i="2"/>
  <c r="V242" i="2"/>
  <c r="X241" i="2"/>
  <c r="W241" i="2"/>
  <c r="N241" i="2"/>
  <c r="W240" i="2"/>
  <c r="X240" i="2" s="1"/>
  <c r="N240" i="2"/>
  <c r="X239" i="2"/>
  <c r="W239" i="2"/>
  <c r="N239" i="2"/>
  <c r="X238" i="2"/>
  <c r="W238" i="2"/>
  <c r="N238" i="2"/>
  <c r="X237" i="2"/>
  <c r="W237" i="2"/>
  <c r="N237" i="2"/>
  <c r="W236" i="2"/>
  <c r="X236" i="2" s="1"/>
  <c r="N236" i="2"/>
  <c r="X235" i="2"/>
  <c r="W235" i="2"/>
  <c r="N235" i="2"/>
  <c r="X234" i="2"/>
  <c r="W234" i="2"/>
  <c r="N234" i="2"/>
  <c r="X233" i="2"/>
  <c r="W233" i="2"/>
  <c r="N233" i="2"/>
  <c r="W232" i="2"/>
  <c r="X232" i="2" s="1"/>
  <c r="N232" i="2"/>
  <c r="X231" i="2"/>
  <c r="W231" i="2"/>
  <c r="N231" i="2"/>
  <c r="X230" i="2"/>
  <c r="W230" i="2"/>
  <c r="N230" i="2"/>
  <c r="X229" i="2"/>
  <c r="W229" i="2"/>
  <c r="N229" i="2"/>
  <c r="W228" i="2"/>
  <c r="X228" i="2" s="1"/>
  <c r="N228" i="2"/>
  <c r="X227" i="2"/>
  <c r="W227" i="2"/>
  <c r="W243" i="2" s="1"/>
  <c r="N227" i="2"/>
  <c r="V224" i="2"/>
  <c r="V223" i="2"/>
  <c r="X222" i="2"/>
  <c r="W222" i="2"/>
  <c r="W221" i="2"/>
  <c r="X221" i="2" s="1"/>
  <c r="X220" i="2"/>
  <c r="W220" i="2"/>
  <c r="W219" i="2"/>
  <c r="X219" i="2" s="1"/>
  <c r="W218" i="2"/>
  <c r="X218" i="2" s="1"/>
  <c r="X217" i="2"/>
  <c r="X223" i="2" s="1"/>
  <c r="W217" i="2"/>
  <c r="V214" i="2"/>
  <c r="V213" i="2"/>
  <c r="W212" i="2"/>
  <c r="X212" i="2" s="1"/>
  <c r="X213" i="2" s="1"/>
  <c r="N212" i="2"/>
  <c r="V210" i="2"/>
  <c r="V209" i="2"/>
  <c r="W208" i="2"/>
  <c r="X208" i="2" s="1"/>
  <c r="X207" i="2"/>
  <c r="W207" i="2"/>
  <c r="W206" i="2"/>
  <c r="X206" i="2" s="1"/>
  <c r="X205" i="2"/>
  <c r="W205" i="2"/>
  <c r="W204" i="2"/>
  <c r="X204" i="2" s="1"/>
  <c r="W203" i="2"/>
  <c r="W210" i="2" s="1"/>
  <c r="V200" i="2"/>
  <c r="V199" i="2"/>
  <c r="W198" i="2"/>
  <c r="X198" i="2" s="1"/>
  <c r="N198" i="2"/>
  <c r="W197" i="2"/>
  <c r="X197" i="2" s="1"/>
  <c r="N197" i="2"/>
  <c r="X196" i="2"/>
  <c r="W196" i="2"/>
  <c r="N196" i="2"/>
  <c r="X195" i="2"/>
  <c r="X199" i="2" s="1"/>
  <c r="W195" i="2"/>
  <c r="W200" i="2" s="1"/>
  <c r="N195" i="2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W192" i="2" s="1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X168" i="2"/>
  <c r="W168" i="2"/>
  <c r="W172" i="2" s="1"/>
  <c r="N168" i="2"/>
  <c r="W166" i="2"/>
  <c r="V166" i="2"/>
  <c r="V165" i="2"/>
  <c r="X164" i="2"/>
  <c r="W164" i="2"/>
  <c r="N164" i="2"/>
  <c r="X163" i="2"/>
  <c r="X165" i="2" s="1"/>
  <c r="W163" i="2"/>
  <c r="W165" i="2" s="1"/>
  <c r="N163" i="2"/>
  <c r="W161" i="2"/>
  <c r="V161" i="2"/>
  <c r="V160" i="2"/>
  <c r="W159" i="2"/>
  <c r="X159" i="2" s="1"/>
  <c r="N159" i="2"/>
  <c r="W158" i="2"/>
  <c r="W160" i="2" s="1"/>
  <c r="N158" i="2"/>
  <c r="V155" i="2"/>
  <c r="V154" i="2"/>
  <c r="X153" i="2"/>
  <c r="W153" i="2"/>
  <c r="N153" i="2"/>
  <c r="W152" i="2"/>
  <c r="X152" i="2" s="1"/>
  <c r="N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H523" i="2" s="1"/>
  <c r="N145" i="2"/>
  <c r="V142" i="2"/>
  <c r="V141" i="2"/>
  <c r="W140" i="2"/>
  <c r="X140" i="2" s="1"/>
  <c r="N140" i="2"/>
  <c r="W139" i="2"/>
  <c r="X139" i="2" s="1"/>
  <c r="X141" i="2" s="1"/>
  <c r="N139" i="2"/>
  <c r="X138" i="2"/>
  <c r="W138" i="2"/>
  <c r="G523" i="2" s="1"/>
  <c r="N138" i="2"/>
  <c r="V134" i="2"/>
  <c r="V133" i="2"/>
  <c r="W132" i="2"/>
  <c r="X132" i="2" s="1"/>
  <c r="N132" i="2"/>
  <c r="W131" i="2"/>
  <c r="X131" i="2" s="1"/>
  <c r="N131" i="2"/>
  <c r="W130" i="2"/>
  <c r="X130" i="2" s="1"/>
  <c r="N130" i="2"/>
  <c r="W129" i="2"/>
  <c r="X129" i="2" s="1"/>
  <c r="N129" i="2"/>
  <c r="V126" i="2"/>
  <c r="V125" i="2"/>
  <c r="W124" i="2"/>
  <c r="X124" i="2" s="1"/>
  <c r="N124" i="2"/>
  <c r="X123" i="2"/>
  <c r="W123" i="2"/>
  <c r="N123" i="2"/>
  <c r="X122" i="2"/>
  <c r="W122" i="2"/>
  <c r="N122" i="2"/>
  <c r="X121" i="2"/>
  <c r="W121" i="2"/>
  <c r="N121" i="2"/>
  <c r="W120" i="2"/>
  <c r="X120" i="2" s="1"/>
  <c r="X119" i="2"/>
  <c r="W119" i="2"/>
  <c r="N119" i="2"/>
  <c r="W118" i="2"/>
  <c r="W126" i="2" s="1"/>
  <c r="N118" i="2"/>
  <c r="V116" i="2"/>
  <c r="V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W106" i="2"/>
  <c r="W116" i="2" s="1"/>
  <c r="N106" i="2"/>
  <c r="V104" i="2"/>
  <c r="V103" i="2"/>
  <c r="X102" i="2"/>
  <c r="W102" i="2"/>
  <c r="N102" i="2"/>
  <c r="W101" i="2"/>
  <c r="X101" i="2" s="1"/>
  <c r="N101" i="2"/>
  <c r="X100" i="2"/>
  <c r="W100" i="2"/>
  <c r="N100" i="2"/>
  <c r="X99" i="2"/>
  <c r="W99" i="2"/>
  <c r="N99" i="2"/>
  <c r="X98" i="2"/>
  <c r="W98" i="2"/>
  <c r="N98" i="2"/>
  <c r="W97" i="2"/>
  <c r="X97" i="2" s="1"/>
  <c r="N97" i="2"/>
  <c r="X96" i="2"/>
  <c r="W96" i="2"/>
  <c r="W104" i="2" s="1"/>
  <c r="N96" i="2"/>
  <c r="X95" i="2"/>
  <c r="W95" i="2"/>
  <c r="W103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X88" i="2"/>
  <c r="W88" i="2"/>
  <c r="W87" i="2"/>
  <c r="W93" i="2" s="1"/>
  <c r="N87" i="2"/>
  <c r="V85" i="2"/>
  <c r="V84" i="2"/>
  <c r="X83" i="2"/>
  <c r="W83" i="2"/>
  <c r="N83" i="2"/>
  <c r="W82" i="2"/>
  <c r="X82" i="2" s="1"/>
  <c r="N82" i="2"/>
  <c r="X81" i="2"/>
  <c r="W81" i="2"/>
  <c r="N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N76" i="2"/>
  <c r="X75" i="2"/>
  <c r="W75" i="2"/>
  <c r="N75" i="2"/>
  <c r="W74" i="2"/>
  <c r="X74" i="2" s="1"/>
  <c r="N74" i="2"/>
  <c r="X73" i="2"/>
  <c r="W73" i="2"/>
  <c r="N73" i="2"/>
  <c r="X72" i="2"/>
  <c r="W72" i="2"/>
  <c r="N72" i="2"/>
  <c r="X71" i="2"/>
  <c r="W71" i="2"/>
  <c r="N71" i="2"/>
  <c r="W70" i="2"/>
  <c r="X70" i="2" s="1"/>
  <c r="N70" i="2"/>
  <c r="X69" i="2"/>
  <c r="W69" i="2"/>
  <c r="N69" i="2"/>
  <c r="X68" i="2"/>
  <c r="W68" i="2"/>
  <c r="N68" i="2"/>
  <c r="X67" i="2"/>
  <c r="W67" i="2"/>
  <c r="N67" i="2"/>
  <c r="W66" i="2"/>
  <c r="X66" i="2" s="1"/>
  <c r="N66" i="2"/>
  <c r="X65" i="2"/>
  <c r="W65" i="2"/>
  <c r="W85" i="2" s="1"/>
  <c r="N65" i="2"/>
  <c r="X64" i="2"/>
  <c r="W64" i="2"/>
  <c r="E523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D523" i="2" s="1"/>
  <c r="N56" i="2"/>
  <c r="W53" i="2"/>
  <c r="V53" i="2"/>
  <c r="V52" i="2"/>
  <c r="X51" i="2"/>
  <c r="X52" i="2" s="1"/>
  <c r="W51" i="2"/>
  <c r="N51" i="2"/>
  <c r="X50" i="2"/>
  <c r="W50" i="2"/>
  <c r="W52" i="2" s="1"/>
  <c r="N50" i="2"/>
  <c r="V46" i="2"/>
  <c r="V45" i="2"/>
  <c r="W44" i="2"/>
  <c r="X44" i="2" s="1"/>
  <c r="X45" i="2" s="1"/>
  <c r="N44" i="2"/>
  <c r="V42" i="2"/>
  <c r="V41" i="2"/>
  <c r="W40" i="2"/>
  <c r="W42" i="2" s="1"/>
  <c r="N40" i="2"/>
  <c r="V38" i="2"/>
  <c r="X37" i="2"/>
  <c r="V37" i="2"/>
  <c r="X36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W24" i="2"/>
  <c r="V24" i="2"/>
  <c r="V513" i="2" s="1"/>
  <c r="W23" i="2"/>
  <c r="V23" i="2"/>
  <c r="V517" i="2" s="1"/>
  <c r="X22" i="2"/>
  <c r="X23" i="2" s="1"/>
  <c r="W22" i="2"/>
  <c r="W515" i="2" s="1"/>
  <c r="N22" i="2"/>
  <c r="H10" i="2"/>
  <c r="A9" i="2"/>
  <c r="F9" i="2" s="1"/>
  <c r="D7" i="2"/>
  <c r="O6" i="2"/>
  <c r="N2" i="2"/>
  <c r="X278" i="2" l="1"/>
  <c r="X284" i="2"/>
  <c r="X242" i="2"/>
  <c r="X337" i="2"/>
  <c r="X154" i="2"/>
  <c r="X296" i="2"/>
  <c r="X331" i="2"/>
  <c r="X103" i="2"/>
  <c r="X133" i="2"/>
  <c r="X460" i="2"/>
  <c r="X33" i="2"/>
  <c r="X84" i="2"/>
  <c r="X172" i="2"/>
  <c r="X253" i="2"/>
  <c r="X511" i="2"/>
  <c r="W141" i="2"/>
  <c r="W199" i="2"/>
  <c r="W254" i="2"/>
  <c r="W284" i="2"/>
  <c r="W306" i="2"/>
  <c r="W318" i="2"/>
  <c r="W356" i="2"/>
  <c r="W402" i="2"/>
  <c r="W497" i="2"/>
  <c r="I523" i="2"/>
  <c r="J523" i="2"/>
  <c r="W504" i="2"/>
  <c r="X87" i="2"/>
  <c r="X92" i="2" s="1"/>
  <c r="X106" i="2"/>
  <c r="X115" i="2" s="1"/>
  <c r="X158" i="2"/>
  <c r="X160" i="2" s="1"/>
  <c r="W173" i="2"/>
  <c r="X245" i="2"/>
  <c r="X246" i="2" s="1"/>
  <c r="X269" i="2"/>
  <c r="X272" i="2" s="1"/>
  <c r="X313" i="2"/>
  <c r="X314" i="2" s="1"/>
  <c r="X363" i="2"/>
  <c r="X367" i="2" s="1"/>
  <c r="X381" i="2"/>
  <c r="X394" i="2" s="1"/>
  <c r="W429" i="2"/>
  <c r="X486" i="2"/>
  <c r="X490" i="2" s="1"/>
  <c r="L523" i="2"/>
  <c r="W34" i="2"/>
  <c r="W513" i="2" s="1"/>
  <c r="W46" i="2"/>
  <c r="W60" i="2"/>
  <c r="W92" i="2"/>
  <c r="W142" i="2"/>
  <c r="X256" i="2"/>
  <c r="X266" i="2" s="1"/>
  <c r="X291" i="2"/>
  <c r="W307" i="2"/>
  <c r="W319" i="2"/>
  <c r="X341" i="2"/>
  <c r="X342" i="2" s="1"/>
  <c r="X358" i="2"/>
  <c r="X360" i="2" s="1"/>
  <c r="X376" i="2"/>
  <c r="X378" i="2" s="1"/>
  <c r="X404" i="2"/>
  <c r="X405" i="2" s="1"/>
  <c r="X421" i="2"/>
  <c r="X428" i="2" s="1"/>
  <c r="W436" i="2"/>
  <c r="X469" i="2"/>
  <c r="X474" i="2" s="1"/>
  <c r="X493" i="2"/>
  <c r="X496" i="2" s="1"/>
  <c r="M523" i="2"/>
  <c r="X118" i="2"/>
  <c r="X125" i="2" s="1"/>
  <c r="W193" i="2"/>
  <c r="W33" i="2"/>
  <c r="W517" i="2" s="1"/>
  <c r="W346" i="2"/>
  <c r="W367" i="2"/>
  <c r="W413" i="2"/>
  <c r="H9" i="2"/>
  <c r="A10" i="2"/>
  <c r="W115" i="2"/>
  <c r="W214" i="2"/>
  <c r="W314" i="2"/>
  <c r="W347" i="2"/>
  <c r="W394" i="2"/>
  <c r="X40" i="2"/>
  <c r="X41" i="2" s="1"/>
  <c r="X518" i="2" s="1"/>
  <c r="J9" i="2"/>
  <c r="W41" i="2"/>
  <c r="W246" i="2"/>
  <c r="W301" i="2"/>
  <c r="F10" i="2"/>
  <c r="X56" i="2"/>
  <c r="X60" i="2" s="1"/>
  <c r="W125" i="2"/>
  <c r="X175" i="2"/>
  <c r="X192" i="2" s="1"/>
  <c r="X203" i="2"/>
  <c r="X209" i="2" s="1"/>
  <c r="W209" i="2"/>
  <c r="W296" i="2"/>
  <c r="W331" i="2"/>
  <c r="W405" i="2"/>
  <c r="X431" i="2"/>
  <c r="X432" i="2" s="1"/>
  <c r="B523" i="2"/>
  <c r="O523" i="2"/>
  <c r="W133" i="2"/>
  <c r="C523" i="2"/>
  <c r="P523" i="2"/>
  <c r="W302" i="2"/>
  <c r="W337" i="2"/>
  <c r="X350" i="2"/>
  <c r="X355" i="2" s="1"/>
  <c r="W460" i="2"/>
  <c r="W480" i="2"/>
  <c r="W45" i="2"/>
  <c r="W134" i="2"/>
  <c r="W213" i="2"/>
  <c r="W61" i="2"/>
  <c r="W223" i="2"/>
  <c r="W37" i="2"/>
  <c r="W84" i="2"/>
  <c r="W154" i="2"/>
  <c r="W242" i="2"/>
  <c r="W266" i="2"/>
  <c r="W310" i="2"/>
  <c r="W360" i="2"/>
  <c r="W378" i="2"/>
  <c r="R523" i="2"/>
  <c r="W224" i="2"/>
  <c r="W253" i="2"/>
  <c r="W355" i="2"/>
  <c r="W514" i="2"/>
  <c r="W516" i="2" s="1"/>
  <c r="F523" i="2"/>
  <c r="W338" i="2"/>
  <c r="W412" i="2"/>
  <c r="W461" i="2"/>
  <c r="W481" i="2"/>
  <c r="W155" i="2"/>
</calcChain>
</file>

<file path=xl/sharedStrings.xml><?xml version="1.0" encoding="utf-8"?>
<sst xmlns="http://schemas.openxmlformats.org/spreadsheetml/2006/main" count="3437" uniqueCount="748">
  <si>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</si>
  <si>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</si>
  <si>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</si>
  <si>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</si>
  <si>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</si>
  <si>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</si>
  <si>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</si>
  <si>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</si>
  <si>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</si>
  <si>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</si>
  <si>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</si>
  <si>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</si>
  <si>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</si>
  <si>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</si>
  <si>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</si>
  <si>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</si>
  <si>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</si>
  <si>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</si>
  <si>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</si>
  <si>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</si>
  <si>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</si>
  <si>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</si>
  <si>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</si>
  <si>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</si>
  <si>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</si>
  <si>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</si>
  <si>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</si>
  <si>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</si>
  <si>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</si>
  <si>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</si>
  <si>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</si>
  <si>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</si>
  <si>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</si>
  <si>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</si>
  <si>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</si>
  <si>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</si>
  <si>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</si>
  <si>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</si>
  <si>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</si>
  <si>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</si>
  <si>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</si>
  <si>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</si>
  <si>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</si>
  <si>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</si>
  <si>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</si>
  <si>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</si>
  <si>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</si>
  <si>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</si>
  <si>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</si>
  <si>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</si>
  <si>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</si>
  <si>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</si>
  <si>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</si>
  <si>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</si>
  <si>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</si>
  <si>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</si>
  <si>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</si>
  <si>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</si>
  <si>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</si>
  <si>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</si>
  <si>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</si>
  <si>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</si>
  <si>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</si>
  <si>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</si>
  <si>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</si>
  <si>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</si>
  <si>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</si>
  <si>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</si>
  <si>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</si>
  <si>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</si>
  <si>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</si>
  <si>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</si>
  <si>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</si>
  <si>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</si>
  <si>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</si>
  <si>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</si>
  <si>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</si>
  <si>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</si>
  <si>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</si>
  <si>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</si>
  <si>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</si>
  <si>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</si>
  <si>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</si>
  <si>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</si>
  <si>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</si>
  <si>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</si>
  <si>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</si>
  <si>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</si>
  <si>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</si>
  <si>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</si>
  <si>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</si>
  <si>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</si>
  <si>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</si>
  <si>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</si>
  <si>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</si>
  <si>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</si>
  <si>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</si>
  <si>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</si>
  <si>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</si>
  <si>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</si>
  <si>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</si>
  <si>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</si>
  <si>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</si>
  <si>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</si>
  <si>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</si>
  <si>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</si>
  <si>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</si>
  <si>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</si>
  <si>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</si>
  <si>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</si>
  <si>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</si>
  <si>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</si>
  <si>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</si>
  <si>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</si>
  <si>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</si>
  <si>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</si>
  <si>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</si>
  <si>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</si>
  <si>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</si>
  <si>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</si>
  <si>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</si>
  <si>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</si>
  <si>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</si>
  <si>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</si>
  <si>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</si>
  <si>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</si>
  <si>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</si>
  <si>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</si>
  <si>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</si>
  <si>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</si>
  <si>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</si>
  <si>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</si>
  <si>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</si>
  <si>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</si>
  <si>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</si>
  <si>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</si>
  <si>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</si>
  <si>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</si>
  <si>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</si>
  <si>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</si>
  <si>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</si>
  <si>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</si>
  <si>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</si>
  <si>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</si>
  <si>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</si>
  <si>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</si>
  <si>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</si>
  <si>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</si>
  <si>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</si>
  <si>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</si>
  <si>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</si>
  <si>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</si>
  <si>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</si>
  <si>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</si>
  <si>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</si>
  <si>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</si>
  <si>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</si>
  <si>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</si>
  <si>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</si>
  <si>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</si>
  <si>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</si>
  <si>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</si>
  <si>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</si>
  <si>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</si>
  <si>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</si>
  <si>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</si>
  <si>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</si>
  <si>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</si>
  <si>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</si>
  <si>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</si>
  <si>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</si>
  <si>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</si>
  <si>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</si>
  <si>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</si>
  <si>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</si>
  <si>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</si>
  <si>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</si>
  <si>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</si>
  <si>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</si>
  <si>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</si>
  <si>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</si>
  <si>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</si>
  <si>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</si>
  <si>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</si>
  <si>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</si>
  <si>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</si>
  <si>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</si>
  <si>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</si>
  <si>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</si>
  <si>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</si>
  <si>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</si>
  <si>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</si>
  <si>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</si>
  <si>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</si>
  <si>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</si>
  <si>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</si>
  <si>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</si>
  <si>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</si>
  <si>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</si>
  <si>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</si>
  <si>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</si>
  <si>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</si>
  <si>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</si>
  <si>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</si>
  <si>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</si>
  <si>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</si>
  <si>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</si>
  <si>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</si>
  <si>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</si>
  <si>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</si>
  <si>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</si>
  <si>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</si>
  <si>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</si>
  <si>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</si>
  <si>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</si>
  <si>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</si>
  <si>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</si>
  <si>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</si>
  <si>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</si>
  <si>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</si>
  <si>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</si>
  <si>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</si>
  <si>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</si>
  <si>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</si>
  <si>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</si>
  <si>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</si>
  <si>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</si>
  <si>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</si>
  <si>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</si>
  <si>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</si>
  <si>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</si>
  <si>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</si>
  <si>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</si>
  <si>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</si>
  <si>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</si>
  <si>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</si>
  <si>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</si>
  <si>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</si>
  <si>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</si>
  <si>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</si>
  <si>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</si>
  <si>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</si>
  <si>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</si>
  <si>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</si>
  <si>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</si>
  <si>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</si>
  <si>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</si>
  <si>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</si>
  <si>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</si>
  <si>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</si>
  <si>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</si>
  <si>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</si>
  <si>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</si>
  <si>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</si>
  <si>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</si>
  <si>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</si>
  <si>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</si>
  <si>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</si>
  <si>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</si>
  <si>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</si>
  <si>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</si>
  <si>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</si>
  <si>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</si>
  <si>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</si>
  <si>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</si>
  <si>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</si>
  <si>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</si>
  <si>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</si>
  <si>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</si>
  <si>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</si>
  <si>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</si>
  <si>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</si>
  <si>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</si>
  <si>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</si>
  <si>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</si>
  <si>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</si>
  <si>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</si>
  <si>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</si>
  <si>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</si>
  <si>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</si>
  <si>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</si>
  <si>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</si>
  <si>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</si>
  <si>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</si>
  <si>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</si>
  <si>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</si>
  <si>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</si>
  <si>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</si>
  <si>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</si>
  <si>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</si>
  <si>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</si>
  <si>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</si>
  <si>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</si>
  <si>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</si>
  <si>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</si>
  <si>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</si>
  <si>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</si>
  <si>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</si>
  <si>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</si>
  <si>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</si>
  <si>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</si>
  <si>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</si>
  <si>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</si>
  <si>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</si>
  <si>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</si>
  <si>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</si>
  <si>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</si>
  <si>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</si>
  <si>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</si>
  <si>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</si>
  <si>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</si>
  <si>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</si>
  <si>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</si>
  <si>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</si>
  <si>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</si>
  <si>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</si>
  <si>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</si>
  <si>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</si>
  <si>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</si>
  <si>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</si>
  <si>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</si>
  <si>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</si>
  <si>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</si>
  <si>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</si>
  <si>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</si>
  <si>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</si>
  <si>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</si>
  <si>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</si>
  <si>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</si>
  <si>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</si>
  <si>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</si>
  <si>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</si>
  <si>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</si>
  <si>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</si>
  <si>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</si>
  <si>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</si>
  <si>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</si>
  <si>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</si>
  <si>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</si>
  <si>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</si>
  <si>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</si>
  <si>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</si>
  <si>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</si>
  <si>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</si>
  <si>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</si>
  <si>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</si>
  <si>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</si>
  <si>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</si>
  <si>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</si>
  <si>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</si>
  <si>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</si>
  <si>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</si>
  <si>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</si>
  <si>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</si>
  <si>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</si>
  <si>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</si>
  <si>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</si>
  <si>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</si>
  <si>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</si>
  <si>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</si>
  <si>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</si>
  <si>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</si>
  <si>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</si>
  <si>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</si>
  <si>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</si>
  <si>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</si>
  <si>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</si>
  <si>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</si>
  <si>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</si>
  <si>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</si>
  <si>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</si>
  <si>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</si>
  <si>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</si>
  <si>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</si>
  <si>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</si>
  <si>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</si>
  <si>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</si>
  <si>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</si>
  <si>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</si>
  <si>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</si>
  <si>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</si>
  <si>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</si>
  <si>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</si>
  <si>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</si>
  <si>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</si>
  <si>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</si>
  <si>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</si>
  <si>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</si>
  <si>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</si>
  <si>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</si>
  <si>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</si>
  <si>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</si>
  <si>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</si>
  <si>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</si>
  <si>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</si>
  <si>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</si>
  <si>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</si>
  <si>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</si>
  <si>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</si>
  <si>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</si>
  <si>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</si>
  <si>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</si>
  <si>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</si>
  <si>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</si>
  <si>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</si>
  <si>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</si>
  <si>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</si>
  <si>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</si>
  <si>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</si>
  <si>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</si>
  <si>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</si>
  <si>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</si>
  <si>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</si>
  <si>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</si>
  <si>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</si>
  <si>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</si>
  <si>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</si>
  <si>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</si>
  <si>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</si>
  <si>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</si>
  <si>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</si>
  <si>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</si>
  <si>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</si>
  <si>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</si>
  <si>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</si>
  <si>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</si>
  <si>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</si>
  <si>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</si>
  <si>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</si>
  <si>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</si>
  <si>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</si>
  <si>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</si>
  <si>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</si>
  <si>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</si>
  <si>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</si>
  <si>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</si>
  <si>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</si>
  <si>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</si>
  <si>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</si>
  <si>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</si>
  <si>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</si>
  <si>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</si>
  <si>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</si>
  <si>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</si>
  <si>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</si>
  <si>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</si>
  <si>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</si>
  <si>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</si>
  <si>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</si>
  <si>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</si>
  <si>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</si>
  <si>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</si>
  <si>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</si>
  <si>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</si>
  <si>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</si>
  <si>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</si>
  <si>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</si>
  <si>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</si>
  <si>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</si>
  <si>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</si>
  <si>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</si>
  <si>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</si>
  <si>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</si>
  <si>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</si>
  <si>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</si>
  <si>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</si>
  <si>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</si>
  <si>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</si>
  <si>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</si>
  <si>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</si>
  <si>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</si>
  <si>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</si>
  <si>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</si>
  <si>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</si>
  <si>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</si>
  <si>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</si>
  <si>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</si>
  <si>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</si>
  <si>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</si>
  <si>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</si>
  <si>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</si>
  <si>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</si>
  <si>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</si>
  <si>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</si>
  <si>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</si>
  <si>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</si>
  <si>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</si>
  <si>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</si>
  <si>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</si>
  <si>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</si>
  <si>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</si>
  <si>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</si>
  <si>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</si>
  <si>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</si>
  <si>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</si>
  <si>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</si>
  <si>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</si>
  <si>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</si>
  <si>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</si>
  <si>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</si>
  <si>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</si>
  <si>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</si>
  <si>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</si>
  <si>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</si>
  <si>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</si>
  <si>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</si>
  <si>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</si>
  <si>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</si>
  <si>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</si>
  <si>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</si>
  <si>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</si>
  <si>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</si>
  <si>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</si>
  <si>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</si>
  <si>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</si>
  <si>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</si>
  <si>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</si>
  <si>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</si>
  <si>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</si>
  <si>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</si>
  <si>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</si>
  <si>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</si>
  <si>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</si>
  <si>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</si>
  <si>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</si>
  <si>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</si>
  <si>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</si>
  <si>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</si>
  <si>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</si>
  <si>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</si>
  <si>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</si>
  <si>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</si>
  <si>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</si>
  <si>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</si>
  <si>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</si>
  <si>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</si>
  <si>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</si>
  <si>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</si>
  <si>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</si>
  <si>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</si>
  <si>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</si>
  <si>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</si>
  <si>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</si>
  <si>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</si>
  <si>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</si>
  <si>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</si>
  <si>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</si>
  <si>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</si>
  <si>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</si>
  <si>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</si>
  <si>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</si>
  <si>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</si>
  <si>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</si>
  <si>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</si>
  <si>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</si>
  <si>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</si>
  <si>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</si>
  <si>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</si>
  <si>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</si>
  <si>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</si>
  <si>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</si>
  <si>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</si>
  <si>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</si>
  <si>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</si>
  <si>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</si>
  <si>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</si>
  <si>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</si>
  <si>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</si>
  <si>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</si>
  <si>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</si>
  <si>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</si>
  <si>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</si>
  <si>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</si>
  <si>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</si>
  <si>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</si>
  <si>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</si>
  <si>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</si>
  <si>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</si>
  <si>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</si>
  <si>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</si>
  <si>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</si>
  <si>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</si>
  <si>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</si>
  <si>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</si>
  <si>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</si>
  <si>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</si>
  <si>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</si>
  <si>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</si>
  <si>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</si>
  <si>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</si>
  <si>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</si>
  <si>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</si>
  <si>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</si>
  <si>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</si>
  <si>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</si>
  <si>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</si>
  <si>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</si>
  <si>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</si>
  <si>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</si>
  <si>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</si>
  <si>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</si>
  <si>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21.02.2024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</si>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</sst>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0" t="s">
        <v>29</v>
      </c>
      <c r="E1" s="710"/>
      <c r="F1" s="710"/>
      <c r="G1" s="14" t="s">
        <v>66</v>
      </c>
      <c r="H1" s="710" t="s">
        <v>49</v>
      </c>
      <c r="I1" s="710"/>
      <c r="J1" s="710"/>
      <c r="K1" s="710"/>
      <c r="L1" s="710"/>
      <c r="M1" s="710"/>
      <c r="N1" s="710"/>
      <c r="O1" s="710"/>
      <c r="P1" s="711" t="s">
        <v>67</v>
      </c>
      <c r="Q1" s="712"/>
      <c r="R1" s="71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3"/>
      <c r="P2" s="713"/>
      <c r="Q2" s="713"/>
      <c r="R2" s="713"/>
      <c r="S2" s="713"/>
      <c r="T2" s="713"/>
      <c r="U2" s="71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3"/>
      <c r="O3" s="713"/>
      <c r="P3" s="713"/>
      <c r="Q3" s="713"/>
      <c r="R3" s="713"/>
      <c r="S3" s="713"/>
      <c r="T3" s="713"/>
      <c r="U3" s="71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2" t="s">
        <v>8</v>
      </c>
      <c r="B5" s="692"/>
      <c r="C5" s="692"/>
      <c r="D5" s="714"/>
      <c r="E5" s="714"/>
      <c r="F5" s="715" t="s">
        <v>14</v>
      </c>
      <c r="G5" s="715"/>
      <c r="H5" s="714"/>
      <c r="I5" s="714"/>
      <c r="J5" s="714"/>
      <c r="K5" s="714"/>
      <c r="L5" s="714"/>
      <c r="N5" s="27" t="s">
        <v>4</v>
      </c>
      <c r="O5" s="709">
        <v>45341</v>
      </c>
      <c r="P5" s="709"/>
      <c r="R5" s="716" t="s">
        <v>3</v>
      </c>
      <c r="S5" s="717"/>
      <c r="T5" s="718" t="s">
        <v>716</v>
      </c>
      <c r="U5" s="719"/>
      <c r="Z5" s="60"/>
      <c r="AA5" s="60"/>
      <c r="AB5" s="60"/>
    </row>
    <row r="6" spans="1:29" s="17" customFormat="1" ht="24" customHeight="1" x14ac:dyDescent="0.2">
      <c r="A6" s="692" t="s">
        <v>1</v>
      </c>
      <c r="B6" s="692"/>
      <c r="C6" s="692"/>
      <c r="D6" s="693" t="s">
        <v>717</v>
      </c>
      <c r="E6" s="693"/>
      <c r="F6" s="693"/>
      <c r="G6" s="693"/>
      <c r="H6" s="693"/>
      <c r="I6" s="693"/>
      <c r="J6" s="693"/>
      <c r="K6" s="693"/>
      <c r="L6" s="693"/>
      <c r="N6" s="27" t="s">
        <v>30</v>
      </c>
      <c r="O6" s="694" t="str">
        <f>IF(O5=0," ",CHOOSE(WEEKDAY(O5,2),"Понедельник","Вторник","Среда","Четверг","Пятница","Суббота","Воскресенье"))</f>
        <v>Понедельник</v>
      </c>
      <c r="P6" s="694"/>
      <c r="R6" s="695" t="s">
        <v>5</v>
      </c>
      <c r="S6" s="696"/>
      <c r="T6" s="697" t="s">
        <v>69</v>
      </c>
      <c r="U6" s="69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5"/>
      <c r="N7" s="29"/>
      <c r="O7" s="49"/>
      <c r="P7" s="49"/>
      <c r="R7" s="695"/>
      <c r="S7" s="696"/>
      <c r="T7" s="699"/>
      <c r="U7" s="700"/>
      <c r="Z7" s="60"/>
      <c r="AA7" s="60"/>
      <c r="AB7" s="60"/>
    </row>
    <row r="8" spans="1:29" s="17" customFormat="1" ht="25.5" customHeight="1" x14ac:dyDescent="0.2">
      <c r="A8" s="706" t="s">
        <v>60</v>
      </c>
      <c r="B8" s="706"/>
      <c r="C8" s="706"/>
      <c r="D8" s="707"/>
      <c r="E8" s="707"/>
      <c r="F8" s="707"/>
      <c r="G8" s="707"/>
      <c r="H8" s="707"/>
      <c r="I8" s="707"/>
      <c r="J8" s="707"/>
      <c r="K8" s="707"/>
      <c r="L8" s="707"/>
      <c r="N8" s="27" t="s">
        <v>11</v>
      </c>
      <c r="O8" s="687">
        <v>0.41666666666666669</v>
      </c>
      <c r="P8" s="687"/>
      <c r="R8" s="695"/>
      <c r="S8" s="696"/>
      <c r="T8" s="699"/>
      <c r="U8" s="700"/>
      <c r="Z8" s="60"/>
      <c r="AA8" s="60"/>
      <c r="AB8" s="60"/>
    </row>
    <row r="9" spans="1:29" s="17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3"/>
      <c r="C9" s="683"/>
      <c r="D9" s="684" t="s">
        <v>48</v>
      </c>
      <c r="E9" s="68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3"/>
      <c r="H9" s="708" t="str">
        <f>IF(AND($A$9="Тип доверенности/получателя при получении в адресе перегруза:",$D$9="Разовая доверенность"),"Введите ФИО","")</f>
        <v/>
      </c>
      <c r="I9" s="708"/>
      <c r="J9" s="7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8"/>
      <c r="L9" s="708"/>
      <c r="N9" s="31" t="s">
        <v>15</v>
      </c>
      <c r="O9" s="709"/>
      <c r="P9" s="709"/>
      <c r="R9" s="695"/>
      <c r="S9" s="696"/>
      <c r="T9" s="701"/>
      <c r="U9" s="70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3"/>
      <c r="C10" s="683"/>
      <c r="D10" s="684"/>
      <c r="E10" s="68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3"/>
      <c r="H10" s="686" t="str">
        <f>IFERROR(VLOOKUP($D$10,Proxy,2,FALSE),"")</f>
        <v/>
      </c>
      <c r="I10" s="686"/>
      <c r="J10" s="686"/>
      <c r="K10" s="686"/>
      <c r="L10" s="686"/>
      <c r="N10" s="31" t="s">
        <v>35</v>
      </c>
      <c r="O10" s="687"/>
      <c r="P10" s="687"/>
      <c r="S10" s="29" t="s">
        <v>12</v>
      </c>
      <c r="T10" s="688" t="s">
        <v>70</v>
      </c>
      <c r="U10" s="6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7"/>
      <c r="P11" s="687"/>
      <c r="S11" s="29" t="s">
        <v>31</v>
      </c>
      <c r="T11" s="675" t="s">
        <v>57</v>
      </c>
      <c r="U11" s="67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4" t="s">
        <v>71</v>
      </c>
      <c r="B12" s="674"/>
      <c r="C12" s="674"/>
      <c r="D12" s="674"/>
      <c r="E12" s="674"/>
      <c r="F12" s="674"/>
      <c r="G12" s="674"/>
      <c r="H12" s="674"/>
      <c r="I12" s="674"/>
      <c r="J12" s="674"/>
      <c r="K12" s="674"/>
      <c r="L12" s="674"/>
      <c r="N12" s="27" t="s">
        <v>33</v>
      </c>
      <c r="O12" s="690"/>
      <c r="P12" s="690"/>
      <c r="Q12" s="28"/>
      <c r="R12"/>
      <c r="S12" s="29" t="s">
        <v>48</v>
      </c>
      <c r="T12" s="691"/>
      <c r="U12" s="691"/>
      <c r="V12"/>
      <c r="Z12" s="60"/>
      <c r="AA12" s="60"/>
      <c r="AB12" s="60"/>
    </row>
    <row r="13" spans="1:29" s="17" customFormat="1" ht="23.25" customHeight="1" x14ac:dyDescent="0.2">
      <c r="A13" s="674" t="s">
        <v>72</v>
      </c>
      <c r="B13" s="674"/>
      <c r="C13" s="674"/>
      <c r="D13" s="674"/>
      <c r="E13" s="674"/>
      <c r="F13" s="674"/>
      <c r="G13" s="674"/>
      <c r="H13" s="674"/>
      <c r="I13" s="674"/>
      <c r="J13" s="674"/>
      <c r="K13" s="674"/>
      <c r="L13" s="674"/>
      <c r="M13" s="31"/>
      <c r="N13" s="31" t="s">
        <v>34</v>
      </c>
      <c r="O13" s="675"/>
      <c r="P13" s="67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4" t="s">
        <v>73</v>
      </c>
      <c r="B14" s="674"/>
      <c r="C14" s="674"/>
      <c r="D14" s="674"/>
      <c r="E14" s="674"/>
      <c r="F14" s="674"/>
      <c r="G14" s="674"/>
      <c r="H14" s="674"/>
      <c r="I14" s="674"/>
      <c r="J14" s="674"/>
      <c r="K14" s="674"/>
      <c r="L14" s="67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6" t="s">
        <v>74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/>
      <c r="N15" s="677" t="s">
        <v>63</v>
      </c>
      <c r="O15" s="677"/>
      <c r="P15" s="677"/>
      <c r="Q15" s="677"/>
      <c r="R15" s="67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8"/>
      <c r="O16" s="678"/>
      <c r="P16" s="678"/>
      <c r="Q16" s="678"/>
      <c r="R16" s="67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2" t="s">
        <v>61</v>
      </c>
      <c r="B17" s="662" t="s">
        <v>51</v>
      </c>
      <c r="C17" s="680" t="s">
        <v>50</v>
      </c>
      <c r="D17" s="662" t="s">
        <v>52</v>
      </c>
      <c r="E17" s="662"/>
      <c r="F17" s="662" t="s">
        <v>24</v>
      </c>
      <c r="G17" s="662" t="s">
        <v>27</v>
      </c>
      <c r="H17" s="662" t="s">
        <v>25</v>
      </c>
      <c r="I17" s="662" t="s">
        <v>26</v>
      </c>
      <c r="J17" s="681" t="s">
        <v>16</v>
      </c>
      <c r="K17" s="681" t="s">
        <v>65</v>
      </c>
      <c r="L17" s="681" t="s">
        <v>2</v>
      </c>
      <c r="M17" s="662" t="s">
        <v>28</v>
      </c>
      <c r="N17" s="662" t="s">
        <v>17</v>
      </c>
      <c r="O17" s="662"/>
      <c r="P17" s="662"/>
      <c r="Q17" s="662"/>
      <c r="R17" s="662"/>
      <c r="S17" s="679" t="s">
        <v>58</v>
      </c>
      <c r="T17" s="662"/>
      <c r="U17" s="662" t="s">
        <v>6</v>
      </c>
      <c r="V17" s="662" t="s">
        <v>44</v>
      </c>
      <c r="W17" s="663" t="s">
        <v>56</v>
      </c>
      <c r="X17" s="662" t="s">
        <v>18</v>
      </c>
      <c r="Y17" s="665" t="s">
        <v>62</v>
      </c>
      <c r="Z17" s="665" t="s">
        <v>19</v>
      </c>
      <c r="AA17" s="666" t="s">
        <v>59</v>
      </c>
      <c r="AB17" s="667"/>
      <c r="AC17" s="668"/>
      <c r="AD17" s="672"/>
      <c r="BA17" s="673" t="s">
        <v>64</v>
      </c>
    </row>
    <row r="18" spans="1:53" ht="14.25" customHeight="1" x14ac:dyDescent="0.2">
      <c r="A18" s="662"/>
      <c r="B18" s="662"/>
      <c r="C18" s="680"/>
      <c r="D18" s="662"/>
      <c r="E18" s="662"/>
      <c r="F18" s="662" t="s">
        <v>20</v>
      </c>
      <c r="G18" s="662" t="s">
        <v>21</v>
      </c>
      <c r="H18" s="662" t="s">
        <v>22</v>
      </c>
      <c r="I18" s="662" t="s">
        <v>22</v>
      </c>
      <c r="J18" s="682"/>
      <c r="K18" s="682"/>
      <c r="L18" s="682"/>
      <c r="M18" s="662"/>
      <c r="N18" s="662"/>
      <c r="O18" s="662"/>
      <c r="P18" s="662"/>
      <c r="Q18" s="662"/>
      <c r="R18" s="662"/>
      <c r="S18" s="36" t="s">
        <v>47</v>
      </c>
      <c r="T18" s="36" t="s">
        <v>46</v>
      </c>
      <c r="U18" s="662"/>
      <c r="V18" s="662"/>
      <c r="W18" s="664"/>
      <c r="X18" s="662"/>
      <c r="Y18" s="665"/>
      <c r="Z18" s="665"/>
      <c r="AA18" s="669"/>
      <c r="AB18" s="670"/>
      <c r="AC18" s="671"/>
      <c r="AD18" s="672"/>
      <c r="BA18" s="673"/>
    </row>
    <row r="19" spans="1:53" ht="27.75" customHeight="1" x14ac:dyDescent="0.2">
      <c r="A19" s="389" t="s">
        <v>75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55"/>
      <c r="Z19" s="55"/>
    </row>
    <row r="20" spans="1:53" ht="16.5" customHeight="1" x14ac:dyDescent="0.25">
      <c r="A20" s="390" t="s">
        <v>75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66"/>
      <c r="Z20" s="66"/>
    </row>
    <row r="21" spans="1:53" ht="14.25" customHeight="1" x14ac:dyDescent="0.25">
      <c r="A21" s="375" t="s">
        <v>76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2">
        <v>4607091389258</v>
      </c>
      <c r="E22" s="36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4"/>
      <c r="P22" s="364"/>
      <c r="Q22" s="364"/>
      <c r="R22" s="36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9"/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70"/>
      <c r="N23" s="366" t="s">
        <v>43</v>
      </c>
      <c r="O23" s="367"/>
      <c r="P23" s="367"/>
      <c r="Q23" s="367"/>
      <c r="R23" s="367"/>
      <c r="S23" s="367"/>
      <c r="T23" s="36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9"/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70"/>
      <c r="N24" s="366" t="s">
        <v>43</v>
      </c>
      <c r="O24" s="367"/>
      <c r="P24" s="367"/>
      <c r="Q24" s="367"/>
      <c r="R24" s="367"/>
      <c r="S24" s="367"/>
      <c r="T24" s="36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5" t="s">
        <v>81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2">
        <v>4607091383881</v>
      </c>
      <c r="E26" s="36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4"/>
      <c r="P26" s="364"/>
      <c r="Q26" s="364"/>
      <c r="R26" s="36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2">
        <v>4607091388237</v>
      </c>
      <c r="E27" s="36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4"/>
      <c r="P27" s="364"/>
      <c r="Q27" s="364"/>
      <c r="R27" s="36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2">
        <v>4607091383935</v>
      </c>
      <c r="E28" s="36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4"/>
      <c r="P28" s="364"/>
      <c r="Q28" s="364"/>
      <c r="R28" s="36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2">
        <v>4680115881853</v>
      </c>
      <c r="E29" s="36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4"/>
      <c r="P29" s="364"/>
      <c r="Q29" s="364"/>
      <c r="R29" s="36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2">
        <v>4607091383911</v>
      </c>
      <c r="E30" s="36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4"/>
      <c r="P30" s="364"/>
      <c r="Q30" s="364"/>
      <c r="R30" s="36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2">
        <v>4607091383911</v>
      </c>
      <c r="E31" s="36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3" t="s">
        <v>93</v>
      </c>
      <c r="O31" s="364"/>
      <c r="P31" s="364"/>
      <c r="Q31" s="364"/>
      <c r="R31" s="36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2">
        <v>4607091388244</v>
      </c>
      <c r="E32" s="362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4"/>
      <c r="P32" s="364"/>
      <c r="Q32" s="364"/>
      <c r="R32" s="365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9"/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70"/>
      <c r="N33" s="366" t="s">
        <v>43</v>
      </c>
      <c r="O33" s="367"/>
      <c r="P33" s="367"/>
      <c r="Q33" s="367"/>
      <c r="R33" s="367"/>
      <c r="S33" s="367"/>
      <c r="T33" s="368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69"/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70"/>
      <c r="N34" s="366" t="s">
        <v>43</v>
      </c>
      <c r="O34" s="367"/>
      <c r="P34" s="367"/>
      <c r="Q34" s="367"/>
      <c r="R34" s="367"/>
      <c r="S34" s="367"/>
      <c r="T34" s="368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5" t="s">
        <v>96</v>
      </c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2">
        <v>4607091388503</v>
      </c>
      <c r="E36" s="362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4"/>
      <c r="P36" s="364"/>
      <c r="Q36" s="364"/>
      <c r="R36" s="365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9"/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70"/>
      <c r="N37" s="366" t="s">
        <v>43</v>
      </c>
      <c r="O37" s="367"/>
      <c r="P37" s="367"/>
      <c r="Q37" s="367"/>
      <c r="R37" s="367"/>
      <c r="S37" s="367"/>
      <c r="T37" s="368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9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70"/>
      <c r="N38" s="366" t="s">
        <v>43</v>
      </c>
      <c r="O38" s="367"/>
      <c r="P38" s="367"/>
      <c r="Q38" s="367"/>
      <c r="R38" s="367"/>
      <c r="S38" s="367"/>
      <c r="T38" s="368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5" t="s">
        <v>101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2">
        <v>4607091388282</v>
      </c>
      <c r="E40" s="36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4"/>
      <c r="P40" s="364"/>
      <c r="Q40" s="364"/>
      <c r="R40" s="365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9"/>
      <c r="B41" s="369"/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370"/>
      <c r="N41" s="366" t="s">
        <v>43</v>
      </c>
      <c r="O41" s="367"/>
      <c r="P41" s="367"/>
      <c r="Q41" s="367"/>
      <c r="R41" s="367"/>
      <c r="S41" s="367"/>
      <c r="T41" s="368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9"/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70"/>
      <c r="N42" s="366" t="s">
        <v>43</v>
      </c>
      <c r="O42" s="367"/>
      <c r="P42" s="367"/>
      <c r="Q42" s="367"/>
      <c r="R42" s="367"/>
      <c r="S42" s="367"/>
      <c r="T42" s="368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5" t="s">
        <v>105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2">
        <v>4607091389111</v>
      </c>
      <c r="E44" s="36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4"/>
      <c r="P44" s="364"/>
      <c r="Q44" s="364"/>
      <c r="R44" s="365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9"/>
      <c r="B45" s="369"/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370"/>
      <c r="N45" s="366" t="s">
        <v>43</v>
      </c>
      <c r="O45" s="367"/>
      <c r="P45" s="367"/>
      <c r="Q45" s="367"/>
      <c r="R45" s="367"/>
      <c r="S45" s="367"/>
      <c r="T45" s="368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9"/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70"/>
      <c r="N46" s="366" t="s">
        <v>43</v>
      </c>
      <c r="O46" s="367"/>
      <c r="P46" s="367"/>
      <c r="Q46" s="367"/>
      <c r="R46" s="367"/>
      <c r="S46" s="367"/>
      <c r="T46" s="368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9" t="s">
        <v>108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55"/>
      <c r="Z47" s="55"/>
    </row>
    <row r="48" spans="1:53" ht="16.5" customHeight="1" x14ac:dyDescent="0.25">
      <c r="A48" s="390" t="s">
        <v>109</v>
      </c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0"/>
      <c r="X48" s="390"/>
      <c r="Y48" s="66"/>
      <c r="Z48" s="66"/>
    </row>
    <row r="49" spans="1:53" ht="14.25" customHeight="1" x14ac:dyDescent="0.25">
      <c r="A49" s="375" t="s">
        <v>110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2">
        <v>4680115881440</v>
      </c>
      <c r="E50" s="36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4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4"/>
      <c r="P50" s="364"/>
      <c r="Q50" s="364"/>
      <c r="R50" s="36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2">
        <v>4680115881433</v>
      </c>
      <c r="E51" s="36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4"/>
      <c r="P51" s="364"/>
      <c r="Q51" s="364"/>
      <c r="R51" s="365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9"/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70"/>
      <c r="N52" s="366" t="s">
        <v>43</v>
      </c>
      <c r="O52" s="367"/>
      <c r="P52" s="367"/>
      <c r="Q52" s="367"/>
      <c r="R52" s="367"/>
      <c r="S52" s="367"/>
      <c r="T52" s="368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9"/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70"/>
      <c r="N53" s="366" t="s">
        <v>43</v>
      </c>
      <c r="O53" s="367"/>
      <c r="P53" s="367"/>
      <c r="Q53" s="367"/>
      <c r="R53" s="367"/>
      <c r="S53" s="367"/>
      <c r="T53" s="368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0" t="s">
        <v>117</v>
      </c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  <c r="U54" s="390"/>
      <c r="V54" s="390"/>
      <c r="W54" s="390"/>
      <c r="X54" s="390"/>
      <c r="Y54" s="66"/>
      <c r="Z54" s="66"/>
    </row>
    <row r="55" spans="1:53" ht="14.25" customHeight="1" x14ac:dyDescent="0.25">
      <c r="A55" s="375" t="s">
        <v>118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2">
        <v>4680115881426</v>
      </c>
      <c r="E56" s="36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4"/>
      <c r="P56" s="364"/>
      <c r="Q56" s="364"/>
      <c r="R56" s="36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2">
        <v>4680115881426</v>
      </c>
      <c r="E57" s="362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4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4"/>
      <c r="P57" s="364"/>
      <c r="Q57" s="364"/>
      <c r="R57" s="36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2">
        <v>4680115881419</v>
      </c>
      <c r="E58" s="362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4"/>
      <c r="P58" s="364"/>
      <c r="Q58" s="364"/>
      <c r="R58" s="36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2">
        <v>4680115881525</v>
      </c>
      <c r="E59" s="362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48" t="s">
        <v>127</v>
      </c>
      <c r="O59" s="364"/>
      <c r="P59" s="364"/>
      <c r="Q59" s="364"/>
      <c r="R59" s="365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9"/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70"/>
      <c r="N60" s="366" t="s">
        <v>43</v>
      </c>
      <c r="O60" s="367"/>
      <c r="P60" s="367"/>
      <c r="Q60" s="367"/>
      <c r="R60" s="367"/>
      <c r="S60" s="367"/>
      <c r="T60" s="368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9"/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70"/>
      <c r="N61" s="366" t="s">
        <v>43</v>
      </c>
      <c r="O61" s="367"/>
      <c r="P61" s="367"/>
      <c r="Q61" s="367"/>
      <c r="R61" s="367"/>
      <c r="S61" s="367"/>
      <c r="T61" s="368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0" t="s">
        <v>108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66"/>
      <c r="Z62" s="66"/>
    </row>
    <row r="63" spans="1:53" ht="14.25" customHeight="1" x14ac:dyDescent="0.25">
      <c r="A63" s="375" t="s">
        <v>118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2">
        <v>4607091382945</v>
      </c>
      <c r="E64" s="36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4"/>
      <c r="P64" s="364"/>
      <c r="Q64" s="364"/>
      <c r="R64" s="36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3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2">
        <v>4607091385670</v>
      </c>
      <c r="E65" s="36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4"/>
      <c r="P65" s="364"/>
      <c r="Q65" s="364"/>
      <c r="R65" s="36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2">
        <v>4607091385670</v>
      </c>
      <c r="E66" s="36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4"/>
      <c r="P66" s="364"/>
      <c r="Q66" s="364"/>
      <c r="R66" s="36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2">
        <v>4680115883956</v>
      </c>
      <c r="E67" s="36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4"/>
      <c r="P67" s="364"/>
      <c r="Q67" s="364"/>
      <c r="R67" s="36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2">
        <v>4680115881327</v>
      </c>
      <c r="E68" s="36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4"/>
      <c r="P68" s="364"/>
      <c r="Q68" s="364"/>
      <c r="R68" s="36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4301011703</v>
      </c>
      <c r="D69" s="362">
        <v>4680115882133</v>
      </c>
      <c r="E69" s="362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114</v>
      </c>
      <c r="L69" s="39" t="s">
        <v>113</v>
      </c>
      <c r="M69" s="38">
        <v>50</v>
      </c>
      <c r="N69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4"/>
      <c r="P69" s="364"/>
      <c r="Q69" s="364"/>
      <c r="R69" s="36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4301011514</v>
      </c>
      <c r="D70" s="362">
        <v>4680115882133</v>
      </c>
      <c r="E70" s="362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114</v>
      </c>
      <c r="L70" s="39" t="s">
        <v>113</v>
      </c>
      <c r="M70" s="38">
        <v>50</v>
      </c>
      <c r="N70" s="6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4"/>
      <c r="P70" s="364"/>
      <c r="Q70" s="364"/>
      <c r="R70" s="36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2">
        <v>4607091382952</v>
      </c>
      <c r="E71" s="362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4"/>
      <c r="P71" s="364"/>
      <c r="Q71" s="364"/>
      <c r="R71" s="36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2">
        <v>4607091385687</v>
      </c>
      <c r="E72" s="36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4"/>
      <c r="P72" s="364"/>
      <c r="Q72" s="364"/>
      <c r="R72" s="36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7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2">
        <v>4680115882539</v>
      </c>
      <c r="E73" s="362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4"/>
      <c r="P73" s="364"/>
      <c r="Q73" s="364"/>
      <c r="R73" s="36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2">
        <v>4607091384604</v>
      </c>
      <c r="E74" s="36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4"/>
      <c r="P74" s="364"/>
      <c r="Q74" s="364"/>
      <c r="R74" s="36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2">
        <v>4680115880283</v>
      </c>
      <c r="E75" s="362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4"/>
      <c r="P75" s="364"/>
      <c r="Q75" s="364"/>
      <c r="R75" s="36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2">
        <v>4680115883949</v>
      </c>
      <c r="E76" s="362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4"/>
      <c r="P76" s="364"/>
      <c r="Q76" s="364"/>
      <c r="R76" s="36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4301011443</v>
      </c>
      <c r="D77" s="362">
        <v>4680115881303</v>
      </c>
      <c r="E77" s="362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138</v>
      </c>
      <c r="M77" s="38">
        <v>50</v>
      </c>
      <c r="N77" s="6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4"/>
      <c r="P77" s="364"/>
      <c r="Q77" s="364"/>
      <c r="R77" s="36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4301011562</v>
      </c>
      <c r="D78" s="362">
        <v>4680115882577</v>
      </c>
      <c r="E78" s="362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100</v>
      </c>
      <c r="M78" s="38">
        <v>90</v>
      </c>
      <c r="N78" s="6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4"/>
      <c r="P78" s="364"/>
      <c r="Q78" s="364"/>
      <c r="R78" s="36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156</v>
      </c>
      <c r="B79" s="64" t="s">
        <v>158</v>
      </c>
      <c r="C79" s="37">
        <v>4301011564</v>
      </c>
      <c r="D79" s="362">
        <v>4680115882577</v>
      </c>
      <c r="E79" s="362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4"/>
      <c r="P79" s="364"/>
      <c r="Q79" s="364"/>
      <c r="R79" s="36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4301011432</v>
      </c>
      <c r="D80" s="362">
        <v>4680115882720</v>
      </c>
      <c r="E80" s="362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113</v>
      </c>
      <c r="M80" s="38">
        <v>90</v>
      </c>
      <c r="N80" s="62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4"/>
      <c r="P80" s="364"/>
      <c r="Q80" s="364"/>
      <c r="R80" s="36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4301011417</v>
      </c>
      <c r="D81" s="362">
        <v>4680115880269</v>
      </c>
      <c r="E81" s="362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133</v>
      </c>
      <c r="M81" s="38">
        <v>50</v>
      </c>
      <c r="N81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4"/>
      <c r="P81" s="364"/>
      <c r="Q81" s="364"/>
      <c r="R81" s="365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163</v>
      </c>
      <c r="B82" s="64" t="s">
        <v>164</v>
      </c>
      <c r="C82" s="37">
        <v>4301011415</v>
      </c>
      <c r="D82" s="362">
        <v>4680115880429</v>
      </c>
      <c r="E82" s="362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6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4"/>
      <c r="P82" s="364"/>
      <c r="Q82" s="364"/>
      <c r="R82" s="36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4301011462</v>
      </c>
      <c r="D83" s="362">
        <v>4680115881457</v>
      </c>
      <c r="E83" s="362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4"/>
      <c r="P83" s="364"/>
      <c r="Q83" s="364"/>
      <c r="R83" s="36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369"/>
      <c r="B84" s="369"/>
      <c r="C84" s="369"/>
      <c r="D84" s="369"/>
      <c r="E84" s="369"/>
      <c r="F84" s="369"/>
      <c r="G84" s="369"/>
      <c r="H84" s="369"/>
      <c r="I84" s="369"/>
      <c r="J84" s="369"/>
      <c r="K84" s="369"/>
      <c r="L84" s="369"/>
      <c r="M84" s="370"/>
      <c r="N84" s="366" t="s">
        <v>43</v>
      </c>
      <c r="O84" s="367"/>
      <c r="P84" s="367"/>
      <c r="Q84" s="367"/>
      <c r="R84" s="367"/>
      <c r="S84" s="367"/>
      <c r="T84" s="368"/>
      <c r="U84" s="43" t="s">
        <v>42</v>
      </c>
      <c r="V84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369"/>
      <c r="B85" s="369"/>
      <c r="C85" s="369"/>
      <c r="D85" s="369"/>
      <c r="E85" s="369"/>
      <c r="F85" s="369"/>
      <c r="G85" s="369"/>
      <c r="H85" s="369"/>
      <c r="I85" s="369"/>
      <c r="J85" s="369"/>
      <c r="K85" s="369"/>
      <c r="L85" s="369"/>
      <c r="M85" s="370"/>
      <c r="N85" s="366" t="s">
        <v>43</v>
      </c>
      <c r="O85" s="367"/>
      <c r="P85" s="367"/>
      <c r="Q85" s="367"/>
      <c r="R85" s="367"/>
      <c r="S85" s="367"/>
      <c r="T85" s="368"/>
      <c r="U85" s="43" t="s">
        <v>0</v>
      </c>
      <c r="V85" s="44">
        <f>IFERROR(SUM(V64:V83),"0")</f>
        <v>0</v>
      </c>
      <c r="W85" s="44">
        <f>IFERROR(SUM(W64:W83),"0")</f>
        <v>0</v>
      </c>
      <c r="X85" s="43"/>
      <c r="Y85" s="68"/>
      <c r="Z85" s="68"/>
    </row>
    <row r="86" spans="1:53" ht="14.25" customHeight="1" x14ac:dyDescent="0.25">
      <c r="A86" s="375" t="s">
        <v>110</v>
      </c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  <c r="S86" s="375"/>
      <c r="T86" s="375"/>
      <c r="U86" s="375"/>
      <c r="V86" s="375"/>
      <c r="W86" s="375"/>
      <c r="X86" s="375"/>
      <c r="Y86" s="67"/>
      <c r="Z86" s="67"/>
    </row>
    <row r="87" spans="1:53" ht="16.5" customHeight="1" x14ac:dyDescent="0.25">
      <c r="A87" s="64" t="s">
        <v>167</v>
      </c>
      <c r="B87" s="64" t="s">
        <v>168</v>
      </c>
      <c r="C87" s="37">
        <v>4301020235</v>
      </c>
      <c r="D87" s="362">
        <v>4680115881488</v>
      </c>
      <c r="E87" s="362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114</v>
      </c>
      <c r="L87" s="39" t="s">
        <v>113</v>
      </c>
      <c r="M87" s="38">
        <v>50</v>
      </c>
      <c r="N87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4"/>
      <c r="P87" s="364"/>
      <c r="Q87" s="364"/>
      <c r="R87" s="365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169</v>
      </c>
      <c r="B88" s="64" t="s">
        <v>170</v>
      </c>
      <c r="C88" s="37">
        <v>4301020183</v>
      </c>
      <c r="D88" s="362">
        <v>4607091384765</v>
      </c>
      <c r="E88" s="362"/>
      <c r="F88" s="63">
        <v>0.42</v>
      </c>
      <c r="G88" s="38">
        <v>6</v>
      </c>
      <c r="H88" s="63">
        <v>2.52</v>
      </c>
      <c r="I88" s="63">
        <v>2.72</v>
      </c>
      <c r="J88" s="38">
        <v>156</v>
      </c>
      <c r="K88" s="38" t="s">
        <v>80</v>
      </c>
      <c r="L88" s="39" t="s">
        <v>113</v>
      </c>
      <c r="M88" s="38">
        <v>45</v>
      </c>
      <c r="N88" s="625" t="s">
        <v>171</v>
      </c>
      <c r="O88" s="364"/>
      <c r="P88" s="364"/>
      <c r="Q88" s="364"/>
      <c r="R88" s="365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172</v>
      </c>
      <c r="B89" s="64" t="s">
        <v>173</v>
      </c>
      <c r="C89" s="37">
        <v>4301020228</v>
      </c>
      <c r="D89" s="362">
        <v>4680115882751</v>
      </c>
      <c r="E89" s="362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2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4"/>
      <c r="P89" s="364"/>
      <c r="Q89" s="364"/>
      <c r="R89" s="365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4301020258</v>
      </c>
      <c r="D90" s="362">
        <v>4680115882775</v>
      </c>
      <c r="E90" s="362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176</v>
      </c>
      <c r="L90" s="39" t="s">
        <v>133</v>
      </c>
      <c r="M90" s="38">
        <v>50</v>
      </c>
      <c r="N90" s="6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4"/>
      <c r="P90" s="364"/>
      <c r="Q90" s="364"/>
      <c r="R90" s="365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177</v>
      </c>
      <c r="B91" s="64" t="s">
        <v>178</v>
      </c>
      <c r="C91" s="37">
        <v>4301020217</v>
      </c>
      <c r="D91" s="362">
        <v>4680115880658</v>
      </c>
      <c r="E91" s="362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4"/>
      <c r="P91" s="364"/>
      <c r="Q91" s="364"/>
      <c r="R91" s="365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9"/>
      <c r="B92" s="369"/>
      <c r="C92" s="369"/>
      <c r="D92" s="369"/>
      <c r="E92" s="369"/>
      <c r="F92" s="369"/>
      <c r="G92" s="369"/>
      <c r="H92" s="369"/>
      <c r="I92" s="369"/>
      <c r="J92" s="369"/>
      <c r="K92" s="369"/>
      <c r="L92" s="369"/>
      <c r="M92" s="370"/>
      <c r="N92" s="366" t="s">
        <v>43</v>
      </c>
      <c r="O92" s="367"/>
      <c r="P92" s="367"/>
      <c r="Q92" s="367"/>
      <c r="R92" s="367"/>
      <c r="S92" s="367"/>
      <c r="T92" s="368"/>
      <c r="U92" s="43" t="s">
        <v>42</v>
      </c>
      <c r="V92" s="44">
        <f>IFERROR(V87/H87,"0")+IFERROR(V88/H88,"0")+IFERROR(V89/H89,"0")+IFERROR(V90/H90,"0")+IFERROR(V91/H91,"0")</f>
        <v>0</v>
      </c>
      <c r="W92" s="44">
        <f>IFERROR(W87/H87,"0")+IFERROR(W88/H88,"0")+IFERROR(W89/H89,"0")+IFERROR(W90/H90,"0")+IFERROR(W91/H91,"0")</f>
        <v>0</v>
      </c>
      <c r="X92" s="44">
        <f>IFERROR(IF(X87="",0,X87),"0")+IFERROR(IF(X88="",0,X88),"0")+IFERROR(IF(X89="",0,X89),"0")+IFERROR(IF(X90="",0,X90),"0")+IFERROR(IF(X91="",0,X91),"0")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69"/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70"/>
      <c r="N93" s="366" t="s">
        <v>43</v>
      </c>
      <c r="O93" s="367"/>
      <c r="P93" s="367"/>
      <c r="Q93" s="367"/>
      <c r="R93" s="367"/>
      <c r="S93" s="367"/>
      <c r="T93" s="368"/>
      <c r="U93" s="43" t="s">
        <v>0</v>
      </c>
      <c r="V93" s="44">
        <f>IFERROR(SUM(V87:V91),"0")</f>
        <v>0</v>
      </c>
      <c r="W93" s="44">
        <f>IFERROR(SUM(W87:W91),"0")</f>
        <v>0</v>
      </c>
      <c r="X93" s="43"/>
      <c r="Y93" s="68"/>
      <c r="Z93" s="68"/>
    </row>
    <row r="94" spans="1:53" ht="14.25" customHeight="1" x14ac:dyDescent="0.25">
      <c r="A94" s="375" t="s">
        <v>76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67"/>
      <c r="Z94" s="67"/>
    </row>
    <row r="95" spans="1:53" ht="16.5" customHeight="1" x14ac:dyDescent="0.25">
      <c r="A95" s="64" t="s">
        <v>179</v>
      </c>
      <c r="B95" s="64" t="s">
        <v>180</v>
      </c>
      <c r="C95" s="37">
        <v>4301030895</v>
      </c>
      <c r="D95" s="362">
        <v>4607091387667</v>
      </c>
      <c r="E95" s="362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4"/>
      <c r="P95" s="364"/>
      <c r="Q95" s="364"/>
      <c r="R95" s="36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181</v>
      </c>
      <c r="B96" s="64" t="s">
        <v>182</v>
      </c>
      <c r="C96" s="37">
        <v>4301030961</v>
      </c>
      <c r="D96" s="362">
        <v>4607091387636</v>
      </c>
      <c r="E96" s="362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4"/>
      <c r="P96" s="364"/>
      <c r="Q96" s="364"/>
      <c r="R96" s="36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183</v>
      </c>
      <c r="B97" s="64" t="s">
        <v>184</v>
      </c>
      <c r="C97" s="37">
        <v>4301030963</v>
      </c>
      <c r="D97" s="362">
        <v>4607091382426</v>
      </c>
      <c r="E97" s="36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4"/>
      <c r="P97" s="364"/>
      <c r="Q97" s="364"/>
      <c r="R97" s="36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4301030962</v>
      </c>
      <c r="D98" s="362">
        <v>4607091386547</v>
      </c>
      <c r="E98" s="36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176</v>
      </c>
      <c r="L98" s="39" t="s">
        <v>79</v>
      </c>
      <c r="M98" s="38">
        <v>40</v>
      </c>
      <c r="N98" s="6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4"/>
      <c r="P98" s="364"/>
      <c r="Q98" s="364"/>
      <c r="R98" s="36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4301031079</v>
      </c>
      <c r="D99" s="362">
        <v>4607091384734</v>
      </c>
      <c r="E99" s="36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176</v>
      </c>
      <c r="L99" s="39" t="s">
        <v>79</v>
      </c>
      <c r="M99" s="38">
        <v>45</v>
      </c>
      <c r="N99" s="6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4"/>
      <c r="P99" s="364"/>
      <c r="Q99" s="364"/>
      <c r="R99" s="36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4301030964</v>
      </c>
      <c r="D100" s="362">
        <v>4607091382464</v>
      </c>
      <c r="E100" s="36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176</v>
      </c>
      <c r="L100" s="39" t="s">
        <v>79</v>
      </c>
      <c r="M100" s="38">
        <v>40</v>
      </c>
      <c r="N100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4"/>
      <c r="P100" s="364"/>
      <c r="Q100" s="364"/>
      <c r="R100" s="36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4301031235</v>
      </c>
      <c r="D101" s="362">
        <v>4680115883444</v>
      </c>
      <c r="E101" s="36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4"/>
      <c r="P101" s="364"/>
      <c r="Q101" s="364"/>
      <c r="R101" s="36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191</v>
      </c>
      <c r="B102" s="64" t="s">
        <v>193</v>
      </c>
      <c r="C102" s="37">
        <v>4301031234</v>
      </c>
      <c r="D102" s="362">
        <v>4680115883444</v>
      </c>
      <c r="E102" s="36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4"/>
      <c r="P102" s="364"/>
      <c r="Q102" s="364"/>
      <c r="R102" s="36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9"/>
      <c r="B103" s="369"/>
      <c r="C103" s="369"/>
      <c r="D103" s="369"/>
      <c r="E103" s="369"/>
      <c r="F103" s="369"/>
      <c r="G103" s="369"/>
      <c r="H103" s="369"/>
      <c r="I103" s="369"/>
      <c r="J103" s="369"/>
      <c r="K103" s="369"/>
      <c r="L103" s="369"/>
      <c r="M103" s="370"/>
      <c r="N103" s="366" t="s">
        <v>43</v>
      </c>
      <c r="O103" s="367"/>
      <c r="P103" s="367"/>
      <c r="Q103" s="367"/>
      <c r="R103" s="367"/>
      <c r="S103" s="367"/>
      <c r="T103" s="368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69"/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70"/>
      <c r="N104" s="366" t="s">
        <v>43</v>
      </c>
      <c r="O104" s="367"/>
      <c r="P104" s="367"/>
      <c r="Q104" s="367"/>
      <c r="R104" s="367"/>
      <c r="S104" s="367"/>
      <c r="T104" s="368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5" t="s">
        <v>81</v>
      </c>
      <c r="B105" s="375"/>
      <c r="C105" s="375"/>
      <c r="D105" s="375"/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5"/>
      <c r="W105" s="375"/>
      <c r="X105" s="375"/>
      <c r="Y105" s="67"/>
      <c r="Z105" s="67"/>
    </row>
    <row r="106" spans="1:53" ht="27" customHeight="1" x14ac:dyDescent="0.25">
      <c r="A106" s="64" t="s">
        <v>194</v>
      </c>
      <c r="B106" s="64" t="s">
        <v>195</v>
      </c>
      <c r="C106" s="37">
        <v>4301051543</v>
      </c>
      <c r="D106" s="362">
        <v>4607091386967</v>
      </c>
      <c r="E106" s="36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6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4"/>
      <c r="P106" s="364"/>
      <c r="Q106" s="364"/>
      <c r="R106" s="36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4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194</v>
      </c>
      <c r="B107" s="64" t="s">
        <v>196</v>
      </c>
      <c r="C107" s="37">
        <v>4301051437</v>
      </c>
      <c r="D107" s="362">
        <v>4607091386967</v>
      </c>
      <c r="E107" s="36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4"/>
      <c r="P107" s="364"/>
      <c r="Q107" s="364"/>
      <c r="R107" s="36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197</v>
      </c>
      <c r="B108" s="64" t="s">
        <v>198</v>
      </c>
      <c r="C108" s="37">
        <v>4301051611</v>
      </c>
      <c r="D108" s="362">
        <v>4607091385304</v>
      </c>
      <c r="E108" s="36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6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4"/>
      <c r="P108" s="364"/>
      <c r="Q108" s="364"/>
      <c r="R108" s="36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4301051306</v>
      </c>
      <c r="D109" s="362">
        <v>4607091386264</v>
      </c>
      <c r="E109" s="36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4"/>
      <c r="P109" s="364"/>
      <c r="Q109" s="364"/>
      <c r="R109" s="36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201</v>
      </c>
      <c r="B110" s="64" t="s">
        <v>202</v>
      </c>
      <c r="C110" s="37">
        <v>4301051436</v>
      </c>
      <c r="D110" s="362">
        <v>4607091385731</v>
      </c>
      <c r="E110" s="362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133</v>
      </c>
      <c r="M110" s="38">
        <v>45</v>
      </c>
      <c r="N110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4"/>
      <c r="P110" s="364"/>
      <c r="Q110" s="364"/>
      <c r="R110" s="36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203</v>
      </c>
      <c r="B111" s="64" t="s">
        <v>204</v>
      </c>
      <c r="C111" s="37">
        <v>4301051439</v>
      </c>
      <c r="D111" s="362">
        <v>4680115880214</v>
      </c>
      <c r="E111" s="362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133</v>
      </c>
      <c r="M111" s="38">
        <v>45</v>
      </c>
      <c r="N111" s="6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4"/>
      <c r="P111" s="364"/>
      <c r="Q111" s="364"/>
      <c r="R111" s="36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IFERROR(IF(W111=0,"",ROUNDUP(W111/H111,0)*0.00937),"")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205</v>
      </c>
      <c r="B112" s="64" t="s">
        <v>206</v>
      </c>
      <c r="C112" s="37">
        <v>4301051438</v>
      </c>
      <c r="D112" s="362">
        <v>4680115880894</v>
      </c>
      <c r="E112" s="362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133</v>
      </c>
      <c r="M112" s="38">
        <v>45</v>
      </c>
      <c r="N112" s="6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4"/>
      <c r="P112" s="364"/>
      <c r="Q112" s="364"/>
      <c r="R112" s="36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207</v>
      </c>
      <c r="B113" s="64" t="s">
        <v>208</v>
      </c>
      <c r="C113" s="37">
        <v>4301051313</v>
      </c>
      <c r="D113" s="362">
        <v>4607091385427</v>
      </c>
      <c r="E113" s="362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6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4"/>
      <c r="P113" s="364"/>
      <c r="Q113" s="364"/>
      <c r="R113" s="36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209</v>
      </c>
      <c r="B114" s="64" t="s">
        <v>210</v>
      </c>
      <c r="C114" s="37">
        <v>4301051480</v>
      </c>
      <c r="D114" s="362">
        <v>4680115882645</v>
      </c>
      <c r="E114" s="362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6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4"/>
      <c r="P114" s="364"/>
      <c r="Q114" s="364"/>
      <c r="R114" s="36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369"/>
      <c r="B115" s="369"/>
      <c r="C115" s="369"/>
      <c r="D115" s="369"/>
      <c r="E115" s="369"/>
      <c r="F115" s="369"/>
      <c r="G115" s="369"/>
      <c r="H115" s="369"/>
      <c r="I115" s="369"/>
      <c r="J115" s="369"/>
      <c r="K115" s="369"/>
      <c r="L115" s="369"/>
      <c r="M115" s="370"/>
      <c r="N115" s="366" t="s">
        <v>43</v>
      </c>
      <c r="O115" s="367"/>
      <c r="P115" s="367"/>
      <c r="Q115" s="367"/>
      <c r="R115" s="367"/>
      <c r="S115" s="367"/>
      <c r="T115" s="368"/>
      <c r="U115" s="43" t="s">
        <v>42</v>
      </c>
      <c r="V115" s="44">
        <f>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IFERROR(W106/H106,"0")+IFERROR(W107/H107,"0")+IFERROR(W108/H108,"0")+IFERROR(W109/H109,"0")+IFERROR(W110/H110,"0")+IFERROR(W111/H111,"0")+IFERROR(W112/H112,"0")+IFERROR(W113/H113,"0")+IFERROR(W114/H114,"0")</f>
        <v>0</v>
      </c>
      <c r="X115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68"/>
      <c r="Z115" s="68"/>
    </row>
    <row r="116" spans="1:53" x14ac:dyDescent="0.2">
      <c r="A116" s="369"/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70"/>
      <c r="N116" s="366" t="s">
        <v>43</v>
      </c>
      <c r="O116" s="367"/>
      <c r="P116" s="367"/>
      <c r="Q116" s="367"/>
      <c r="R116" s="367"/>
      <c r="S116" s="367"/>
      <c r="T116" s="368"/>
      <c r="U116" s="43" t="s">
        <v>0</v>
      </c>
      <c r="V116" s="44">
        <f>IFERROR(SUM(V106:V114),"0")</f>
        <v>0</v>
      </c>
      <c r="W116" s="44">
        <f>IFERROR(SUM(W106:W114),"0")</f>
        <v>0</v>
      </c>
      <c r="X116" s="43"/>
      <c r="Y116" s="68"/>
      <c r="Z116" s="68"/>
    </row>
    <row r="117" spans="1:53" ht="14.25" customHeight="1" x14ac:dyDescent="0.25">
      <c r="A117" s="375" t="s">
        <v>211</v>
      </c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5"/>
      <c r="W117" s="375"/>
      <c r="X117" s="375"/>
      <c r="Y117" s="67"/>
      <c r="Z117" s="67"/>
    </row>
    <row r="118" spans="1:53" ht="27" customHeight="1" x14ac:dyDescent="0.25">
      <c r="A118" s="64" t="s">
        <v>212</v>
      </c>
      <c r="B118" s="64" t="s">
        <v>213</v>
      </c>
      <c r="C118" s="37">
        <v>4301060296</v>
      </c>
      <c r="D118" s="362">
        <v>4607091383065</v>
      </c>
      <c r="E118" s="362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60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4"/>
      <c r="P118" s="364"/>
      <c r="Q118" s="364"/>
      <c r="R118" s="365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214</v>
      </c>
      <c r="B119" s="64" t="s">
        <v>215</v>
      </c>
      <c r="C119" s="37">
        <v>4301060366</v>
      </c>
      <c r="D119" s="362">
        <v>4680115881532</v>
      </c>
      <c r="E119" s="362"/>
      <c r="F119" s="63">
        <v>1.3</v>
      </c>
      <c r="G119" s="38">
        <v>6</v>
      </c>
      <c r="H119" s="63">
        <v>7.8</v>
      </c>
      <c r="I119" s="63">
        <v>8.2799999999999994</v>
      </c>
      <c r="J119" s="38">
        <v>56</v>
      </c>
      <c r="K119" s="38" t="s">
        <v>114</v>
      </c>
      <c r="L119" s="39" t="s">
        <v>79</v>
      </c>
      <c r="M119" s="38">
        <v>30</v>
      </c>
      <c r="N119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4"/>
      <c r="P119" s="364"/>
      <c r="Q119" s="364"/>
      <c r="R119" s="365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214</v>
      </c>
      <c r="B120" s="64" t="s">
        <v>216</v>
      </c>
      <c r="C120" s="37">
        <v>4301060371</v>
      </c>
      <c r="D120" s="362">
        <v>4680115881532</v>
      </c>
      <c r="E120" s="362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114</v>
      </c>
      <c r="L120" s="39" t="s">
        <v>79</v>
      </c>
      <c r="M120" s="38">
        <v>30</v>
      </c>
      <c r="N120" s="602" t="s">
        <v>217</v>
      </c>
      <c r="O120" s="364"/>
      <c r="P120" s="364"/>
      <c r="Q120" s="364"/>
      <c r="R120" s="365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214</v>
      </c>
      <c r="B121" s="64" t="s">
        <v>218</v>
      </c>
      <c r="C121" s="37">
        <v>4301060350</v>
      </c>
      <c r="D121" s="362">
        <v>4680115881532</v>
      </c>
      <c r="E121" s="362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133</v>
      </c>
      <c r="M121" s="38">
        <v>30</v>
      </c>
      <c r="N121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4"/>
      <c r="P121" s="364"/>
      <c r="Q121" s="364"/>
      <c r="R121" s="365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4301060356</v>
      </c>
      <c r="D122" s="362">
        <v>4680115882652</v>
      </c>
      <c r="E122" s="362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4"/>
      <c r="P122" s="364"/>
      <c r="Q122" s="364"/>
      <c r="R122" s="365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221</v>
      </c>
      <c r="B123" s="64" t="s">
        <v>222</v>
      </c>
      <c r="C123" s="37">
        <v>4301060309</v>
      </c>
      <c r="D123" s="362">
        <v>4680115880238</v>
      </c>
      <c r="E123" s="362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59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4"/>
      <c r="P123" s="364"/>
      <c r="Q123" s="364"/>
      <c r="R123" s="365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223</v>
      </c>
      <c r="B124" s="64" t="s">
        <v>224</v>
      </c>
      <c r="C124" s="37">
        <v>4301060351</v>
      </c>
      <c r="D124" s="362">
        <v>4680115881464</v>
      </c>
      <c r="E124" s="362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4"/>
      <c r="P124" s="364"/>
      <c r="Q124" s="364"/>
      <c r="R124" s="365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69"/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70"/>
      <c r="N125" s="366" t="s">
        <v>43</v>
      </c>
      <c r="O125" s="367"/>
      <c r="P125" s="367"/>
      <c r="Q125" s="367"/>
      <c r="R125" s="367"/>
      <c r="S125" s="367"/>
      <c r="T125" s="368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69"/>
      <c r="B126" s="369"/>
      <c r="C126" s="369"/>
      <c r="D126" s="369"/>
      <c r="E126" s="369"/>
      <c r="F126" s="369"/>
      <c r="G126" s="369"/>
      <c r="H126" s="369"/>
      <c r="I126" s="369"/>
      <c r="J126" s="369"/>
      <c r="K126" s="369"/>
      <c r="L126" s="369"/>
      <c r="M126" s="370"/>
      <c r="N126" s="366" t="s">
        <v>43</v>
      </c>
      <c r="O126" s="367"/>
      <c r="P126" s="367"/>
      <c r="Q126" s="367"/>
      <c r="R126" s="367"/>
      <c r="S126" s="367"/>
      <c r="T126" s="368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25">
      <c r="A127" s="390" t="s">
        <v>225</v>
      </c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  <c r="X127" s="390"/>
      <c r="Y127" s="66"/>
      <c r="Z127" s="66"/>
    </row>
    <row r="128" spans="1:53" ht="14.25" customHeight="1" x14ac:dyDescent="0.25">
      <c r="A128" s="375" t="s">
        <v>81</v>
      </c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  <c r="X128" s="375"/>
      <c r="Y128" s="67"/>
      <c r="Z128" s="67"/>
    </row>
    <row r="129" spans="1:53" ht="27" customHeight="1" x14ac:dyDescent="0.25">
      <c r="A129" s="64" t="s">
        <v>226</v>
      </c>
      <c r="B129" s="64" t="s">
        <v>227</v>
      </c>
      <c r="C129" s="37">
        <v>4301051612</v>
      </c>
      <c r="D129" s="362">
        <v>4607091385168</v>
      </c>
      <c r="E129" s="362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114</v>
      </c>
      <c r="L129" s="39" t="s">
        <v>79</v>
      </c>
      <c r="M129" s="38">
        <v>45</v>
      </c>
      <c r="N129" s="5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4"/>
      <c r="P129" s="364"/>
      <c r="Q129" s="364"/>
      <c r="R129" s="36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25">
      <c r="A130" s="64" t="s">
        <v>226</v>
      </c>
      <c r="B130" s="64" t="s">
        <v>228</v>
      </c>
      <c r="C130" s="37">
        <v>4301051360</v>
      </c>
      <c r="D130" s="362">
        <v>4607091385168</v>
      </c>
      <c r="E130" s="362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8">
        <v>45</v>
      </c>
      <c r="N130" s="5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4"/>
      <c r="P130" s="364"/>
      <c r="Q130" s="364"/>
      <c r="R130" s="36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229</v>
      </c>
      <c r="B131" s="64" t="s">
        <v>230</v>
      </c>
      <c r="C131" s="37">
        <v>4301051362</v>
      </c>
      <c r="D131" s="362">
        <v>4607091383256</v>
      </c>
      <c r="E131" s="362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4"/>
      <c r="P131" s="364"/>
      <c r="Q131" s="364"/>
      <c r="R131" s="36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231</v>
      </c>
      <c r="B132" s="64" t="s">
        <v>232</v>
      </c>
      <c r="C132" s="37">
        <v>4301051358</v>
      </c>
      <c r="D132" s="362">
        <v>4607091385748</v>
      </c>
      <c r="E132" s="362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4"/>
      <c r="P132" s="364"/>
      <c r="Q132" s="364"/>
      <c r="R132" s="36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69"/>
      <c r="B133" s="369"/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70"/>
      <c r="N133" s="366" t="s">
        <v>43</v>
      </c>
      <c r="O133" s="367"/>
      <c r="P133" s="367"/>
      <c r="Q133" s="367"/>
      <c r="R133" s="367"/>
      <c r="S133" s="367"/>
      <c r="T133" s="368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x14ac:dyDescent="0.2">
      <c r="A134" s="369"/>
      <c r="B134" s="369"/>
      <c r="C134" s="369"/>
      <c r="D134" s="369"/>
      <c r="E134" s="369"/>
      <c r="F134" s="369"/>
      <c r="G134" s="369"/>
      <c r="H134" s="369"/>
      <c r="I134" s="369"/>
      <c r="J134" s="369"/>
      <c r="K134" s="369"/>
      <c r="L134" s="369"/>
      <c r="M134" s="370"/>
      <c r="N134" s="366" t="s">
        <v>43</v>
      </c>
      <c r="O134" s="367"/>
      <c r="P134" s="367"/>
      <c r="Q134" s="367"/>
      <c r="R134" s="367"/>
      <c r="S134" s="367"/>
      <c r="T134" s="368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">
      <c r="A135" s="389" t="s">
        <v>233</v>
      </c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389"/>
      <c r="P135" s="389"/>
      <c r="Q135" s="389"/>
      <c r="R135" s="389"/>
      <c r="S135" s="389"/>
      <c r="T135" s="389"/>
      <c r="U135" s="389"/>
      <c r="V135" s="389"/>
      <c r="W135" s="389"/>
      <c r="X135" s="389"/>
      <c r="Y135" s="55"/>
      <c r="Z135" s="55"/>
    </row>
    <row r="136" spans="1:53" ht="16.5" customHeight="1" x14ac:dyDescent="0.25">
      <c r="A136" s="390" t="s">
        <v>234</v>
      </c>
      <c r="B136" s="390"/>
      <c r="C136" s="390"/>
      <c r="D136" s="390"/>
      <c r="E136" s="390"/>
      <c r="F136" s="390"/>
      <c r="G136" s="390"/>
      <c r="H136" s="390"/>
      <c r="I136" s="390"/>
      <c r="J136" s="390"/>
      <c r="K136" s="390"/>
      <c r="L136" s="390"/>
      <c r="M136" s="390"/>
      <c r="N136" s="390"/>
      <c r="O136" s="390"/>
      <c r="P136" s="390"/>
      <c r="Q136" s="390"/>
      <c r="R136" s="390"/>
      <c r="S136" s="390"/>
      <c r="T136" s="390"/>
      <c r="U136" s="390"/>
      <c r="V136" s="390"/>
      <c r="W136" s="390"/>
      <c r="X136" s="390"/>
      <c r="Y136" s="66"/>
      <c r="Z136" s="66"/>
    </row>
    <row r="137" spans="1:53" ht="14.25" customHeight="1" x14ac:dyDescent="0.25">
      <c r="A137" s="375" t="s">
        <v>118</v>
      </c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  <c r="X137" s="375"/>
      <c r="Y137" s="67"/>
      <c r="Z137" s="67"/>
    </row>
    <row r="138" spans="1:53" ht="27" customHeight="1" x14ac:dyDescent="0.25">
      <c r="A138" s="64" t="s">
        <v>235</v>
      </c>
      <c r="B138" s="64" t="s">
        <v>236</v>
      </c>
      <c r="C138" s="37">
        <v>4301011223</v>
      </c>
      <c r="D138" s="362">
        <v>4607091383423</v>
      </c>
      <c r="E138" s="36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114</v>
      </c>
      <c r="L138" s="39" t="s">
        <v>133</v>
      </c>
      <c r="M138" s="38">
        <v>35</v>
      </c>
      <c r="N138" s="5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4"/>
      <c r="P138" s="364"/>
      <c r="Q138" s="364"/>
      <c r="R138" s="36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237</v>
      </c>
      <c r="B139" s="64" t="s">
        <v>238</v>
      </c>
      <c r="C139" s="37">
        <v>4301011338</v>
      </c>
      <c r="D139" s="362">
        <v>4607091381405</v>
      </c>
      <c r="E139" s="362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79</v>
      </c>
      <c r="M139" s="38">
        <v>35</v>
      </c>
      <c r="N139" s="5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4"/>
      <c r="P139" s="364"/>
      <c r="Q139" s="364"/>
      <c r="R139" s="36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37.5" customHeight="1" x14ac:dyDescent="0.25">
      <c r="A140" s="64" t="s">
        <v>239</v>
      </c>
      <c r="B140" s="64" t="s">
        <v>240</v>
      </c>
      <c r="C140" s="37">
        <v>4301011333</v>
      </c>
      <c r="D140" s="362">
        <v>4607091386516</v>
      </c>
      <c r="E140" s="362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114</v>
      </c>
      <c r="L140" s="39" t="s">
        <v>79</v>
      </c>
      <c r="M140" s="38">
        <v>30</v>
      </c>
      <c r="N140" s="58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4"/>
      <c r="P140" s="364"/>
      <c r="Q140" s="364"/>
      <c r="R140" s="365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69"/>
      <c r="B141" s="369"/>
      <c r="C141" s="369"/>
      <c r="D141" s="369"/>
      <c r="E141" s="369"/>
      <c r="F141" s="369"/>
      <c r="G141" s="369"/>
      <c r="H141" s="369"/>
      <c r="I141" s="369"/>
      <c r="J141" s="369"/>
      <c r="K141" s="369"/>
      <c r="L141" s="369"/>
      <c r="M141" s="370"/>
      <c r="N141" s="366" t="s">
        <v>43</v>
      </c>
      <c r="O141" s="367"/>
      <c r="P141" s="367"/>
      <c r="Q141" s="367"/>
      <c r="R141" s="367"/>
      <c r="S141" s="367"/>
      <c r="T141" s="36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69"/>
      <c r="B142" s="369"/>
      <c r="C142" s="369"/>
      <c r="D142" s="369"/>
      <c r="E142" s="369"/>
      <c r="F142" s="369"/>
      <c r="G142" s="369"/>
      <c r="H142" s="369"/>
      <c r="I142" s="369"/>
      <c r="J142" s="369"/>
      <c r="K142" s="369"/>
      <c r="L142" s="369"/>
      <c r="M142" s="370"/>
      <c r="N142" s="366" t="s">
        <v>43</v>
      </c>
      <c r="O142" s="367"/>
      <c r="P142" s="367"/>
      <c r="Q142" s="367"/>
      <c r="R142" s="367"/>
      <c r="S142" s="367"/>
      <c r="T142" s="36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90" t="s">
        <v>241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66"/>
      <c r="Z143" s="66"/>
    </row>
    <row r="144" spans="1:53" ht="14.25" customHeight="1" x14ac:dyDescent="0.25">
      <c r="A144" s="375" t="s">
        <v>76</v>
      </c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  <c r="X144" s="375"/>
      <c r="Y144" s="67"/>
      <c r="Z144" s="67"/>
    </row>
    <row r="145" spans="1:53" ht="27" customHeight="1" x14ac:dyDescent="0.25">
      <c r="A145" s="64" t="s">
        <v>242</v>
      </c>
      <c r="B145" s="64" t="s">
        <v>243</v>
      </c>
      <c r="C145" s="37">
        <v>4301031191</v>
      </c>
      <c r="D145" s="362">
        <v>4680115880993</v>
      </c>
      <c r="E145" s="362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4"/>
      <c r="P145" s="364"/>
      <c r="Q145" s="364"/>
      <c r="R145" s="36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244</v>
      </c>
      <c r="B146" s="64" t="s">
        <v>245</v>
      </c>
      <c r="C146" s="37">
        <v>4301031204</v>
      </c>
      <c r="D146" s="362">
        <v>4680115881761</v>
      </c>
      <c r="E146" s="362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4"/>
      <c r="P146" s="364"/>
      <c r="Q146" s="364"/>
      <c r="R146" s="36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246</v>
      </c>
      <c r="B147" s="64" t="s">
        <v>247</v>
      </c>
      <c r="C147" s="37">
        <v>4301031201</v>
      </c>
      <c r="D147" s="362">
        <v>4680115881563</v>
      </c>
      <c r="E147" s="362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4"/>
      <c r="P147" s="364"/>
      <c r="Q147" s="364"/>
      <c r="R147" s="36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248</v>
      </c>
      <c r="B148" s="64" t="s">
        <v>249</v>
      </c>
      <c r="C148" s="37">
        <v>4301031199</v>
      </c>
      <c r="D148" s="362">
        <v>4680115880986</v>
      </c>
      <c r="E148" s="36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176</v>
      </c>
      <c r="L148" s="39" t="s">
        <v>79</v>
      </c>
      <c r="M148" s="38">
        <v>40</v>
      </c>
      <c r="N148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4"/>
      <c r="P148" s="364"/>
      <c r="Q148" s="364"/>
      <c r="R148" s="36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250</v>
      </c>
      <c r="B149" s="64" t="s">
        <v>251</v>
      </c>
      <c r="C149" s="37">
        <v>4301031190</v>
      </c>
      <c r="D149" s="362">
        <v>4680115880207</v>
      </c>
      <c r="E149" s="362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4"/>
      <c r="P149" s="364"/>
      <c r="Q149" s="364"/>
      <c r="R149" s="36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252</v>
      </c>
      <c r="B150" s="64" t="s">
        <v>253</v>
      </c>
      <c r="C150" s="37">
        <v>4301031205</v>
      </c>
      <c r="D150" s="362">
        <v>4680115881785</v>
      </c>
      <c r="E150" s="362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176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4"/>
      <c r="P150" s="364"/>
      <c r="Q150" s="364"/>
      <c r="R150" s="36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4301031202</v>
      </c>
      <c r="D151" s="362">
        <v>4680115881679</v>
      </c>
      <c r="E151" s="362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176</v>
      </c>
      <c r="L151" s="39" t="s">
        <v>79</v>
      </c>
      <c r="M151" s="38">
        <v>40</v>
      </c>
      <c r="N151" s="5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4"/>
      <c r="P151" s="364"/>
      <c r="Q151" s="364"/>
      <c r="R151" s="36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4301031158</v>
      </c>
      <c r="D152" s="362">
        <v>4680115880191</v>
      </c>
      <c r="E152" s="362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4"/>
      <c r="P152" s="364"/>
      <c r="Q152" s="364"/>
      <c r="R152" s="36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258</v>
      </c>
      <c r="B153" s="64" t="s">
        <v>259</v>
      </c>
      <c r="C153" s="37">
        <v>4301031245</v>
      </c>
      <c r="D153" s="362">
        <v>4680115883963</v>
      </c>
      <c r="E153" s="362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176</v>
      </c>
      <c r="L153" s="39" t="s">
        <v>79</v>
      </c>
      <c r="M153" s="38">
        <v>40</v>
      </c>
      <c r="N153" s="58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4"/>
      <c r="P153" s="364"/>
      <c r="Q153" s="364"/>
      <c r="R153" s="36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69"/>
      <c r="B154" s="369"/>
      <c r="C154" s="369"/>
      <c r="D154" s="369"/>
      <c r="E154" s="369"/>
      <c r="F154" s="369"/>
      <c r="G154" s="369"/>
      <c r="H154" s="369"/>
      <c r="I154" s="369"/>
      <c r="J154" s="369"/>
      <c r="K154" s="369"/>
      <c r="L154" s="369"/>
      <c r="M154" s="370"/>
      <c r="N154" s="366" t="s">
        <v>43</v>
      </c>
      <c r="O154" s="367"/>
      <c r="P154" s="367"/>
      <c r="Q154" s="367"/>
      <c r="R154" s="367"/>
      <c r="S154" s="367"/>
      <c r="T154" s="36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69"/>
      <c r="B155" s="369"/>
      <c r="C155" s="369"/>
      <c r="D155" s="369"/>
      <c r="E155" s="369"/>
      <c r="F155" s="369"/>
      <c r="G155" s="369"/>
      <c r="H155" s="369"/>
      <c r="I155" s="369"/>
      <c r="J155" s="369"/>
      <c r="K155" s="369"/>
      <c r="L155" s="369"/>
      <c r="M155" s="370"/>
      <c r="N155" s="366" t="s">
        <v>43</v>
      </c>
      <c r="O155" s="367"/>
      <c r="P155" s="367"/>
      <c r="Q155" s="367"/>
      <c r="R155" s="367"/>
      <c r="S155" s="367"/>
      <c r="T155" s="368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90" t="s">
        <v>260</v>
      </c>
      <c r="B156" s="390"/>
      <c r="C156" s="390"/>
      <c r="D156" s="390"/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  <c r="X156" s="390"/>
      <c r="Y156" s="66"/>
      <c r="Z156" s="66"/>
    </row>
    <row r="157" spans="1:53" ht="14.25" customHeight="1" x14ac:dyDescent="0.25">
      <c r="A157" s="375" t="s">
        <v>118</v>
      </c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  <c r="X157" s="375"/>
      <c r="Y157" s="67"/>
      <c r="Z157" s="67"/>
    </row>
    <row r="158" spans="1:53" ht="16.5" customHeight="1" x14ac:dyDescent="0.25">
      <c r="A158" s="64" t="s">
        <v>261</v>
      </c>
      <c r="B158" s="64" t="s">
        <v>262</v>
      </c>
      <c r="C158" s="37">
        <v>4301011450</v>
      </c>
      <c r="D158" s="362">
        <v>4680115881402</v>
      </c>
      <c r="E158" s="36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113</v>
      </c>
      <c r="M158" s="38">
        <v>55</v>
      </c>
      <c r="N158" s="5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4"/>
      <c r="P158" s="364"/>
      <c r="Q158" s="364"/>
      <c r="R158" s="36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263</v>
      </c>
      <c r="B159" s="64" t="s">
        <v>264</v>
      </c>
      <c r="C159" s="37">
        <v>4301011454</v>
      </c>
      <c r="D159" s="362">
        <v>4680115881396</v>
      </c>
      <c r="E159" s="362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4"/>
      <c r="P159" s="364"/>
      <c r="Q159" s="364"/>
      <c r="R159" s="36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69"/>
      <c r="B160" s="369"/>
      <c r="C160" s="369"/>
      <c r="D160" s="369"/>
      <c r="E160" s="369"/>
      <c r="F160" s="369"/>
      <c r="G160" s="369"/>
      <c r="H160" s="369"/>
      <c r="I160" s="369"/>
      <c r="J160" s="369"/>
      <c r="K160" s="369"/>
      <c r="L160" s="369"/>
      <c r="M160" s="370"/>
      <c r="N160" s="366" t="s">
        <v>43</v>
      </c>
      <c r="O160" s="367"/>
      <c r="P160" s="367"/>
      <c r="Q160" s="367"/>
      <c r="R160" s="367"/>
      <c r="S160" s="367"/>
      <c r="T160" s="36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69"/>
      <c r="B161" s="369"/>
      <c r="C161" s="369"/>
      <c r="D161" s="369"/>
      <c r="E161" s="369"/>
      <c r="F161" s="369"/>
      <c r="G161" s="369"/>
      <c r="H161" s="369"/>
      <c r="I161" s="369"/>
      <c r="J161" s="369"/>
      <c r="K161" s="369"/>
      <c r="L161" s="369"/>
      <c r="M161" s="370"/>
      <c r="N161" s="366" t="s">
        <v>43</v>
      </c>
      <c r="O161" s="367"/>
      <c r="P161" s="367"/>
      <c r="Q161" s="367"/>
      <c r="R161" s="367"/>
      <c r="S161" s="367"/>
      <c r="T161" s="36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5" t="s">
        <v>110</v>
      </c>
      <c r="B162" s="375"/>
      <c r="C162" s="375"/>
      <c r="D162" s="375"/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  <c r="X162" s="375"/>
      <c r="Y162" s="67"/>
      <c r="Z162" s="67"/>
    </row>
    <row r="163" spans="1:53" ht="16.5" customHeight="1" x14ac:dyDescent="0.25">
      <c r="A163" s="64" t="s">
        <v>265</v>
      </c>
      <c r="B163" s="64" t="s">
        <v>266</v>
      </c>
      <c r="C163" s="37">
        <v>4301020262</v>
      </c>
      <c r="D163" s="362">
        <v>4680115882935</v>
      </c>
      <c r="E163" s="362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133</v>
      </c>
      <c r="M163" s="38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4"/>
      <c r="P163" s="364"/>
      <c r="Q163" s="364"/>
      <c r="R163" s="36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267</v>
      </c>
      <c r="B164" s="64" t="s">
        <v>268</v>
      </c>
      <c r="C164" s="37">
        <v>4301020220</v>
      </c>
      <c r="D164" s="362">
        <v>4680115880764</v>
      </c>
      <c r="E164" s="362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113</v>
      </c>
      <c r="M164" s="38">
        <v>50</v>
      </c>
      <c r="N164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4"/>
      <c r="P164" s="364"/>
      <c r="Q164" s="364"/>
      <c r="R164" s="36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69"/>
      <c r="B165" s="369"/>
      <c r="C165" s="369"/>
      <c r="D165" s="369"/>
      <c r="E165" s="369"/>
      <c r="F165" s="369"/>
      <c r="G165" s="369"/>
      <c r="H165" s="369"/>
      <c r="I165" s="369"/>
      <c r="J165" s="369"/>
      <c r="K165" s="369"/>
      <c r="L165" s="369"/>
      <c r="M165" s="370"/>
      <c r="N165" s="366" t="s">
        <v>43</v>
      </c>
      <c r="O165" s="367"/>
      <c r="P165" s="367"/>
      <c r="Q165" s="367"/>
      <c r="R165" s="367"/>
      <c r="S165" s="367"/>
      <c r="T165" s="36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69"/>
      <c r="B166" s="369"/>
      <c r="C166" s="369"/>
      <c r="D166" s="369"/>
      <c r="E166" s="369"/>
      <c r="F166" s="369"/>
      <c r="G166" s="369"/>
      <c r="H166" s="369"/>
      <c r="I166" s="369"/>
      <c r="J166" s="369"/>
      <c r="K166" s="369"/>
      <c r="L166" s="369"/>
      <c r="M166" s="370"/>
      <c r="N166" s="366" t="s">
        <v>43</v>
      </c>
      <c r="O166" s="367"/>
      <c r="P166" s="367"/>
      <c r="Q166" s="367"/>
      <c r="R166" s="367"/>
      <c r="S166" s="367"/>
      <c r="T166" s="36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75" t="s">
        <v>76</v>
      </c>
      <c r="B167" s="375"/>
      <c r="C167" s="375"/>
      <c r="D167" s="375"/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  <c r="X167" s="375"/>
      <c r="Y167" s="67"/>
      <c r="Z167" s="67"/>
    </row>
    <row r="168" spans="1:53" ht="27" customHeight="1" x14ac:dyDescent="0.25">
      <c r="A168" s="64" t="s">
        <v>269</v>
      </c>
      <c r="B168" s="64" t="s">
        <v>270</v>
      </c>
      <c r="C168" s="37">
        <v>4301031224</v>
      </c>
      <c r="D168" s="362">
        <v>4680115882683</v>
      </c>
      <c r="E168" s="36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4"/>
      <c r="P168" s="364"/>
      <c r="Q168" s="364"/>
      <c r="R168" s="36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271</v>
      </c>
      <c r="B169" s="64" t="s">
        <v>272</v>
      </c>
      <c r="C169" s="37">
        <v>4301031230</v>
      </c>
      <c r="D169" s="362">
        <v>4680115882690</v>
      </c>
      <c r="E169" s="36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4"/>
      <c r="P169" s="364"/>
      <c r="Q169" s="364"/>
      <c r="R169" s="365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273</v>
      </c>
      <c r="B170" s="64" t="s">
        <v>274</v>
      </c>
      <c r="C170" s="37">
        <v>4301031220</v>
      </c>
      <c r="D170" s="362">
        <v>4680115882669</v>
      </c>
      <c r="E170" s="36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4"/>
      <c r="P170" s="364"/>
      <c r="Q170" s="364"/>
      <c r="R170" s="365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275</v>
      </c>
      <c r="B171" s="64" t="s">
        <v>276</v>
      </c>
      <c r="C171" s="37">
        <v>4301031221</v>
      </c>
      <c r="D171" s="362">
        <v>4680115882676</v>
      </c>
      <c r="E171" s="36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4"/>
      <c r="P171" s="364"/>
      <c r="Q171" s="364"/>
      <c r="R171" s="365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69"/>
      <c r="B172" s="369"/>
      <c r="C172" s="369"/>
      <c r="D172" s="369"/>
      <c r="E172" s="369"/>
      <c r="F172" s="369"/>
      <c r="G172" s="369"/>
      <c r="H172" s="369"/>
      <c r="I172" s="369"/>
      <c r="J172" s="369"/>
      <c r="K172" s="369"/>
      <c r="L172" s="369"/>
      <c r="M172" s="370"/>
      <c r="N172" s="366" t="s">
        <v>43</v>
      </c>
      <c r="O172" s="367"/>
      <c r="P172" s="367"/>
      <c r="Q172" s="367"/>
      <c r="R172" s="367"/>
      <c r="S172" s="367"/>
      <c r="T172" s="368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69"/>
      <c r="B173" s="369"/>
      <c r="C173" s="369"/>
      <c r="D173" s="369"/>
      <c r="E173" s="369"/>
      <c r="F173" s="369"/>
      <c r="G173" s="369"/>
      <c r="H173" s="369"/>
      <c r="I173" s="369"/>
      <c r="J173" s="369"/>
      <c r="K173" s="369"/>
      <c r="L173" s="369"/>
      <c r="M173" s="370"/>
      <c r="N173" s="366" t="s">
        <v>43</v>
      </c>
      <c r="O173" s="367"/>
      <c r="P173" s="367"/>
      <c r="Q173" s="367"/>
      <c r="R173" s="367"/>
      <c r="S173" s="367"/>
      <c r="T173" s="368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75" t="s">
        <v>81</v>
      </c>
      <c r="B174" s="375"/>
      <c r="C174" s="375"/>
      <c r="D174" s="375"/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  <c r="X174" s="375"/>
      <c r="Y174" s="67"/>
      <c r="Z174" s="67"/>
    </row>
    <row r="175" spans="1:53" ht="27" customHeight="1" x14ac:dyDescent="0.25">
      <c r="A175" s="64" t="s">
        <v>277</v>
      </c>
      <c r="B175" s="64" t="s">
        <v>278</v>
      </c>
      <c r="C175" s="37">
        <v>4301051409</v>
      </c>
      <c r="D175" s="362">
        <v>4680115881556</v>
      </c>
      <c r="E175" s="36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114</v>
      </c>
      <c r="L175" s="39" t="s">
        <v>133</v>
      </c>
      <c r="M175" s="38">
        <v>45</v>
      </c>
      <c r="N175" s="5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4"/>
      <c r="P175" s="364"/>
      <c r="Q175" s="364"/>
      <c r="R175" s="36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279</v>
      </c>
      <c r="B176" s="64" t="s">
        <v>280</v>
      </c>
      <c r="C176" s="37">
        <v>4301051538</v>
      </c>
      <c r="D176" s="362">
        <v>4680115880573</v>
      </c>
      <c r="E176" s="362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114</v>
      </c>
      <c r="L176" s="39" t="s">
        <v>79</v>
      </c>
      <c r="M176" s="38">
        <v>45</v>
      </c>
      <c r="N176" s="56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4"/>
      <c r="P176" s="364"/>
      <c r="Q176" s="364"/>
      <c r="R176" s="36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281</v>
      </c>
      <c r="B177" s="64" t="s">
        <v>282</v>
      </c>
      <c r="C177" s="37">
        <v>4301051408</v>
      </c>
      <c r="D177" s="362">
        <v>4680115881594</v>
      </c>
      <c r="E177" s="362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114</v>
      </c>
      <c r="L177" s="39" t="s">
        <v>133</v>
      </c>
      <c r="M177" s="38">
        <v>40</v>
      </c>
      <c r="N177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4"/>
      <c r="P177" s="364"/>
      <c r="Q177" s="364"/>
      <c r="R177" s="36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283</v>
      </c>
      <c r="B178" s="64" t="s">
        <v>284</v>
      </c>
      <c r="C178" s="37">
        <v>4301051505</v>
      </c>
      <c r="D178" s="362">
        <v>4680115881587</v>
      </c>
      <c r="E178" s="36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79</v>
      </c>
      <c r="M178" s="38">
        <v>40</v>
      </c>
      <c r="N178" s="57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4"/>
      <c r="P178" s="364"/>
      <c r="Q178" s="364"/>
      <c r="R178" s="36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285</v>
      </c>
      <c r="B179" s="64" t="s">
        <v>286</v>
      </c>
      <c r="C179" s="37">
        <v>4301051380</v>
      </c>
      <c r="D179" s="362">
        <v>4680115880962</v>
      </c>
      <c r="E179" s="362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114</v>
      </c>
      <c r="L179" s="39" t="s">
        <v>79</v>
      </c>
      <c r="M179" s="38">
        <v>40</v>
      </c>
      <c r="N179" s="56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4"/>
      <c r="P179" s="364"/>
      <c r="Q179" s="364"/>
      <c r="R179" s="36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287</v>
      </c>
      <c r="B180" s="64" t="s">
        <v>288</v>
      </c>
      <c r="C180" s="37">
        <v>4301051411</v>
      </c>
      <c r="D180" s="362">
        <v>4680115881617</v>
      </c>
      <c r="E180" s="362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114</v>
      </c>
      <c r="L180" s="39" t="s">
        <v>133</v>
      </c>
      <c r="M180" s="38">
        <v>40</v>
      </c>
      <c r="N180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4"/>
      <c r="P180" s="364"/>
      <c r="Q180" s="364"/>
      <c r="R180" s="36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289</v>
      </c>
      <c r="B181" s="64" t="s">
        <v>290</v>
      </c>
      <c r="C181" s="37">
        <v>4301051487</v>
      </c>
      <c r="D181" s="362">
        <v>4680115881228</v>
      </c>
      <c r="E181" s="36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4"/>
      <c r="P181" s="364"/>
      <c r="Q181" s="364"/>
      <c r="R181" s="36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4301051506</v>
      </c>
      <c r="D182" s="362">
        <v>4680115881037</v>
      </c>
      <c r="E182" s="362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4"/>
      <c r="P182" s="364"/>
      <c r="Q182" s="364"/>
      <c r="R182" s="36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4301051384</v>
      </c>
      <c r="D183" s="362">
        <v>4680115881211</v>
      </c>
      <c r="E183" s="362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4"/>
      <c r="P183" s="364"/>
      <c r="Q183" s="364"/>
      <c r="R183" s="36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4301051378</v>
      </c>
      <c r="D184" s="362">
        <v>4680115881020</v>
      </c>
      <c r="E184" s="362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4"/>
      <c r="P184" s="364"/>
      <c r="Q184" s="364"/>
      <c r="R184" s="36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4301051407</v>
      </c>
      <c r="D185" s="362">
        <v>4680115882195</v>
      </c>
      <c r="E185" s="362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5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4"/>
      <c r="P185" s="364"/>
      <c r="Q185" s="364"/>
      <c r="R185" s="36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4301051479</v>
      </c>
      <c r="D186" s="362">
        <v>4680115882607</v>
      </c>
      <c r="E186" s="362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5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4"/>
      <c r="P186" s="364"/>
      <c r="Q186" s="364"/>
      <c r="R186" s="36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4301051468</v>
      </c>
      <c r="D187" s="362">
        <v>4680115880092</v>
      </c>
      <c r="E187" s="36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56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4"/>
      <c r="P187" s="364"/>
      <c r="Q187" s="364"/>
      <c r="R187" s="36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4301051469</v>
      </c>
      <c r="D188" s="362">
        <v>4680115880221</v>
      </c>
      <c r="E188" s="36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4"/>
      <c r="P188" s="364"/>
      <c r="Q188" s="364"/>
      <c r="R188" s="36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305</v>
      </c>
      <c r="B189" s="64" t="s">
        <v>306</v>
      </c>
      <c r="C189" s="37">
        <v>4301051523</v>
      </c>
      <c r="D189" s="362">
        <v>4680115882942</v>
      </c>
      <c r="E189" s="36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4"/>
      <c r="P189" s="364"/>
      <c r="Q189" s="364"/>
      <c r="R189" s="36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307</v>
      </c>
      <c r="B190" s="64" t="s">
        <v>308</v>
      </c>
      <c r="C190" s="37">
        <v>4301051326</v>
      </c>
      <c r="D190" s="362">
        <v>4680115880504</v>
      </c>
      <c r="E190" s="36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4"/>
      <c r="P190" s="364"/>
      <c r="Q190" s="364"/>
      <c r="R190" s="365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309</v>
      </c>
      <c r="B191" s="64" t="s">
        <v>310</v>
      </c>
      <c r="C191" s="37">
        <v>4301051410</v>
      </c>
      <c r="D191" s="362">
        <v>4680115882164</v>
      </c>
      <c r="E191" s="362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4"/>
      <c r="P191" s="364"/>
      <c r="Q191" s="364"/>
      <c r="R191" s="365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69"/>
      <c r="B192" s="369"/>
      <c r="C192" s="369"/>
      <c r="D192" s="369"/>
      <c r="E192" s="369"/>
      <c r="F192" s="369"/>
      <c r="G192" s="369"/>
      <c r="H192" s="369"/>
      <c r="I192" s="369"/>
      <c r="J192" s="369"/>
      <c r="K192" s="369"/>
      <c r="L192" s="369"/>
      <c r="M192" s="370"/>
      <c r="N192" s="366" t="s">
        <v>43</v>
      </c>
      <c r="O192" s="367"/>
      <c r="P192" s="367"/>
      <c r="Q192" s="367"/>
      <c r="R192" s="367"/>
      <c r="S192" s="367"/>
      <c r="T192" s="36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69"/>
      <c r="B193" s="369"/>
      <c r="C193" s="369"/>
      <c r="D193" s="369"/>
      <c r="E193" s="369"/>
      <c r="F193" s="369"/>
      <c r="G193" s="369"/>
      <c r="H193" s="369"/>
      <c r="I193" s="369"/>
      <c r="J193" s="369"/>
      <c r="K193" s="369"/>
      <c r="L193" s="369"/>
      <c r="M193" s="370"/>
      <c r="N193" s="366" t="s">
        <v>43</v>
      </c>
      <c r="O193" s="367"/>
      <c r="P193" s="367"/>
      <c r="Q193" s="367"/>
      <c r="R193" s="367"/>
      <c r="S193" s="367"/>
      <c r="T193" s="368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75" t="s">
        <v>211</v>
      </c>
      <c r="B194" s="375"/>
      <c r="C194" s="375"/>
      <c r="D194" s="375"/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  <c r="X194" s="375"/>
      <c r="Y194" s="67"/>
      <c r="Z194" s="67"/>
    </row>
    <row r="195" spans="1:53" ht="16.5" customHeight="1" x14ac:dyDescent="0.25">
      <c r="A195" s="64" t="s">
        <v>311</v>
      </c>
      <c r="B195" s="64" t="s">
        <v>312</v>
      </c>
      <c r="C195" s="37">
        <v>4301060360</v>
      </c>
      <c r="D195" s="362">
        <v>4680115882874</v>
      </c>
      <c r="E195" s="362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4"/>
      <c r="P195" s="364"/>
      <c r="Q195" s="364"/>
      <c r="R195" s="365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313</v>
      </c>
      <c r="B196" s="64" t="s">
        <v>314</v>
      </c>
      <c r="C196" s="37">
        <v>4301060359</v>
      </c>
      <c r="D196" s="362">
        <v>4680115884434</v>
      </c>
      <c r="E196" s="362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4"/>
      <c r="P196" s="364"/>
      <c r="Q196" s="364"/>
      <c r="R196" s="365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315</v>
      </c>
      <c r="B197" s="64" t="s">
        <v>316</v>
      </c>
      <c r="C197" s="37">
        <v>4301060338</v>
      </c>
      <c r="D197" s="362">
        <v>4680115880801</v>
      </c>
      <c r="E197" s="362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5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4"/>
      <c r="P197" s="364"/>
      <c r="Q197" s="364"/>
      <c r="R197" s="365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317</v>
      </c>
      <c r="B198" s="64" t="s">
        <v>318</v>
      </c>
      <c r="C198" s="37">
        <v>4301060339</v>
      </c>
      <c r="D198" s="362">
        <v>4680115880818</v>
      </c>
      <c r="E198" s="362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4"/>
      <c r="P198" s="364"/>
      <c r="Q198" s="364"/>
      <c r="R198" s="365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69"/>
      <c r="B199" s="369"/>
      <c r="C199" s="369"/>
      <c r="D199" s="369"/>
      <c r="E199" s="369"/>
      <c r="F199" s="369"/>
      <c r="G199" s="369"/>
      <c r="H199" s="369"/>
      <c r="I199" s="369"/>
      <c r="J199" s="369"/>
      <c r="K199" s="369"/>
      <c r="L199" s="369"/>
      <c r="M199" s="370"/>
      <c r="N199" s="366" t="s">
        <v>43</v>
      </c>
      <c r="O199" s="367"/>
      <c r="P199" s="367"/>
      <c r="Q199" s="367"/>
      <c r="R199" s="367"/>
      <c r="S199" s="367"/>
      <c r="T199" s="368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69"/>
      <c r="B200" s="369"/>
      <c r="C200" s="369"/>
      <c r="D200" s="369"/>
      <c r="E200" s="369"/>
      <c r="F200" s="369"/>
      <c r="G200" s="369"/>
      <c r="H200" s="369"/>
      <c r="I200" s="369"/>
      <c r="J200" s="369"/>
      <c r="K200" s="369"/>
      <c r="L200" s="369"/>
      <c r="M200" s="370"/>
      <c r="N200" s="366" t="s">
        <v>43</v>
      </c>
      <c r="O200" s="367"/>
      <c r="P200" s="367"/>
      <c r="Q200" s="367"/>
      <c r="R200" s="367"/>
      <c r="S200" s="367"/>
      <c r="T200" s="368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90" t="s">
        <v>319</v>
      </c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390"/>
      <c r="O201" s="390"/>
      <c r="P201" s="390"/>
      <c r="Q201" s="390"/>
      <c r="R201" s="390"/>
      <c r="S201" s="390"/>
      <c r="T201" s="390"/>
      <c r="U201" s="390"/>
      <c r="V201" s="390"/>
      <c r="W201" s="390"/>
      <c r="X201" s="390"/>
      <c r="Y201" s="66"/>
      <c r="Z201" s="66"/>
    </row>
    <row r="202" spans="1:53" ht="14.25" customHeight="1" x14ac:dyDescent="0.25">
      <c r="A202" s="375" t="s">
        <v>118</v>
      </c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  <c r="X202" s="375"/>
      <c r="Y202" s="67"/>
      <c r="Z202" s="67"/>
    </row>
    <row r="203" spans="1:53" ht="27" customHeight="1" x14ac:dyDescent="0.25">
      <c r="A203" s="64" t="s">
        <v>320</v>
      </c>
      <c r="B203" s="64" t="s">
        <v>321</v>
      </c>
      <c r="C203" s="37">
        <v>4301011717</v>
      </c>
      <c r="D203" s="362">
        <v>4680115884274</v>
      </c>
      <c r="E203" s="362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114</v>
      </c>
      <c r="L203" s="39" t="s">
        <v>113</v>
      </c>
      <c r="M203" s="38">
        <v>55</v>
      </c>
      <c r="N203" s="549" t="s">
        <v>322</v>
      </c>
      <c r="O203" s="364"/>
      <c r="P203" s="364"/>
      <c r="Q203" s="364"/>
      <c r="R203" s="36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08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323</v>
      </c>
      <c r="AD203" s="71"/>
      <c r="BA203" s="184" t="s">
        <v>66</v>
      </c>
    </row>
    <row r="204" spans="1:53" ht="27" customHeight="1" x14ac:dyDescent="0.25">
      <c r="A204" s="64" t="s">
        <v>324</v>
      </c>
      <c r="B204" s="64" t="s">
        <v>325</v>
      </c>
      <c r="C204" s="37">
        <v>4301011718</v>
      </c>
      <c r="D204" s="362">
        <v>4680115884281</v>
      </c>
      <c r="E204" s="36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113</v>
      </c>
      <c r="M204" s="38">
        <v>55</v>
      </c>
      <c r="N204" s="550" t="s">
        <v>326</v>
      </c>
      <c r="O204" s="364"/>
      <c r="P204" s="364"/>
      <c r="Q204" s="364"/>
      <c r="R204" s="36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IFERROR(IF(W204=0,"",ROUNDUP(W204/H204,0)*0.00937),"")</f>
        <v/>
      </c>
      <c r="Y204" s="69" t="s">
        <v>48</v>
      </c>
      <c r="Z204" s="70" t="s">
        <v>323</v>
      </c>
      <c r="AD204" s="71"/>
      <c r="BA204" s="185" t="s">
        <v>66</v>
      </c>
    </row>
    <row r="205" spans="1:53" ht="27" customHeight="1" x14ac:dyDescent="0.25">
      <c r="A205" s="64" t="s">
        <v>327</v>
      </c>
      <c r="B205" s="64" t="s">
        <v>328</v>
      </c>
      <c r="C205" s="37">
        <v>4301011719</v>
      </c>
      <c r="D205" s="362">
        <v>4680115884298</v>
      </c>
      <c r="E205" s="362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113</v>
      </c>
      <c r="M205" s="38">
        <v>55</v>
      </c>
      <c r="N205" s="545" t="s">
        <v>329</v>
      </c>
      <c r="O205" s="364"/>
      <c r="P205" s="364"/>
      <c r="Q205" s="364"/>
      <c r="R205" s="36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323</v>
      </c>
      <c r="AD205" s="71"/>
      <c r="BA205" s="186" t="s">
        <v>66</v>
      </c>
    </row>
    <row r="206" spans="1:53" ht="27" customHeight="1" x14ac:dyDescent="0.25">
      <c r="A206" s="64" t="s">
        <v>330</v>
      </c>
      <c r="B206" s="64" t="s">
        <v>331</v>
      </c>
      <c r="C206" s="37">
        <v>4301011720</v>
      </c>
      <c r="D206" s="362">
        <v>4680115884199</v>
      </c>
      <c r="E206" s="362"/>
      <c r="F206" s="63">
        <v>0.37</v>
      </c>
      <c r="G206" s="38">
        <v>10</v>
      </c>
      <c r="H206" s="63">
        <v>3.7</v>
      </c>
      <c r="I206" s="63">
        <v>3.94</v>
      </c>
      <c r="J206" s="38">
        <v>120</v>
      </c>
      <c r="K206" s="38" t="s">
        <v>80</v>
      </c>
      <c r="L206" s="39" t="s">
        <v>113</v>
      </c>
      <c r="M206" s="38">
        <v>55</v>
      </c>
      <c r="N206" s="546" t="s">
        <v>332</v>
      </c>
      <c r="O206" s="364"/>
      <c r="P206" s="364"/>
      <c r="Q206" s="364"/>
      <c r="R206" s="36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323</v>
      </c>
      <c r="AD206" s="71"/>
      <c r="BA206" s="187" t="s">
        <v>66</v>
      </c>
    </row>
    <row r="207" spans="1:53" ht="27" customHeight="1" x14ac:dyDescent="0.25">
      <c r="A207" s="64" t="s">
        <v>333</v>
      </c>
      <c r="B207" s="64" t="s">
        <v>334</v>
      </c>
      <c r="C207" s="37">
        <v>4301011733</v>
      </c>
      <c r="D207" s="362">
        <v>4680115884250</v>
      </c>
      <c r="E207" s="362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133</v>
      </c>
      <c r="M207" s="38">
        <v>55</v>
      </c>
      <c r="N207" s="547" t="s">
        <v>335</v>
      </c>
      <c r="O207" s="364"/>
      <c r="P207" s="364"/>
      <c r="Q207" s="364"/>
      <c r="R207" s="36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323</v>
      </c>
      <c r="AD207" s="71"/>
      <c r="BA207" s="188" t="s">
        <v>66</v>
      </c>
    </row>
    <row r="208" spans="1:53" ht="27" customHeight="1" x14ac:dyDescent="0.25">
      <c r="A208" s="64" t="s">
        <v>336</v>
      </c>
      <c r="B208" s="64" t="s">
        <v>337</v>
      </c>
      <c r="C208" s="37">
        <v>4301011716</v>
      </c>
      <c r="D208" s="362">
        <v>4680115884267</v>
      </c>
      <c r="E208" s="36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48" t="s">
        <v>338</v>
      </c>
      <c r="O208" s="364"/>
      <c r="P208" s="364"/>
      <c r="Q208" s="364"/>
      <c r="R208" s="36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323</v>
      </c>
      <c r="AD208" s="71"/>
      <c r="BA208" s="189" t="s">
        <v>66</v>
      </c>
    </row>
    <row r="209" spans="1:53" x14ac:dyDescent="0.2">
      <c r="A209" s="369"/>
      <c r="B209" s="369"/>
      <c r="C209" s="369"/>
      <c r="D209" s="369"/>
      <c r="E209" s="369"/>
      <c r="F209" s="369"/>
      <c r="G209" s="369"/>
      <c r="H209" s="369"/>
      <c r="I209" s="369"/>
      <c r="J209" s="369"/>
      <c r="K209" s="369"/>
      <c r="L209" s="369"/>
      <c r="M209" s="370"/>
      <c r="N209" s="366" t="s">
        <v>43</v>
      </c>
      <c r="O209" s="367"/>
      <c r="P209" s="367"/>
      <c r="Q209" s="367"/>
      <c r="R209" s="367"/>
      <c r="S209" s="367"/>
      <c r="T209" s="368"/>
      <c r="U209" s="43" t="s">
        <v>42</v>
      </c>
      <c r="V209" s="44">
        <f>IFERROR(V203/H203,"0")+IFERROR(V204/H204,"0")+IFERROR(V205/H205,"0")+IFERROR(V206/H206,"0")+IFERROR(V207/H207,"0")+IFERROR(V208/H208,"0")</f>
        <v>0</v>
      </c>
      <c r="W209" s="44">
        <f>IFERROR(W203/H203,"0")+IFERROR(W204/H204,"0")+IFERROR(W205/H205,"0")+IFERROR(W206/H206,"0")+IFERROR(W207/H207,"0")+IFERROR(W208/H208,"0")</f>
        <v>0</v>
      </c>
      <c r="X209" s="44">
        <f>IFERROR(IF(X203="",0,X203),"0")+IFERROR(IF(X204="",0,X204),"0")+IFERROR(IF(X205="",0,X205),"0")+IFERROR(IF(X206="",0,X206),"0")+IFERROR(IF(X207="",0,X207),"0")+IFERROR(IF(X208="",0,X208),"0")</f>
        <v>0</v>
      </c>
      <c r="Y209" s="68"/>
      <c r="Z209" s="68"/>
    </row>
    <row r="210" spans="1:53" x14ac:dyDescent="0.2">
      <c r="A210" s="369"/>
      <c r="B210" s="369"/>
      <c r="C210" s="369"/>
      <c r="D210" s="369"/>
      <c r="E210" s="369"/>
      <c r="F210" s="369"/>
      <c r="G210" s="369"/>
      <c r="H210" s="369"/>
      <c r="I210" s="369"/>
      <c r="J210" s="369"/>
      <c r="K210" s="369"/>
      <c r="L210" s="369"/>
      <c r="M210" s="370"/>
      <c r="N210" s="366" t="s">
        <v>43</v>
      </c>
      <c r="O210" s="367"/>
      <c r="P210" s="367"/>
      <c r="Q210" s="367"/>
      <c r="R210" s="367"/>
      <c r="S210" s="367"/>
      <c r="T210" s="368"/>
      <c r="U210" s="43" t="s">
        <v>0</v>
      </c>
      <c r="V210" s="44">
        <f>IFERROR(SUM(V203:V208),"0")</f>
        <v>0</v>
      </c>
      <c r="W210" s="44">
        <f>IFERROR(SUM(W203:W208),"0")</f>
        <v>0</v>
      </c>
      <c r="X210" s="43"/>
      <c r="Y210" s="68"/>
      <c r="Z210" s="68"/>
    </row>
    <row r="211" spans="1:53" ht="14.25" customHeight="1" x14ac:dyDescent="0.25">
      <c r="A211" s="375" t="s">
        <v>76</v>
      </c>
      <c r="B211" s="375"/>
      <c r="C211" s="375"/>
      <c r="D211" s="375"/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  <c r="X211" s="375"/>
      <c r="Y211" s="67"/>
      <c r="Z211" s="67"/>
    </row>
    <row r="212" spans="1:53" ht="27" customHeight="1" x14ac:dyDescent="0.25">
      <c r="A212" s="64" t="s">
        <v>339</v>
      </c>
      <c r="B212" s="64" t="s">
        <v>340</v>
      </c>
      <c r="C212" s="37">
        <v>4301031151</v>
      </c>
      <c r="D212" s="362">
        <v>4607091389845</v>
      </c>
      <c r="E212" s="362"/>
      <c r="F212" s="63">
        <v>0.35</v>
      </c>
      <c r="G212" s="38">
        <v>6</v>
      </c>
      <c r="H212" s="63">
        <v>2.1</v>
      </c>
      <c r="I212" s="63">
        <v>2.2000000000000002</v>
      </c>
      <c r="J212" s="38">
        <v>234</v>
      </c>
      <c r="K212" s="38" t="s">
        <v>176</v>
      </c>
      <c r="L212" s="39" t="s">
        <v>79</v>
      </c>
      <c r="M212" s="38">
        <v>40</v>
      </c>
      <c r="N212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4"/>
      <c r="P212" s="364"/>
      <c r="Q212" s="364"/>
      <c r="R212" s="365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IFERROR(IF(W212=0,"",ROUNDUP(W212/H212,0)*0.00502),"")</f>
        <v/>
      </c>
      <c r="Y212" s="69" t="s">
        <v>48</v>
      </c>
      <c r="Z212" s="70" t="s">
        <v>48</v>
      </c>
      <c r="AD212" s="71"/>
      <c r="BA212" s="190" t="s">
        <v>66</v>
      </c>
    </row>
    <row r="213" spans="1:53" x14ac:dyDescent="0.2">
      <c r="A213" s="369"/>
      <c r="B213" s="369"/>
      <c r="C213" s="369"/>
      <c r="D213" s="369"/>
      <c r="E213" s="369"/>
      <c r="F213" s="369"/>
      <c r="G213" s="369"/>
      <c r="H213" s="369"/>
      <c r="I213" s="369"/>
      <c r="J213" s="369"/>
      <c r="K213" s="369"/>
      <c r="L213" s="369"/>
      <c r="M213" s="370"/>
      <c r="N213" s="366" t="s">
        <v>43</v>
      </c>
      <c r="O213" s="367"/>
      <c r="P213" s="367"/>
      <c r="Q213" s="367"/>
      <c r="R213" s="367"/>
      <c r="S213" s="367"/>
      <c r="T213" s="368"/>
      <c r="U213" s="43" t="s">
        <v>42</v>
      </c>
      <c r="V213" s="44">
        <f>IFERROR(V212/H212,"0")</f>
        <v>0</v>
      </c>
      <c r="W213" s="44">
        <f>IFERROR(W212/H212,"0")</f>
        <v>0</v>
      </c>
      <c r="X213" s="44">
        <f>IFERROR(IF(X212="",0,X212),"0")</f>
        <v>0</v>
      </c>
      <c r="Y213" s="68"/>
      <c r="Z213" s="68"/>
    </row>
    <row r="214" spans="1:53" x14ac:dyDescent="0.2">
      <c r="A214" s="369"/>
      <c r="B214" s="369"/>
      <c r="C214" s="369"/>
      <c r="D214" s="369"/>
      <c r="E214" s="369"/>
      <c r="F214" s="369"/>
      <c r="G214" s="369"/>
      <c r="H214" s="369"/>
      <c r="I214" s="369"/>
      <c r="J214" s="369"/>
      <c r="K214" s="369"/>
      <c r="L214" s="369"/>
      <c r="M214" s="370"/>
      <c r="N214" s="366" t="s">
        <v>43</v>
      </c>
      <c r="O214" s="367"/>
      <c r="P214" s="367"/>
      <c r="Q214" s="367"/>
      <c r="R214" s="367"/>
      <c r="S214" s="367"/>
      <c r="T214" s="368"/>
      <c r="U214" s="43" t="s">
        <v>0</v>
      </c>
      <c r="V214" s="44">
        <f>IFERROR(SUM(V212:V212),"0")</f>
        <v>0</v>
      </c>
      <c r="W214" s="44">
        <f>IFERROR(SUM(W212:W212),"0")</f>
        <v>0</v>
      </c>
      <c r="X214" s="43"/>
      <c r="Y214" s="68"/>
      <c r="Z214" s="68"/>
    </row>
    <row r="215" spans="1:53" ht="16.5" customHeight="1" x14ac:dyDescent="0.25">
      <c r="A215" s="390" t="s">
        <v>341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66"/>
      <c r="Z215" s="66"/>
    </row>
    <row r="216" spans="1:53" ht="14.25" customHeight="1" x14ac:dyDescent="0.25">
      <c r="A216" s="375" t="s">
        <v>118</v>
      </c>
      <c r="B216" s="375"/>
      <c r="C216" s="375"/>
      <c r="D216" s="375"/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  <c r="X216" s="375"/>
      <c r="Y216" s="67"/>
      <c r="Z216" s="67"/>
    </row>
    <row r="217" spans="1:53" ht="27" customHeight="1" x14ac:dyDescent="0.25">
      <c r="A217" s="64" t="s">
        <v>342</v>
      </c>
      <c r="B217" s="64" t="s">
        <v>343</v>
      </c>
      <c r="C217" s="37">
        <v>4301011826</v>
      </c>
      <c r="D217" s="362">
        <v>4680115884137</v>
      </c>
      <c r="E217" s="362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114</v>
      </c>
      <c r="L217" s="39" t="s">
        <v>113</v>
      </c>
      <c r="M217" s="38">
        <v>55</v>
      </c>
      <c r="N217" s="544" t="s">
        <v>344</v>
      </c>
      <c r="O217" s="364"/>
      <c r="P217" s="364"/>
      <c r="Q217" s="364"/>
      <c r="R217" s="365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ref="W217:W222" si="12">IFERROR(IF(V217="",0,CEILING((V217/$H217),1)*$H217),"")</f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customHeight="1" x14ac:dyDescent="0.25">
      <c r="A218" s="64" t="s">
        <v>345</v>
      </c>
      <c r="B218" s="64" t="s">
        <v>346</v>
      </c>
      <c r="C218" s="37">
        <v>4301011724</v>
      </c>
      <c r="D218" s="362">
        <v>4680115884236</v>
      </c>
      <c r="E218" s="362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114</v>
      </c>
      <c r="L218" s="39" t="s">
        <v>113</v>
      </c>
      <c r="M218" s="38">
        <v>55</v>
      </c>
      <c r="N218" s="538" t="s">
        <v>347</v>
      </c>
      <c r="O218" s="364"/>
      <c r="P218" s="364"/>
      <c r="Q218" s="364"/>
      <c r="R218" s="365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348</v>
      </c>
      <c r="B219" s="64" t="s">
        <v>349</v>
      </c>
      <c r="C219" s="37">
        <v>4301011721</v>
      </c>
      <c r="D219" s="362">
        <v>4680115884175</v>
      </c>
      <c r="E219" s="362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114</v>
      </c>
      <c r="L219" s="39" t="s">
        <v>113</v>
      </c>
      <c r="M219" s="38">
        <v>55</v>
      </c>
      <c r="N219" s="539" t="s">
        <v>350</v>
      </c>
      <c r="O219" s="364"/>
      <c r="P219" s="364"/>
      <c r="Q219" s="364"/>
      <c r="R219" s="365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351</v>
      </c>
      <c r="B220" s="64" t="s">
        <v>352</v>
      </c>
      <c r="C220" s="37">
        <v>4301011824</v>
      </c>
      <c r="D220" s="362">
        <v>4680115884144</v>
      </c>
      <c r="E220" s="362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55</v>
      </c>
      <c r="N220" s="540" t="s">
        <v>353</v>
      </c>
      <c r="O220" s="364"/>
      <c r="P220" s="364"/>
      <c r="Q220" s="364"/>
      <c r="R220" s="365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354</v>
      </c>
      <c r="B221" s="64" t="s">
        <v>355</v>
      </c>
      <c r="C221" s="37">
        <v>4301011726</v>
      </c>
      <c r="D221" s="362">
        <v>4680115884182</v>
      </c>
      <c r="E221" s="362"/>
      <c r="F221" s="63">
        <v>0.37</v>
      </c>
      <c r="G221" s="38">
        <v>10</v>
      </c>
      <c r="H221" s="63">
        <v>3.7</v>
      </c>
      <c r="I221" s="63">
        <v>3.94</v>
      </c>
      <c r="J221" s="38">
        <v>120</v>
      </c>
      <c r="K221" s="38" t="s">
        <v>80</v>
      </c>
      <c r="L221" s="39" t="s">
        <v>113</v>
      </c>
      <c r="M221" s="38">
        <v>55</v>
      </c>
      <c r="N221" s="541" t="s">
        <v>356</v>
      </c>
      <c r="O221" s="364"/>
      <c r="P221" s="364"/>
      <c r="Q221" s="364"/>
      <c r="R221" s="365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357</v>
      </c>
      <c r="B222" s="64" t="s">
        <v>358</v>
      </c>
      <c r="C222" s="37">
        <v>4301011722</v>
      </c>
      <c r="D222" s="362">
        <v>4680115884205</v>
      </c>
      <c r="E222" s="362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55</v>
      </c>
      <c r="N222" s="542" t="s">
        <v>359</v>
      </c>
      <c r="O222" s="364"/>
      <c r="P222" s="364"/>
      <c r="Q222" s="364"/>
      <c r="R222" s="365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x14ac:dyDescent="0.2">
      <c r="A223" s="369"/>
      <c r="B223" s="369"/>
      <c r="C223" s="369"/>
      <c r="D223" s="369"/>
      <c r="E223" s="369"/>
      <c r="F223" s="369"/>
      <c r="G223" s="369"/>
      <c r="H223" s="369"/>
      <c r="I223" s="369"/>
      <c r="J223" s="369"/>
      <c r="K223" s="369"/>
      <c r="L223" s="369"/>
      <c r="M223" s="370"/>
      <c r="N223" s="366" t="s">
        <v>43</v>
      </c>
      <c r="O223" s="367"/>
      <c r="P223" s="367"/>
      <c r="Q223" s="367"/>
      <c r="R223" s="367"/>
      <c r="S223" s="367"/>
      <c r="T223" s="368"/>
      <c r="U223" s="43" t="s">
        <v>42</v>
      </c>
      <c r="V223" s="44">
        <f>IFERROR(V217/H217,"0")+IFERROR(V218/H218,"0")+IFERROR(V219/H219,"0")+IFERROR(V220/H220,"0")+IFERROR(V221/H221,"0")+IFERROR(V222/H222,"0")</f>
        <v>0</v>
      </c>
      <c r="W223" s="44">
        <f>IFERROR(W217/H217,"0")+IFERROR(W218/H218,"0")+IFERROR(W219/H219,"0")+IFERROR(W220/H220,"0")+IFERROR(W221/H221,"0")+IFERROR(W222/H222,"0")</f>
        <v>0</v>
      </c>
      <c r="X223" s="44">
        <f>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69"/>
      <c r="B224" s="369"/>
      <c r="C224" s="369"/>
      <c r="D224" s="369"/>
      <c r="E224" s="369"/>
      <c r="F224" s="369"/>
      <c r="G224" s="369"/>
      <c r="H224" s="369"/>
      <c r="I224" s="369"/>
      <c r="J224" s="369"/>
      <c r="K224" s="369"/>
      <c r="L224" s="369"/>
      <c r="M224" s="370"/>
      <c r="N224" s="366" t="s">
        <v>43</v>
      </c>
      <c r="O224" s="367"/>
      <c r="P224" s="367"/>
      <c r="Q224" s="367"/>
      <c r="R224" s="367"/>
      <c r="S224" s="367"/>
      <c r="T224" s="368"/>
      <c r="U224" s="43" t="s">
        <v>0</v>
      </c>
      <c r="V224" s="44">
        <f>IFERROR(SUM(V217:V222),"0")</f>
        <v>0</v>
      </c>
      <c r="W224" s="44">
        <f>IFERROR(SUM(W217:W222),"0")</f>
        <v>0</v>
      </c>
      <c r="X224" s="43"/>
      <c r="Y224" s="68"/>
      <c r="Z224" s="68"/>
    </row>
    <row r="225" spans="1:53" ht="16.5" customHeight="1" x14ac:dyDescent="0.25">
      <c r="A225" s="390" t="s">
        <v>360</v>
      </c>
      <c r="B225" s="390"/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0"/>
      <c r="S225" s="390"/>
      <c r="T225" s="390"/>
      <c r="U225" s="390"/>
      <c r="V225" s="390"/>
      <c r="W225" s="390"/>
      <c r="X225" s="390"/>
      <c r="Y225" s="66"/>
      <c r="Z225" s="66"/>
    </row>
    <row r="226" spans="1:53" ht="14.25" customHeight="1" x14ac:dyDescent="0.25">
      <c r="A226" s="375" t="s">
        <v>118</v>
      </c>
      <c r="B226" s="375"/>
      <c r="C226" s="375"/>
      <c r="D226" s="375"/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  <c r="X226" s="375"/>
      <c r="Y226" s="67"/>
      <c r="Z226" s="67"/>
    </row>
    <row r="227" spans="1:53" ht="27" customHeight="1" x14ac:dyDescent="0.25">
      <c r="A227" s="64" t="s">
        <v>361</v>
      </c>
      <c r="B227" s="64" t="s">
        <v>362</v>
      </c>
      <c r="C227" s="37">
        <v>4301011346</v>
      </c>
      <c r="D227" s="362">
        <v>4607091387445</v>
      </c>
      <c r="E227" s="362"/>
      <c r="F227" s="63">
        <v>0.9</v>
      </c>
      <c r="G227" s="38">
        <v>10</v>
      </c>
      <c r="H227" s="63">
        <v>9</v>
      </c>
      <c r="I227" s="63">
        <v>9.6300000000000008</v>
      </c>
      <c r="J227" s="38">
        <v>56</v>
      </c>
      <c r="K227" s="38" t="s">
        <v>114</v>
      </c>
      <c r="L227" s="39" t="s">
        <v>113</v>
      </c>
      <c r="M227" s="38">
        <v>31</v>
      </c>
      <c r="N227" s="53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4"/>
      <c r="P227" s="364"/>
      <c r="Q227" s="364"/>
      <c r="R227" s="36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41" si="13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customHeight="1" x14ac:dyDescent="0.25">
      <c r="A228" s="64" t="s">
        <v>363</v>
      </c>
      <c r="B228" s="64" t="s">
        <v>364</v>
      </c>
      <c r="C228" s="37">
        <v>4301011362</v>
      </c>
      <c r="D228" s="362">
        <v>4607091386004</v>
      </c>
      <c r="E228" s="362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8" t="s">
        <v>114</v>
      </c>
      <c r="L228" s="39" t="s">
        <v>122</v>
      </c>
      <c r="M228" s="38">
        <v>55</v>
      </c>
      <c r="N228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4"/>
      <c r="P228" s="364"/>
      <c r="Q228" s="364"/>
      <c r="R228" s="36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IFERROR(IF(W228=0,"",ROUNDUP(W228/H228,0)*0.02039),"")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363</v>
      </c>
      <c r="B229" s="64" t="s">
        <v>365</v>
      </c>
      <c r="C229" s="37">
        <v>4301011308</v>
      </c>
      <c r="D229" s="362">
        <v>4607091386004</v>
      </c>
      <c r="E229" s="362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114</v>
      </c>
      <c r="L229" s="39" t="s">
        <v>113</v>
      </c>
      <c r="M229" s="38">
        <v>55</v>
      </c>
      <c r="N229" s="53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4"/>
      <c r="P229" s="364"/>
      <c r="Q229" s="364"/>
      <c r="R229" s="36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366</v>
      </c>
      <c r="B230" s="64" t="s">
        <v>367</v>
      </c>
      <c r="C230" s="37">
        <v>4301011347</v>
      </c>
      <c r="D230" s="362">
        <v>4607091386073</v>
      </c>
      <c r="E230" s="362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4"/>
      <c r="P230" s="364"/>
      <c r="Q230" s="364"/>
      <c r="R230" s="36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4301011395</v>
      </c>
      <c r="D231" s="362">
        <v>4607091387322</v>
      </c>
      <c r="E231" s="362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4"/>
      <c r="P231" s="364"/>
      <c r="Q231" s="364"/>
      <c r="R231" s="36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4301010928</v>
      </c>
      <c r="D232" s="362">
        <v>4607091387322</v>
      </c>
      <c r="E232" s="362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4"/>
      <c r="P232" s="364"/>
      <c r="Q232" s="364"/>
      <c r="R232" s="36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4301011311</v>
      </c>
      <c r="D233" s="362">
        <v>4607091387377</v>
      </c>
      <c r="E233" s="362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114</v>
      </c>
      <c r="L233" s="39" t="s">
        <v>113</v>
      </c>
      <c r="M233" s="38">
        <v>55</v>
      </c>
      <c r="N233" s="5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4"/>
      <c r="P233" s="364"/>
      <c r="Q233" s="364"/>
      <c r="R233" s="36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4301010945</v>
      </c>
      <c r="D234" s="362">
        <v>4607091387353</v>
      </c>
      <c r="E234" s="362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2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4"/>
      <c r="P234" s="364"/>
      <c r="Q234" s="364"/>
      <c r="R234" s="36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375</v>
      </c>
      <c r="B235" s="64" t="s">
        <v>376</v>
      </c>
      <c r="C235" s="37">
        <v>4301011328</v>
      </c>
      <c r="D235" s="362">
        <v>4607091386011</v>
      </c>
      <c r="E235" s="362"/>
      <c r="F235" s="63">
        <v>0.5</v>
      </c>
      <c r="G235" s="38">
        <v>10</v>
      </c>
      <c r="H235" s="63">
        <v>5</v>
      </c>
      <c r="I235" s="63">
        <v>5.21</v>
      </c>
      <c r="J235" s="38">
        <v>120</v>
      </c>
      <c r="K235" s="38" t="s">
        <v>80</v>
      </c>
      <c r="L235" s="39" t="s">
        <v>79</v>
      </c>
      <c r="M235" s="38">
        <v>55</v>
      </c>
      <c r="N235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4"/>
      <c r="P235" s="364"/>
      <c r="Q235" s="364"/>
      <c r="R235" s="36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ref="X235:X241" si="14">IFERROR(IF(W235=0,"",ROUNDUP(W235/H235,0)*0.00937),"")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377</v>
      </c>
      <c r="B236" s="64" t="s">
        <v>378</v>
      </c>
      <c r="C236" s="37">
        <v>4301011329</v>
      </c>
      <c r="D236" s="362">
        <v>4607091387308</v>
      </c>
      <c r="E236" s="362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4"/>
      <c r="P236" s="364"/>
      <c r="Q236" s="364"/>
      <c r="R236" s="36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379</v>
      </c>
      <c r="B237" s="64" t="s">
        <v>380</v>
      </c>
      <c r="C237" s="37">
        <v>4301011049</v>
      </c>
      <c r="D237" s="362">
        <v>4607091387339</v>
      </c>
      <c r="E237" s="362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8" t="s">
        <v>80</v>
      </c>
      <c r="L237" s="39" t="s">
        <v>113</v>
      </c>
      <c r="M237" s="38">
        <v>55</v>
      </c>
      <c r="N237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4"/>
      <c r="P237" s="364"/>
      <c r="Q237" s="364"/>
      <c r="R237" s="36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381</v>
      </c>
      <c r="B238" s="64" t="s">
        <v>382</v>
      </c>
      <c r="C238" s="37">
        <v>4301011433</v>
      </c>
      <c r="D238" s="362">
        <v>4680115882638</v>
      </c>
      <c r="E238" s="362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113</v>
      </c>
      <c r="M238" s="38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4"/>
      <c r="P238" s="364"/>
      <c r="Q238" s="364"/>
      <c r="R238" s="36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383</v>
      </c>
      <c r="B239" s="64" t="s">
        <v>384</v>
      </c>
      <c r="C239" s="37">
        <v>4301011573</v>
      </c>
      <c r="D239" s="362">
        <v>4680115881938</v>
      </c>
      <c r="E239" s="362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113</v>
      </c>
      <c r="M239" s="38">
        <v>90</v>
      </c>
      <c r="N239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4"/>
      <c r="P239" s="364"/>
      <c r="Q239" s="364"/>
      <c r="R239" s="365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385</v>
      </c>
      <c r="B240" s="64" t="s">
        <v>386</v>
      </c>
      <c r="C240" s="37">
        <v>4301010944</v>
      </c>
      <c r="D240" s="362">
        <v>4607091387346</v>
      </c>
      <c r="E240" s="362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113</v>
      </c>
      <c r="M240" s="38">
        <v>55</v>
      </c>
      <c r="N240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4"/>
      <c r="P240" s="364"/>
      <c r="Q240" s="364"/>
      <c r="R240" s="365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387</v>
      </c>
      <c r="B241" s="64" t="s">
        <v>388</v>
      </c>
      <c r="C241" s="37">
        <v>4301011353</v>
      </c>
      <c r="D241" s="362">
        <v>4607091389807</v>
      </c>
      <c r="E241" s="362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55</v>
      </c>
      <c r="N241" s="5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4"/>
      <c r="P241" s="364"/>
      <c r="Q241" s="364"/>
      <c r="R241" s="365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69"/>
      <c r="B242" s="369"/>
      <c r="C242" s="369"/>
      <c r="D242" s="369"/>
      <c r="E242" s="369"/>
      <c r="F242" s="369"/>
      <c r="G242" s="369"/>
      <c r="H242" s="369"/>
      <c r="I242" s="369"/>
      <c r="J242" s="369"/>
      <c r="K242" s="369"/>
      <c r="L242" s="369"/>
      <c r="M242" s="370"/>
      <c r="N242" s="366" t="s">
        <v>43</v>
      </c>
      <c r="O242" s="367"/>
      <c r="P242" s="367"/>
      <c r="Q242" s="367"/>
      <c r="R242" s="367"/>
      <c r="S242" s="367"/>
      <c r="T242" s="368"/>
      <c r="U242" s="43" t="s">
        <v>42</v>
      </c>
      <c r="V242" s="4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369"/>
      <c r="B243" s="369"/>
      <c r="C243" s="369"/>
      <c r="D243" s="369"/>
      <c r="E243" s="369"/>
      <c r="F243" s="369"/>
      <c r="G243" s="369"/>
      <c r="H243" s="369"/>
      <c r="I243" s="369"/>
      <c r="J243" s="369"/>
      <c r="K243" s="369"/>
      <c r="L243" s="369"/>
      <c r="M243" s="370"/>
      <c r="N243" s="366" t="s">
        <v>43</v>
      </c>
      <c r="O243" s="367"/>
      <c r="P243" s="367"/>
      <c r="Q243" s="367"/>
      <c r="R243" s="367"/>
      <c r="S243" s="367"/>
      <c r="T243" s="368"/>
      <c r="U243" s="43" t="s">
        <v>0</v>
      </c>
      <c r="V243" s="44">
        <f>IFERROR(SUM(V227:V241),"0")</f>
        <v>0</v>
      </c>
      <c r="W243" s="44">
        <f>IFERROR(SUM(W227:W241),"0")</f>
        <v>0</v>
      </c>
      <c r="X243" s="43"/>
      <c r="Y243" s="68"/>
      <c r="Z243" s="68"/>
    </row>
    <row r="244" spans="1:53" ht="14.25" customHeight="1" x14ac:dyDescent="0.25">
      <c r="A244" s="375" t="s">
        <v>110</v>
      </c>
      <c r="B244" s="375"/>
      <c r="C244" s="375"/>
      <c r="D244" s="375"/>
      <c r="E244" s="375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  <c r="X244" s="375"/>
      <c r="Y244" s="67"/>
      <c r="Z244" s="67"/>
    </row>
    <row r="245" spans="1:53" ht="27" customHeight="1" x14ac:dyDescent="0.25">
      <c r="A245" s="64" t="s">
        <v>389</v>
      </c>
      <c r="B245" s="64" t="s">
        <v>390</v>
      </c>
      <c r="C245" s="37">
        <v>4301020254</v>
      </c>
      <c r="D245" s="362">
        <v>4680115881914</v>
      </c>
      <c r="E245" s="362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4"/>
      <c r="P245" s="364"/>
      <c r="Q245" s="364"/>
      <c r="R245" s="365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x14ac:dyDescent="0.2">
      <c r="A246" s="369"/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70"/>
      <c r="N246" s="366" t="s">
        <v>43</v>
      </c>
      <c r="O246" s="367"/>
      <c r="P246" s="367"/>
      <c r="Q246" s="367"/>
      <c r="R246" s="367"/>
      <c r="S246" s="367"/>
      <c r="T246" s="368"/>
      <c r="U246" s="43" t="s">
        <v>42</v>
      </c>
      <c r="V246" s="44">
        <f>IFERROR(V245/H245,"0")</f>
        <v>0</v>
      </c>
      <c r="W246" s="44">
        <f>IFERROR(W245/H245,"0")</f>
        <v>0</v>
      </c>
      <c r="X246" s="44">
        <f>IFERROR(IF(X245="",0,X245),"0")</f>
        <v>0</v>
      </c>
      <c r="Y246" s="68"/>
      <c r="Z246" s="68"/>
    </row>
    <row r="247" spans="1:53" x14ac:dyDescent="0.2">
      <c r="A247" s="369"/>
      <c r="B247" s="369"/>
      <c r="C247" s="369"/>
      <c r="D247" s="369"/>
      <c r="E247" s="369"/>
      <c r="F247" s="369"/>
      <c r="G247" s="369"/>
      <c r="H247" s="369"/>
      <c r="I247" s="369"/>
      <c r="J247" s="369"/>
      <c r="K247" s="369"/>
      <c r="L247" s="369"/>
      <c r="M247" s="370"/>
      <c r="N247" s="366" t="s">
        <v>43</v>
      </c>
      <c r="O247" s="367"/>
      <c r="P247" s="367"/>
      <c r="Q247" s="367"/>
      <c r="R247" s="367"/>
      <c r="S247" s="367"/>
      <c r="T247" s="368"/>
      <c r="U247" s="43" t="s">
        <v>0</v>
      </c>
      <c r="V247" s="44">
        <f>IFERROR(SUM(V245:V245),"0")</f>
        <v>0</v>
      </c>
      <c r="W247" s="44">
        <f>IFERROR(SUM(W245:W245),"0")</f>
        <v>0</v>
      </c>
      <c r="X247" s="43"/>
      <c r="Y247" s="68"/>
      <c r="Z247" s="68"/>
    </row>
    <row r="248" spans="1:53" ht="14.25" customHeight="1" x14ac:dyDescent="0.25">
      <c r="A248" s="375" t="s">
        <v>76</v>
      </c>
      <c r="B248" s="375"/>
      <c r="C248" s="375"/>
      <c r="D248" s="375"/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  <c r="X248" s="375"/>
      <c r="Y248" s="67"/>
      <c r="Z248" s="67"/>
    </row>
    <row r="249" spans="1:53" ht="27" customHeight="1" x14ac:dyDescent="0.25">
      <c r="A249" s="64" t="s">
        <v>391</v>
      </c>
      <c r="B249" s="64" t="s">
        <v>392</v>
      </c>
      <c r="C249" s="37">
        <v>4301030878</v>
      </c>
      <c r="D249" s="362">
        <v>4607091387193</v>
      </c>
      <c r="E249" s="362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80</v>
      </c>
      <c r="L249" s="39" t="s">
        <v>79</v>
      </c>
      <c r="M249" s="38">
        <v>35</v>
      </c>
      <c r="N249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4"/>
      <c r="P249" s="364"/>
      <c r="Q249" s="364"/>
      <c r="R249" s="36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393</v>
      </c>
      <c r="B250" s="64" t="s">
        <v>394</v>
      </c>
      <c r="C250" s="37">
        <v>4301031153</v>
      </c>
      <c r="D250" s="362">
        <v>4607091387230</v>
      </c>
      <c r="E250" s="362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40</v>
      </c>
      <c r="N250" s="5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4"/>
      <c r="P250" s="364"/>
      <c r="Q250" s="364"/>
      <c r="R250" s="36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395</v>
      </c>
      <c r="B251" s="64" t="s">
        <v>396</v>
      </c>
      <c r="C251" s="37">
        <v>4301031152</v>
      </c>
      <c r="D251" s="362">
        <v>4607091387285</v>
      </c>
      <c r="E251" s="362"/>
      <c r="F251" s="63">
        <v>0.35</v>
      </c>
      <c r="G251" s="38">
        <v>6</v>
      </c>
      <c r="H251" s="63">
        <v>2.1</v>
      </c>
      <c r="I251" s="63">
        <v>2.23</v>
      </c>
      <c r="J251" s="38">
        <v>234</v>
      </c>
      <c r="K251" s="38" t="s">
        <v>176</v>
      </c>
      <c r="L251" s="39" t="s">
        <v>79</v>
      </c>
      <c r="M251" s="38">
        <v>40</v>
      </c>
      <c r="N251" s="5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4"/>
      <c r="P251" s="364"/>
      <c r="Q251" s="364"/>
      <c r="R251" s="365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397</v>
      </c>
      <c r="B252" s="64" t="s">
        <v>398</v>
      </c>
      <c r="C252" s="37">
        <v>4301031164</v>
      </c>
      <c r="D252" s="362">
        <v>4680115880481</v>
      </c>
      <c r="E252" s="362"/>
      <c r="F252" s="63">
        <v>0.28000000000000003</v>
      </c>
      <c r="G252" s="38">
        <v>6</v>
      </c>
      <c r="H252" s="63">
        <v>1.68</v>
      </c>
      <c r="I252" s="63">
        <v>1.78</v>
      </c>
      <c r="J252" s="38">
        <v>234</v>
      </c>
      <c r="K252" s="38" t="s">
        <v>176</v>
      </c>
      <c r="L252" s="39" t="s">
        <v>79</v>
      </c>
      <c r="M252" s="38">
        <v>40</v>
      </c>
      <c r="N252" s="5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4"/>
      <c r="P252" s="364"/>
      <c r="Q252" s="364"/>
      <c r="R252" s="365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x14ac:dyDescent="0.2">
      <c r="A253" s="369"/>
      <c r="B253" s="369"/>
      <c r="C253" s="369"/>
      <c r="D253" s="369"/>
      <c r="E253" s="369"/>
      <c r="F253" s="369"/>
      <c r="G253" s="369"/>
      <c r="H253" s="369"/>
      <c r="I253" s="369"/>
      <c r="J253" s="369"/>
      <c r="K253" s="369"/>
      <c r="L253" s="369"/>
      <c r="M253" s="370"/>
      <c r="N253" s="366" t="s">
        <v>43</v>
      </c>
      <c r="O253" s="367"/>
      <c r="P253" s="367"/>
      <c r="Q253" s="367"/>
      <c r="R253" s="367"/>
      <c r="S253" s="367"/>
      <c r="T253" s="368"/>
      <c r="U253" s="43" t="s">
        <v>42</v>
      </c>
      <c r="V253" s="44">
        <f>IFERROR(V249/H249,"0")+IFERROR(V250/H250,"0")+IFERROR(V251/H251,"0")+IFERROR(V252/H252,"0")</f>
        <v>0</v>
      </c>
      <c r="W253" s="44">
        <f>IFERROR(W249/H249,"0")+IFERROR(W250/H250,"0")+IFERROR(W251/H251,"0")+IFERROR(W252/H252,"0")</f>
        <v>0</v>
      </c>
      <c r="X253" s="44">
        <f>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369"/>
      <c r="B254" s="369"/>
      <c r="C254" s="369"/>
      <c r="D254" s="369"/>
      <c r="E254" s="369"/>
      <c r="F254" s="369"/>
      <c r="G254" s="369"/>
      <c r="H254" s="369"/>
      <c r="I254" s="369"/>
      <c r="J254" s="369"/>
      <c r="K254" s="369"/>
      <c r="L254" s="369"/>
      <c r="M254" s="370"/>
      <c r="N254" s="366" t="s">
        <v>43</v>
      </c>
      <c r="O254" s="367"/>
      <c r="P254" s="367"/>
      <c r="Q254" s="367"/>
      <c r="R254" s="367"/>
      <c r="S254" s="367"/>
      <c r="T254" s="368"/>
      <c r="U254" s="43" t="s">
        <v>0</v>
      </c>
      <c r="V254" s="44">
        <f>IFERROR(SUM(V249:V252),"0")</f>
        <v>0</v>
      </c>
      <c r="W254" s="44">
        <f>IFERROR(SUM(W249:W252),"0")</f>
        <v>0</v>
      </c>
      <c r="X254" s="43"/>
      <c r="Y254" s="68"/>
      <c r="Z254" s="68"/>
    </row>
    <row r="255" spans="1:53" ht="14.25" customHeight="1" x14ac:dyDescent="0.25">
      <c r="A255" s="375" t="s">
        <v>81</v>
      </c>
      <c r="B255" s="375"/>
      <c r="C255" s="375"/>
      <c r="D255" s="375"/>
      <c r="E255" s="375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  <c r="X255" s="375"/>
      <c r="Y255" s="67"/>
      <c r="Z255" s="67"/>
    </row>
    <row r="256" spans="1:53" ht="16.5" customHeight="1" x14ac:dyDescent="0.25">
      <c r="A256" s="64" t="s">
        <v>399</v>
      </c>
      <c r="B256" s="64" t="s">
        <v>400</v>
      </c>
      <c r="C256" s="37">
        <v>4301051100</v>
      </c>
      <c r="D256" s="362">
        <v>4607091387766</v>
      </c>
      <c r="E256" s="362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114</v>
      </c>
      <c r="L256" s="39" t="s">
        <v>133</v>
      </c>
      <c r="M256" s="38">
        <v>40</v>
      </c>
      <c r="N256" s="5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4"/>
      <c r="P256" s="364"/>
      <c r="Q256" s="364"/>
      <c r="R256" s="36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5" si="15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customHeight="1" x14ac:dyDescent="0.25">
      <c r="A257" s="64" t="s">
        <v>401</v>
      </c>
      <c r="B257" s="64" t="s">
        <v>402</v>
      </c>
      <c r="C257" s="37">
        <v>4301051116</v>
      </c>
      <c r="D257" s="362">
        <v>4607091387957</v>
      </c>
      <c r="E257" s="362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114</v>
      </c>
      <c r="L257" s="39" t="s">
        <v>79</v>
      </c>
      <c r="M257" s="38">
        <v>40</v>
      </c>
      <c r="N257" s="5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4"/>
      <c r="P257" s="364"/>
      <c r="Q257" s="364"/>
      <c r="R257" s="36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403</v>
      </c>
      <c r="B258" s="64" t="s">
        <v>404</v>
      </c>
      <c r="C258" s="37">
        <v>4301051115</v>
      </c>
      <c r="D258" s="362">
        <v>4607091387964</v>
      </c>
      <c r="E258" s="362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114</v>
      </c>
      <c r="L258" s="39" t="s">
        <v>79</v>
      </c>
      <c r="M258" s="38">
        <v>40</v>
      </c>
      <c r="N258" s="5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4"/>
      <c r="P258" s="364"/>
      <c r="Q258" s="364"/>
      <c r="R258" s="36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405</v>
      </c>
      <c r="B259" s="64" t="s">
        <v>406</v>
      </c>
      <c r="C259" s="37">
        <v>4301051461</v>
      </c>
      <c r="D259" s="362">
        <v>4680115883604</v>
      </c>
      <c r="E259" s="362"/>
      <c r="F259" s="63">
        <v>0.35</v>
      </c>
      <c r="G259" s="38">
        <v>6</v>
      </c>
      <c r="H259" s="63">
        <v>2.1</v>
      </c>
      <c r="I259" s="63">
        <v>2.3719999999999999</v>
      </c>
      <c r="J259" s="38">
        <v>156</v>
      </c>
      <c r="K259" s="38" t="s">
        <v>80</v>
      </c>
      <c r="L259" s="39" t="s">
        <v>133</v>
      </c>
      <c r="M259" s="38">
        <v>45</v>
      </c>
      <c r="N259" s="5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4"/>
      <c r="P259" s="364"/>
      <c r="Q259" s="364"/>
      <c r="R259" s="36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407</v>
      </c>
      <c r="B260" s="64" t="s">
        <v>408</v>
      </c>
      <c r="C260" s="37">
        <v>4301051485</v>
      </c>
      <c r="D260" s="362">
        <v>4680115883567</v>
      </c>
      <c r="E260" s="362"/>
      <c r="F260" s="63">
        <v>0.35</v>
      </c>
      <c r="G260" s="38">
        <v>6</v>
      </c>
      <c r="H260" s="63">
        <v>2.1</v>
      </c>
      <c r="I260" s="63">
        <v>2.36</v>
      </c>
      <c r="J260" s="38">
        <v>156</v>
      </c>
      <c r="K260" s="38" t="s">
        <v>80</v>
      </c>
      <c r="L260" s="39" t="s">
        <v>79</v>
      </c>
      <c r="M260" s="38">
        <v>40</v>
      </c>
      <c r="N260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4"/>
      <c r="P260" s="364"/>
      <c r="Q260" s="364"/>
      <c r="R260" s="36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409</v>
      </c>
      <c r="B261" s="64" t="s">
        <v>410</v>
      </c>
      <c r="C261" s="37">
        <v>4301051134</v>
      </c>
      <c r="D261" s="362">
        <v>4607091381672</v>
      </c>
      <c r="E261" s="362"/>
      <c r="F261" s="63">
        <v>0.6</v>
      </c>
      <c r="G261" s="38">
        <v>6</v>
      </c>
      <c r="H261" s="63">
        <v>3.6</v>
      </c>
      <c r="I261" s="63">
        <v>3.8759999999999999</v>
      </c>
      <c r="J261" s="38">
        <v>120</v>
      </c>
      <c r="K261" s="38" t="s">
        <v>80</v>
      </c>
      <c r="L261" s="39" t="s">
        <v>79</v>
      </c>
      <c r="M261" s="38">
        <v>40</v>
      </c>
      <c r="N261" s="5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4"/>
      <c r="P261" s="364"/>
      <c r="Q261" s="364"/>
      <c r="R261" s="36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411</v>
      </c>
      <c r="B262" s="64" t="s">
        <v>412</v>
      </c>
      <c r="C262" s="37">
        <v>4301051130</v>
      </c>
      <c r="D262" s="362">
        <v>4607091387537</v>
      </c>
      <c r="E262" s="362"/>
      <c r="F262" s="63">
        <v>0.45</v>
      </c>
      <c r="G262" s="38">
        <v>6</v>
      </c>
      <c r="H262" s="63">
        <v>2.7</v>
      </c>
      <c r="I262" s="63">
        <v>2.99</v>
      </c>
      <c r="J262" s="38">
        <v>156</v>
      </c>
      <c r="K262" s="38" t="s">
        <v>80</v>
      </c>
      <c r="L262" s="39" t="s">
        <v>79</v>
      </c>
      <c r="M262" s="38">
        <v>40</v>
      </c>
      <c r="N262" s="5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4"/>
      <c r="P262" s="364"/>
      <c r="Q262" s="364"/>
      <c r="R262" s="36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413</v>
      </c>
      <c r="B263" s="64" t="s">
        <v>414</v>
      </c>
      <c r="C263" s="37">
        <v>4301051132</v>
      </c>
      <c r="D263" s="362">
        <v>4607091387513</v>
      </c>
      <c r="E263" s="362"/>
      <c r="F263" s="63">
        <v>0.45</v>
      </c>
      <c r="G263" s="38">
        <v>6</v>
      </c>
      <c r="H263" s="63">
        <v>2.7</v>
      </c>
      <c r="I263" s="63">
        <v>2.9780000000000002</v>
      </c>
      <c r="J263" s="38">
        <v>156</v>
      </c>
      <c r="K263" s="38" t="s">
        <v>80</v>
      </c>
      <c r="L263" s="39" t="s">
        <v>79</v>
      </c>
      <c r="M263" s="38">
        <v>40</v>
      </c>
      <c r="N263" s="5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4"/>
      <c r="P263" s="364"/>
      <c r="Q263" s="364"/>
      <c r="R263" s="36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415</v>
      </c>
      <c r="B264" s="64" t="s">
        <v>416</v>
      </c>
      <c r="C264" s="37">
        <v>4301051277</v>
      </c>
      <c r="D264" s="362">
        <v>4680115880511</v>
      </c>
      <c r="E264" s="362"/>
      <c r="F264" s="63">
        <v>0.33</v>
      </c>
      <c r="G264" s="38">
        <v>6</v>
      </c>
      <c r="H264" s="63">
        <v>1.98</v>
      </c>
      <c r="I264" s="63">
        <v>2.1800000000000002</v>
      </c>
      <c r="J264" s="38">
        <v>156</v>
      </c>
      <c r="K264" s="38" t="s">
        <v>80</v>
      </c>
      <c r="L264" s="39" t="s">
        <v>133</v>
      </c>
      <c r="M264" s="38">
        <v>40</v>
      </c>
      <c r="N264" s="5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4"/>
      <c r="P264" s="364"/>
      <c r="Q264" s="364"/>
      <c r="R264" s="36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417</v>
      </c>
      <c r="B265" s="64" t="s">
        <v>418</v>
      </c>
      <c r="C265" s="37">
        <v>4301051344</v>
      </c>
      <c r="D265" s="362">
        <v>4680115880412</v>
      </c>
      <c r="E265" s="362"/>
      <c r="F265" s="63">
        <v>0.33</v>
      </c>
      <c r="G265" s="38">
        <v>6</v>
      </c>
      <c r="H265" s="63">
        <v>1.98</v>
      </c>
      <c r="I265" s="63">
        <v>2.246</v>
      </c>
      <c r="J265" s="38">
        <v>156</v>
      </c>
      <c r="K265" s="38" t="s">
        <v>80</v>
      </c>
      <c r="L265" s="39" t="s">
        <v>133</v>
      </c>
      <c r="M265" s="38">
        <v>45</v>
      </c>
      <c r="N265" s="50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4"/>
      <c r="P265" s="364"/>
      <c r="Q265" s="364"/>
      <c r="R265" s="36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x14ac:dyDescent="0.2">
      <c r="A266" s="369"/>
      <c r="B266" s="369"/>
      <c r="C266" s="369"/>
      <c r="D266" s="369"/>
      <c r="E266" s="369"/>
      <c r="F266" s="369"/>
      <c r="G266" s="369"/>
      <c r="H266" s="369"/>
      <c r="I266" s="369"/>
      <c r="J266" s="369"/>
      <c r="K266" s="369"/>
      <c r="L266" s="369"/>
      <c r="M266" s="370"/>
      <c r="N266" s="366" t="s">
        <v>43</v>
      </c>
      <c r="O266" s="367"/>
      <c r="P266" s="367"/>
      <c r="Q266" s="367"/>
      <c r="R266" s="367"/>
      <c r="S266" s="367"/>
      <c r="T266" s="368"/>
      <c r="U266" s="43" t="s">
        <v>42</v>
      </c>
      <c r="V266" s="44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44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44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68"/>
      <c r="Z266" s="68"/>
    </row>
    <row r="267" spans="1:53" x14ac:dyDescent="0.2">
      <c r="A267" s="369"/>
      <c r="B267" s="369"/>
      <c r="C267" s="369"/>
      <c r="D267" s="369"/>
      <c r="E267" s="369"/>
      <c r="F267" s="369"/>
      <c r="G267" s="369"/>
      <c r="H267" s="369"/>
      <c r="I267" s="369"/>
      <c r="J267" s="369"/>
      <c r="K267" s="369"/>
      <c r="L267" s="369"/>
      <c r="M267" s="370"/>
      <c r="N267" s="366" t="s">
        <v>43</v>
      </c>
      <c r="O267" s="367"/>
      <c r="P267" s="367"/>
      <c r="Q267" s="367"/>
      <c r="R267" s="367"/>
      <c r="S267" s="367"/>
      <c r="T267" s="368"/>
      <c r="U267" s="43" t="s">
        <v>0</v>
      </c>
      <c r="V267" s="44">
        <f>IFERROR(SUM(V256:V265),"0")</f>
        <v>0</v>
      </c>
      <c r="W267" s="44">
        <f>IFERROR(SUM(W256:W265),"0")</f>
        <v>0</v>
      </c>
      <c r="X267" s="43"/>
      <c r="Y267" s="68"/>
      <c r="Z267" s="68"/>
    </row>
    <row r="268" spans="1:53" ht="14.25" customHeight="1" x14ac:dyDescent="0.25">
      <c r="A268" s="375" t="s">
        <v>211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375"/>
      <c r="Y268" s="67"/>
      <c r="Z268" s="67"/>
    </row>
    <row r="269" spans="1:53" ht="16.5" customHeight="1" x14ac:dyDescent="0.25">
      <c r="A269" s="64" t="s">
        <v>419</v>
      </c>
      <c r="B269" s="64" t="s">
        <v>420</v>
      </c>
      <c r="C269" s="37">
        <v>4301060326</v>
      </c>
      <c r="D269" s="362">
        <v>4607091380880</v>
      </c>
      <c r="E269" s="362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79</v>
      </c>
      <c r="M269" s="38">
        <v>30</v>
      </c>
      <c r="N26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4"/>
      <c r="P269" s="364"/>
      <c r="Q269" s="364"/>
      <c r="R269" s="365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27" customHeight="1" x14ac:dyDescent="0.25">
      <c r="A270" s="64" t="s">
        <v>421</v>
      </c>
      <c r="B270" s="64" t="s">
        <v>422</v>
      </c>
      <c r="C270" s="37">
        <v>4301060308</v>
      </c>
      <c r="D270" s="362">
        <v>4607091384482</v>
      </c>
      <c r="E270" s="362"/>
      <c r="F270" s="63">
        <v>1.3</v>
      </c>
      <c r="G270" s="38">
        <v>6</v>
      </c>
      <c r="H270" s="63">
        <v>7.8</v>
      </c>
      <c r="I270" s="63">
        <v>8.3640000000000008</v>
      </c>
      <c r="J270" s="38">
        <v>56</v>
      </c>
      <c r="K270" s="38" t="s">
        <v>114</v>
      </c>
      <c r="L270" s="39" t="s">
        <v>79</v>
      </c>
      <c r="M270" s="38">
        <v>30</v>
      </c>
      <c r="N27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4"/>
      <c r="P270" s="364"/>
      <c r="Q270" s="364"/>
      <c r="R270" s="365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16.5" customHeight="1" x14ac:dyDescent="0.25">
      <c r="A271" s="64" t="s">
        <v>423</v>
      </c>
      <c r="B271" s="64" t="s">
        <v>424</v>
      </c>
      <c r="C271" s="37">
        <v>4301060325</v>
      </c>
      <c r="D271" s="362">
        <v>4607091380897</v>
      </c>
      <c r="E271" s="362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4"/>
      <c r="P271" s="364"/>
      <c r="Q271" s="364"/>
      <c r="R271" s="36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x14ac:dyDescent="0.2">
      <c r="A272" s="369"/>
      <c r="B272" s="369"/>
      <c r="C272" s="369"/>
      <c r="D272" s="369"/>
      <c r="E272" s="369"/>
      <c r="F272" s="369"/>
      <c r="G272" s="369"/>
      <c r="H272" s="369"/>
      <c r="I272" s="369"/>
      <c r="J272" s="369"/>
      <c r="K272" s="369"/>
      <c r="L272" s="369"/>
      <c r="M272" s="370"/>
      <c r="N272" s="366" t="s">
        <v>43</v>
      </c>
      <c r="O272" s="367"/>
      <c r="P272" s="367"/>
      <c r="Q272" s="367"/>
      <c r="R272" s="367"/>
      <c r="S272" s="367"/>
      <c r="T272" s="368"/>
      <c r="U272" s="43" t="s">
        <v>42</v>
      </c>
      <c r="V272" s="44">
        <f>IFERROR(V269/H269,"0")+IFERROR(V270/H270,"0")+IFERROR(V271/H271,"0")</f>
        <v>0</v>
      </c>
      <c r="W272" s="44">
        <f>IFERROR(W269/H269,"0")+IFERROR(W270/H270,"0")+IFERROR(W271/H271,"0")</f>
        <v>0</v>
      </c>
      <c r="X272" s="44">
        <f>IFERROR(IF(X269="",0,X269),"0")+IFERROR(IF(X270="",0,X270),"0")+IFERROR(IF(X271="",0,X271),"0")</f>
        <v>0</v>
      </c>
      <c r="Y272" s="68"/>
      <c r="Z272" s="68"/>
    </row>
    <row r="273" spans="1:53" x14ac:dyDescent="0.2">
      <c r="A273" s="369"/>
      <c r="B273" s="369"/>
      <c r="C273" s="369"/>
      <c r="D273" s="369"/>
      <c r="E273" s="369"/>
      <c r="F273" s="369"/>
      <c r="G273" s="369"/>
      <c r="H273" s="369"/>
      <c r="I273" s="369"/>
      <c r="J273" s="369"/>
      <c r="K273" s="369"/>
      <c r="L273" s="369"/>
      <c r="M273" s="370"/>
      <c r="N273" s="366" t="s">
        <v>43</v>
      </c>
      <c r="O273" s="367"/>
      <c r="P273" s="367"/>
      <c r="Q273" s="367"/>
      <c r="R273" s="367"/>
      <c r="S273" s="367"/>
      <c r="T273" s="368"/>
      <c r="U273" s="43" t="s">
        <v>0</v>
      </c>
      <c r="V273" s="44">
        <f>IFERROR(SUM(V269:V271),"0")</f>
        <v>0</v>
      </c>
      <c r="W273" s="44">
        <f>IFERROR(SUM(W269:W271),"0")</f>
        <v>0</v>
      </c>
      <c r="X273" s="43"/>
      <c r="Y273" s="68"/>
      <c r="Z273" s="68"/>
    </row>
    <row r="274" spans="1:53" ht="14.25" customHeight="1" x14ac:dyDescent="0.25">
      <c r="A274" s="375" t="s">
        <v>96</v>
      </c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75"/>
      <c r="O274" s="375"/>
      <c r="P274" s="375"/>
      <c r="Q274" s="375"/>
      <c r="R274" s="375"/>
      <c r="S274" s="375"/>
      <c r="T274" s="375"/>
      <c r="U274" s="375"/>
      <c r="V274" s="375"/>
      <c r="W274" s="375"/>
      <c r="X274" s="375"/>
      <c r="Y274" s="67"/>
      <c r="Z274" s="67"/>
    </row>
    <row r="275" spans="1:53" ht="16.5" customHeight="1" x14ac:dyDescent="0.25">
      <c r="A275" s="64" t="s">
        <v>425</v>
      </c>
      <c r="B275" s="64" t="s">
        <v>426</v>
      </c>
      <c r="C275" s="37">
        <v>4301030232</v>
      </c>
      <c r="D275" s="362">
        <v>4607091388374</v>
      </c>
      <c r="E275" s="362"/>
      <c r="F275" s="63">
        <v>0.38</v>
      </c>
      <c r="G275" s="38">
        <v>8</v>
      </c>
      <c r="H275" s="63">
        <v>3.04</v>
      </c>
      <c r="I275" s="63">
        <v>3.28</v>
      </c>
      <c r="J275" s="38">
        <v>156</v>
      </c>
      <c r="K275" s="38" t="s">
        <v>80</v>
      </c>
      <c r="L275" s="39" t="s">
        <v>100</v>
      </c>
      <c r="M275" s="38">
        <v>180</v>
      </c>
      <c r="N275" s="504" t="s">
        <v>427</v>
      </c>
      <c r="O275" s="364"/>
      <c r="P275" s="364"/>
      <c r="Q275" s="364"/>
      <c r="R275" s="36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428</v>
      </c>
      <c r="B276" s="64" t="s">
        <v>429</v>
      </c>
      <c r="C276" s="37">
        <v>4301030235</v>
      </c>
      <c r="D276" s="362">
        <v>4607091388381</v>
      </c>
      <c r="E276" s="362"/>
      <c r="F276" s="63">
        <v>0.38</v>
      </c>
      <c r="G276" s="38">
        <v>8</v>
      </c>
      <c r="H276" s="63">
        <v>3.04</v>
      </c>
      <c r="I276" s="63">
        <v>3.32</v>
      </c>
      <c r="J276" s="38">
        <v>156</v>
      </c>
      <c r="K276" s="38" t="s">
        <v>80</v>
      </c>
      <c r="L276" s="39" t="s">
        <v>100</v>
      </c>
      <c r="M276" s="38">
        <v>180</v>
      </c>
      <c r="N276" s="505" t="s">
        <v>430</v>
      </c>
      <c r="O276" s="364"/>
      <c r="P276" s="364"/>
      <c r="Q276" s="364"/>
      <c r="R276" s="36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431</v>
      </c>
      <c r="B277" s="64" t="s">
        <v>432</v>
      </c>
      <c r="C277" s="37">
        <v>4301030233</v>
      </c>
      <c r="D277" s="362">
        <v>4607091388404</v>
      </c>
      <c r="E277" s="362"/>
      <c r="F277" s="63">
        <v>0.17</v>
      </c>
      <c r="G277" s="38">
        <v>15</v>
      </c>
      <c r="H277" s="63">
        <v>2.5499999999999998</v>
      </c>
      <c r="I277" s="63">
        <v>2.9</v>
      </c>
      <c r="J277" s="38">
        <v>156</v>
      </c>
      <c r="K277" s="38" t="s">
        <v>80</v>
      </c>
      <c r="L277" s="39" t="s">
        <v>100</v>
      </c>
      <c r="M277" s="38">
        <v>180</v>
      </c>
      <c r="N277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4"/>
      <c r="P277" s="364"/>
      <c r="Q277" s="364"/>
      <c r="R277" s="36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x14ac:dyDescent="0.2">
      <c r="A278" s="369"/>
      <c r="B278" s="369"/>
      <c r="C278" s="369"/>
      <c r="D278" s="369"/>
      <c r="E278" s="369"/>
      <c r="F278" s="369"/>
      <c r="G278" s="369"/>
      <c r="H278" s="369"/>
      <c r="I278" s="369"/>
      <c r="J278" s="369"/>
      <c r="K278" s="369"/>
      <c r="L278" s="369"/>
      <c r="M278" s="370"/>
      <c r="N278" s="366" t="s">
        <v>43</v>
      </c>
      <c r="O278" s="367"/>
      <c r="P278" s="367"/>
      <c r="Q278" s="367"/>
      <c r="R278" s="367"/>
      <c r="S278" s="367"/>
      <c r="T278" s="368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69"/>
      <c r="B279" s="369"/>
      <c r="C279" s="369"/>
      <c r="D279" s="369"/>
      <c r="E279" s="369"/>
      <c r="F279" s="369"/>
      <c r="G279" s="369"/>
      <c r="H279" s="369"/>
      <c r="I279" s="369"/>
      <c r="J279" s="369"/>
      <c r="K279" s="369"/>
      <c r="L279" s="369"/>
      <c r="M279" s="370"/>
      <c r="N279" s="366" t="s">
        <v>43</v>
      </c>
      <c r="O279" s="367"/>
      <c r="P279" s="367"/>
      <c r="Q279" s="367"/>
      <c r="R279" s="367"/>
      <c r="S279" s="367"/>
      <c r="T279" s="368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5" t="s">
        <v>433</v>
      </c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75"/>
      <c r="O280" s="375"/>
      <c r="P280" s="375"/>
      <c r="Q280" s="375"/>
      <c r="R280" s="375"/>
      <c r="S280" s="375"/>
      <c r="T280" s="375"/>
      <c r="U280" s="375"/>
      <c r="V280" s="375"/>
      <c r="W280" s="375"/>
      <c r="X280" s="375"/>
      <c r="Y280" s="67"/>
      <c r="Z280" s="67"/>
    </row>
    <row r="281" spans="1:53" ht="16.5" customHeight="1" x14ac:dyDescent="0.25">
      <c r="A281" s="64" t="s">
        <v>434</v>
      </c>
      <c r="B281" s="64" t="s">
        <v>435</v>
      </c>
      <c r="C281" s="37">
        <v>4301180007</v>
      </c>
      <c r="D281" s="362">
        <v>4680115881808</v>
      </c>
      <c r="E281" s="362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437</v>
      </c>
      <c r="L281" s="39" t="s">
        <v>436</v>
      </c>
      <c r="M281" s="38">
        <v>730</v>
      </c>
      <c r="N281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4"/>
      <c r="P281" s="364"/>
      <c r="Q281" s="364"/>
      <c r="R281" s="36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ht="27" customHeight="1" x14ac:dyDescent="0.25">
      <c r="A282" s="64" t="s">
        <v>438</v>
      </c>
      <c r="B282" s="64" t="s">
        <v>439</v>
      </c>
      <c r="C282" s="37">
        <v>4301180006</v>
      </c>
      <c r="D282" s="362">
        <v>4680115881822</v>
      </c>
      <c r="E282" s="362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437</v>
      </c>
      <c r="L282" s="39" t="s">
        <v>436</v>
      </c>
      <c r="M282" s="38">
        <v>730</v>
      </c>
      <c r="N282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4"/>
      <c r="P282" s="364"/>
      <c r="Q282" s="364"/>
      <c r="R282" s="365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440</v>
      </c>
      <c r="B283" s="64" t="s">
        <v>441</v>
      </c>
      <c r="C283" s="37">
        <v>4301180001</v>
      </c>
      <c r="D283" s="362">
        <v>4680115880016</v>
      </c>
      <c r="E283" s="362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437</v>
      </c>
      <c r="L283" s="39" t="s">
        <v>436</v>
      </c>
      <c r="M283" s="38">
        <v>730</v>
      </c>
      <c r="N283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4"/>
      <c r="P283" s="364"/>
      <c r="Q283" s="364"/>
      <c r="R283" s="365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x14ac:dyDescent="0.2">
      <c r="A284" s="369"/>
      <c r="B284" s="369"/>
      <c r="C284" s="369"/>
      <c r="D284" s="369"/>
      <c r="E284" s="369"/>
      <c r="F284" s="369"/>
      <c r="G284" s="369"/>
      <c r="H284" s="369"/>
      <c r="I284" s="369"/>
      <c r="J284" s="369"/>
      <c r="K284" s="369"/>
      <c r="L284" s="369"/>
      <c r="M284" s="370"/>
      <c r="N284" s="366" t="s">
        <v>43</v>
      </c>
      <c r="O284" s="367"/>
      <c r="P284" s="367"/>
      <c r="Q284" s="367"/>
      <c r="R284" s="367"/>
      <c r="S284" s="367"/>
      <c r="T284" s="368"/>
      <c r="U284" s="43" t="s">
        <v>42</v>
      </c>
      <c r="V284" s="44">
        <f>IFERROR(V281/H281,"0")+IFERROR(V282/H282,"0")+IFERROR(V283/H283,"0")</f>
        <v>0</v>
      </c>
      <c r="W284" s="44">
        <f>IFERROR(W281/H281,"0")+IFERROR(W282/H282,"0")+IFERROR(W283/H283,"0")</f>
        <v>0</v>
      </c>
      <c r="X284" s="44">
        <f>IFERROR(IF(X281="",0,X281),"0")+IFERROR(IF(X282="",0,X282),"0")+IFERROR(IF(X283="",0,X283),"0")</f>
        <v>0</v>
      </c>
      <c r="Y284" s="68"/>
      <c r="Z284" s="68"/>
    </row>
    <row r="285" spans="1:53" x14ac:dyDescent="0.2">
      <c r="A285" s="369"/>
      <c r="B285" s="369"/>
      <c r="C285" s="369"/>
      <c r="D285" s="369"/>
      <c r="E285" s="369"/>
      <c r="F285" s="369"/>
      <c r="G285" s="369"/>
      <c r="H285" s="369"/>
      <c r="I285" s="369"/>
      <c r="J285" s="369"/>
      <c r="K285" s="369"/>
      <c r="L285" s="369"/>
      <c r="M285" s="370"/>
      <c r="N285" s="366" t="s">
        <v>43</v>
      </c>
      <c r="O285" s="367"/>
      <c r="P285" s="367"/>
      <c r="Q285" s="367"/>
      <c r="R285" s="367"/>
      <c r="S285" s="367"/>
      <c r="T285" s="368"/>
      <c r="U285" s="43" t="s">
        <v>0</v>
      </c>
      <c r="V285" s="44">
        <f>IFERROR(SUM(V281:V283),"0")</f>
        <v>0</v>
      </c>
      <c r="W285" s="44">
        <f>IFERROR(SUM(W281:W283),"0")</f>
        <v>0</v>
      </c>
      <c r="X285" s="43"/>
      <c r="Y285" s="68"/>
      <c r="Z285" s="68"/>
    </row>
    <row r="286" spans="1:53" ht="16.5" customHeight="1" x14ac:dyDescent="0.25">
      <c r="A286" s="390" t="s">
        <v>442</v>
      </c>
      <c r="B286" s="390"/>
      <c r="C286" s="390"/>
      <c r="D286" s="390"/>
      <c r="E286" s="390"/>
      <c r="F286" s="390"/>
      <c r="G286" s="390"/>
      <c r="H286" s="390"/>
      <c r="I286" s="390"/>
      <c r="J286" s="390"/>
      <c r="K286" s="390"/>
      <c r="L286" s="390"/>
      <c r="M286" s="390"/>
      <c r="N286" s="390"/>
      <c r="O286" s="390"/>
      <c r="P286" s="390"/>
      <c r="Q286" s="390"/>
      <c r="R286" s="390"/>
      <c r="S286" s="390"/>
      <c r="T286" s="390"/>
      <c r="U286" s="390"/>
      <c r="V286" s="390"/>
      <c r="W286" s="390"/>
      <c r="X286" s="390"/>
      <c r="Y286" s="66"/>
      <c r="Z286" s="66"/>
    </row>
    <row r="287" spans="1:53" ht="14.25" customHeight="1" x14ac:dyDescent="0.25">
      <c r="A287" s="375" t="s">
        <v>118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67"/>
      <c r="Z287" s="67"/>
    </row>
    <row r="288" spans="1:53" ht="27" customHeight="1" x14ac:dyDescent="0.25">
      <c r="A288" s="64" t="s">
        <v>443</v>
      </c>
      <c r="B288" s="64" t="s">
        <v>444</v>
      </c>
      <c r="C288" s="37">
        <v>4301011315</v>
      </c>
      <c r="D288" s="362">
        <v>4607091387421</v>
      </c>
      <c r="E288" s="362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114</v>
      </c>
      <c r="L288" s="39" t="s">
        <v>113</v>
      </c>
      <c r="M288" s="38">
        <v>55</v>
      </c>
      <c r="N28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4"/>
      <c r="P288" s="364"/>
      <c r="Q288" s="364"/>
      <c r="R288" s="365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ref="W288:W295" si="16">IFERROR(IF(V288="",0,CEILING((V288/$H288),1)*$H288),"")</f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443</v>
      </c>
      <c r="B289" s="64" t="s">
        <v>445</v>
      </c>
      <c r="C289" s="37">
        <v>4301011121</v>
      </c>
      <c r="D289" s="362">
        <v>4607091387421</v>
      </c>
      <c r="E289" s="362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114</v>
      </c>
      <c r="L289" s="39" t="s">
        <v>122</v>
      </c>
      <c r="M289" s="38">
        <v>55</v>
      </c>
      <c r="N289" s="49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4"/>
      <c r="P289" s="364"/>
      <c r="Q289" s="364"/>
      <c r="R289" s="365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446</v>
      </c>
      <c r="B290" s="64" t="s">
        <v>447</v>
      </c>
      <c r="C290" s="37">
        <v>4301011396</v>
      </c>
      <c r="D290" s="362">
        <v>4607091387452</v>
      </c>
      <c r="E290" s="362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4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4"/>
      <c r="P290" s="364"/>
      <c r="Q290" s="364"/>
      <c r="R290" s="365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446</v>
      </c>
      <c r="B291" s="64" t="s">
        <v>448</v>
      </c>
      <c r="C291" s="37">
        <v>4301011322</v>
      </c>
      <c r="D291" s="362">
        <v>4607091387452</v>
      </c>
      <c r="E291" s="362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133</v>
      </c>
      <c r="M291" s="38">
        <v>55</v>
      </c>
      <c r="N291" s="4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4"/>
      <c r="P291" s="364"/>
      <c r="Q291" s="364"/>
      <c r="R291" s="36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446</v>
      </c>
      <c r="B292" s="64" t="s">
        <v>449</v>
      </c>
      <c r="C292" s="37">
        <v>4301011619</v>
      </c>
      <c r="D292" s="362">
        <v>4607091387452</v>
      </c>
      <c r="E292" s="362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49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4"/>
      <c r="P292" s="364"/>
      <c r="Q292" s="364"/>
      <c r="R292" s="36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4301011313</v>
      </c>
      <c r="D293" s="362">
        <v>4607091385984</v>
      </c>
      <c r="E293" s="36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8">
        <v>55</v>
      </c>
      <c r="N293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4"/>
      <c r="P293" s="364"/>
      <c r="Q293" s="364"/>
      <c r="R293" s="36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452</v>
      </c>
      <c r="B294" s="64" t="s">
        <v>453</v>
      </c>
      <c r="C294" s="37">
        <v>4301011316</v>
      </c>
      <c r="D294" s="362">
        <v>4607091387438</v>
      </c>
      <c r="E294" s="362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80</v>
      </c>
      <c r="L294" s="39" t="s">
        <v>113</v>
      </c>
      <c r="M294" s="38">
        <v>55</v>
      </c>
      <c r="N294" s="4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4"/>
      <c r="P294" s="364"/>
      <c r="Q294" s="364"/>
      <c r="R294" s="36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454</v>
      </c>
      <c r="B295" s="64" t="s">
        <v>455</v>
      </c>
      <c r="C295" s="37">
        <v>4301011318</v>
      </c>
      <c r="D295" s="362">
        <v>4607091387469</v>
      </c>
      <c r="E295" s="362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55</v>
      </c>
      <c r="N295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4"/>
      <c r="P295" s="364"/>
      <c r="Q295" s="364"/>
      <c r="R295" s="36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369"/>
      <c r="B296" s="369"/>
      <c r="C296" s="369"/>
      <c r="D296" s="369"/>
      <c r="E296" s="369"/>
      <c r="F296" s="369"/>
      <c r="G296" s="369"/>
      <c r="H296" s="369"/>
      <c r="I296" s="369"/>
      <c r="J296" s="369"/>
      <c r="K296" s="369"/>
      <c r="L296" s="369"/>
      <c r="M296" s="370"/>
      <c r="N296" s="366" t="s">
        <v>43</v>
      </c>
      <c r="O296" s="367"/>
      <c r="P296" s="367"/>
      <c r="Q296" s="367"/>
      <c r="R296" s="367"/>
      <c r="S296" s="367"/>
      <c r="T296" s="368"/>
      <c r="U296" s="43" t="s">
        <v>42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IFERROR(W288/H288,"0")+IFERROR(W289/H289,"0")+IFERROR(W290/H290,"0")+IFERROR(W291/H291,"0")+IFERROR(W292/H292,"0")+IFERROR(W293/H293,"0")+IFERROR(W294/H294,"0")+IFERROR(W295/H295,"0")</f>
        <v>0</v>
      </c>
      <c r="X296" s="44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68"/>
      <c r="Z296" s="68"/>
    </row>
    <row r="297" spans="1:53" x14ac:dyDescent="0.2">
      <c r="A297" s="369"/>
      <c r="B297" s="369"/>
      <c r="C297" s="369"/>
      <c r="D297" s="369"/>
      <c r="E297" s="369"/>
      <c r="F297" s="369"/>
      <c r="G297" s="369"/>
      <c r="H297" s="369"/>
      <c r="I297" s="369"/>
      <c r="J297" s="369"/>
      <c r="K297" s="369"/>
      <c r="L297" s="369"/>
      <c r="M297" s="370"/>
      <c r="N297" s="366" t="s">
        <v>43</v>
      </c>
      <c r="O297" s="367"/>
      <c r="P297" s="367"/>
      <c r="Q297" s="367"/>
      <c r="R297" s="367"/>
      <c r="S297" s="367"/>
      <c r="T297" s="368"/>
      <c r="U297" s="43" t="s">
        <v>0</v>
      </c>
      <c r="V297" s="44">
        <f>IFERROR(SUM(V288:V295),"0")</f>
        <v>0</v>
      </c>
      <c r="W297" s="44">
        <f>IFERROR(SUM(W288:W295),"0")</f>
        <v>0</v>
      </c>
      <c r="X297" s="43"/>
      <c r="Y297" s="68"/>
      <c r="Z297" s="68"/>
    </row>
    <row r="298" spans="1:53" ht="14.25" customHeight="1" x14ac:dyDescent="0.25">
      <c r="A298" s="375" t="s">
        <v>76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67"/>
      <c r="Z298" s="67"/>
    </row>
    <row r="299" spans="1:53" ht="27" customHeight="1" x14ac:dyDescent="0.25">
      <c r="A299" s="64" t="s">
        <v>456</v>
      </c>
      <c r="B299" s="64" t="s">
        <v>457</v>
      </c>
      <c r="C299" s="37">
        <v>4301031154</v>
      </c>
      <c r="D299" s="362">
        <v>4607091387292</v>
      </c>
      <c r="E299" s="362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80</v>
      </c>
      <c r="L299" s="39" t="s">
        <v>79</v>
      </c>
      <c r="M299" s="38">
        <v>45</v>
      </c>
      <c r="N299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4"/>
      <c r="P299" s="364"/>
      <c r="Q299" s="364"/>
      <c r="R299" s="365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IFERROR(IF(W299=0,"",ROUNDUP(W299/H299,0)*0.00753),"")</f>
        <v/>
      </c>
      <c r="Y299" s="69" t="s">
        <v>48</v>
      </c>
      <c r="Z299" s="70" t="s">
        <v>48</v>
      </c>
      <c r="AD299" s="71"/>
      <c r="BA299" s="244" t="s">
        <v>66</v>
      </c>
    </row>
    <row r="300" spans="1:53" ht="27" customHeight="1" x14ac:dyDescent="0.25">
      <c r="A300" s="64" t="s">
        <v>458</v>
      </c>
      <c r="B300" s="64" t="s">
        <v>459</v>
      </c>
      <c r="C300" s="37">
        <v>4301031155</v>
      </c>
      <c r="D300" s="362">
        <v>4607091387315</v>
      </c>
      <c r="E300" s="362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80</v>
      </c>
      <c r="L300" s="39" t="s">
        <v>79</v>
      </c>
      <c r="M300" s="38">
        <v>45</v>
      </c>
      <c r="N300" s="4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4"/>
      <c r="P300" s="364"/>
      <c r="Q300" s="364"/>
      <c r="R300" s="365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x14ac:dyDescent="0.2">
      <c r="A301" s="369"/>
      <c r="B301" s="369"/>
      <c r="C301" s="369"/>
      <c r="D301" s="369"/>
      <c r="E301" s="369"/>
      <c r="F301" s="369"/>
      <c r="G301" s="369"/>
      <c r="H301" s="369"/>
      <c r="I301" s="369"/>
      <c r="J301" s="369"/>
      <c r="K301" s="369"/>
      <c r="L301" s="369"/>
      <c r="M301" s="370"/>
      <c r="N301" s="366" t="s">
        <v>43</v>
      </c>
      <c r="O301" s="367"/>
      <c r="P301" s="367"/>
      <c r="Q301" s="367"/>
      <c r="R301" s="367"/>
      <c r="S301" s="367"/>
      <c r="T301" s="368"/>
      <c r="U301" s="43" t="s">
        <v>42</v>
      </c>
      <c r="V301" s="44">
        <f>IFERROR(V299/H299,"0")+IFERROR(V300/H300,"0")</f>
        <v>0</v>
      </c>
      <c r="W301" s="44">
        <f>IFERROR(W299/H299,"0")+IFERROR(W300/H300,"0")</f>
        <v>0</v>
      </c>
      <c r="X301" s="44">
        <f>IFERROR(IF(X299="",0,X299),"0")+IFERROR(IF(X300="",0,X300),"0")</f>
        <v>0</v>
      </c>
      <c r="Y301" s="68"/>
      <c r="Z301" s="68"/>
    </row>
    <row r="302" spans="1:53" x14ac:dyDescent="0.2">
      <c r="A302" s="369"/>
      <c r="B302" s="369"/>
      <c r="C302" s="369"/>
      <c r="D302" s="369"/>
      <c r="E302" s="369"/>
      <c r="F302" s="369"/>
      <c r="G302" s="369"/>
      <c r="H302" s="369"/>
      <c r="I302" s="369"/>
      <c r="J302" s="369"/>
      <c r="K302" s="369"/>
      <c r="L302" s="369"/>
      <c r="M302" s="370"/>
      <c r="N302" s="366" t="s">
        <v>43</v>
      </c>
      <c r="O302" s="367"/>
      <c r="P302" s="367"/>
      <c r="Q302" s="367"/>
      <c r="R302" s="367"/>
      <c r="S302" s="367"/>
      <c r="T302" s="368"/>
      <c r="U302" s="43" t="s">
        <v>0</v>
      </c>
      <c r="V302" s="44">
        <f>IFERROR(SUM(V299:V300),"0")</f>
        <v>0</v>
      </c>
      <c r="W302" s="44">
        <f>IFERROR(SUM(W299:W300),"0")</f>
        <v>0</v>
      </c>
      <c r="X302" s="43"/>
      <c r="Y302" s="68"/>
      <c r="Z302" s="68"/>
    </row>
    <row r="303" spans="1:53" ht="16.5" customHeight="1" x14ac:dyDescent="0.25">
      <c r="A303" s="390" t="s">
        <v>460</v>
      </c>
      <c r="B303" s="390"/>
      <c r="C303" s="390"/>
      <c r="D303" s="390"/>
      <c r="E303" s="390"/>
      <c r="F303" s="390"/>
      <c r="G303" s="390"/>
      <c r="H303" s="390"/>
      <c r="I303" s="390"/>
      <c r="J303" s="390"/>
      <c r="K303" s="390"/>
      <c r="L303" s="390"/>
      <c r="M303" s="390"/>
      <c r="N303" s="390"/>
      <c r="O303" s="390"/>
      <c r="P303" s="390"/>
      <c r="Q303" s="390"/>
      <c r="R303" s="390"/>
      <c r="S303" s="390"/>
      <c r="T303" s="390"/>
      <c r="U303" s="390"/>
      <c r="V303" s="390"/>
      <c r="W303" s="390"/>
      <c r="X303" s="390"/>
      <c r="Y303" s="66"/>
      <c r="Z303" s="66"/>
    </row>
    <row r="304" spans="1:53" ht="14.25" customHeight="1" x14ac:dyDescent="0.25">
      <c r="A304" s="375" t="s">
        <v>76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67"/>
      <c r="Z304" s="67"/>
    </row>
    <row r="305" spans="1:53" ht="27" customHeight="1" x14ac:dyDescent="0.25">
      <c r="A305" s="64" t="s">
        <v>461</v>
      </c>
      <c r="B305" s="64" t="s">
        <v>462</v>
      </c>
      <c r="C305" s="37">
        <v>4301031066</v>
      </c>
      <c r="D305" s="362">
        <v>4607091383836</v>
      </c>
      <c r="E305" s="362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80</v>
      </c>
      <c r="L305" s="39" t="s">
        <v>79</v>
      </c>
      <c r="M305" s="38">
        <v>40</v>
      </c>
      <c r="N305" s="4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4"/>
      <c r="P305" s="364"/>
      <c r="Q305" s="364"/>
      <c r="R305" s="365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369"/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70"/>
      <c r="N306" s="366" t="s">
        <v>43</v>
      </c>
      <c r="O306" s="367"/>
      <c r="P306" s="367"/>
      <c r="Q306" s="367"/>
      <c r="R306" s="367"/>
      <c r="S306" s="367"/>
      <c r="T306" s="368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69"/>
      <c r="B307" s="369"/>
      <c r="C307" s="369"/>
      <c r="D307" s="369"/>
      <c r="E307" s="369"/>
      <c r="F307" s="369"/>
      <c r="G307" s="369"/>
      <c r="H307" s="369"/>
      <c r="I307" s="369"/>
      <c r="J307" s="369"/>
      <c r="K307" s="369"/>
      <c r="L307" s="369"/>
      <c r="M307" s="370"/>
      <c r="N307" s="366" t="s">
        <v>43</v>
      </c>
      <c r="O307" s="367"/>
      <c r="P307" s="367"/>
      <c r="Q307" s="367"/>
      <c r="R307" s="367"/>
      <c r="S307" s="367"/>
      <c r="T307" s="368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75" t="s">
        <v>81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67"/>
      <c r="Z308" s="67"/>
    </row>
    <row r="309" spans="1:53" ht="27" customHeight="1" x14ac:dyDescent="0.25">
      <c r="A309" s="64" t="s">
        <v>463</v>
      </c>
      <c r="B309" s="64" t="s">
        <v>464</v>
      </c>
      <c r="C309" s="37">
        <v>4301051142</v>
      </c>
      <c r="D309" s="362">
        <v>4607091387919</v>
      </c>
      <c r="E309" s="362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114</v>
      </c>
      <c r="L309" s="39" t="s">
        <v>79</v>
      </c>
      <c r="M309" s="38">
        <v>45</v>
      </c>
      <c r="N309" s="4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4"/>
      <c r="P309" s="364"/>
      <c r="Q309" s="364"/>
      <c r="R309" s="365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69"/>
      <c r="B310" s="369"/>
      <c r="C310" s="369"/>
      <c r="D310" s="369"/>
      <c r="E310" s="369"/>
      <c r="F310" s="369"/>
      <c r="G310" s="369"/>
      <c r="H310" s="369"/>
      <c r="I310" s="369"/>
      <c r="J310" s="369"/>
      <c r="K310" s="369"/>
      <c r="L310" s="369"/>
      <c r="M310" s="370"/>
      <c r="N310" s="366" t="s">
        <v>43</v>
      </c>
      <c r="O310" s="367"/>
      <c r="P310" s="367"/>
      <c r="Q310" s="367"/>
      <c r="R310" s="367"/>
      <c r="S310" s="367"/>
      <c r="T310" s="368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69"/>
      <c r="B311" s="369"/>
      <c r="C311" s="369"/>
      <c r="D311" s="369"/>
      <c r="E311" s="369"/>
      <c r="F311" s="369"/>
      <c r="G311" s="369"/>
      <c r="H311" s="369"/>
      <c r="I311" s="369"/>
      <c r="J311" s="369"/>
      <c r="K311" s="369"/>
      <c r="L311" s="369"/>
      <c r="M311" s="370"/>
      <c r="N311" s="366" t="s">
        <v>43</v>
      </c>
      <c r="O311" s="367"/>
      <c r="P311" s="367"/>
      <c r="Q311" s="367"/>
      <c r="R311" s="367"/>
      <c r="S311" s="367"/>
      <c r="T311" s="368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75" t="s">
        <v>211</v>
      </c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75"/>
      <c r="O312" s="375"/>
      <c r="P312" s="375"/>
      <c r="Q312" s="375"/>
      <c r="R312" s="375"/>
      <c r="S312" s="375"/>
      <c r="T312" s="375"/>
      <c r="U312" s="375"/>
      <c r="V312" s="375"/>
      <c r="W312" s="375"/>
      <c r="X312" s="375"/>
      <c r="Y312" s="67"/>
      <c r="Z312" s="67"/>
    </row>
    <row r="313" spans="1:53" ht="27" customHeight="1" x14ac:dyDescent="0.25">
      <c r="A313" s="64" t="s">
        <v>465</v>
      </c>
      <c r="B313" s="64" t="s">
        <v>466</v>
      </c>
      <c r="C313" s="37">
        <v>4301060324</v>
      </c>
      <c r="D313" s="362">
        <v>4607091388831</v>
      </c>
      <c r="E313" s="362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80</v>
      </c>
      <c r="L313" s="39" t="s">
        <v>79</v>
      </c>
      <c r="M313" s="38">
        <v>40</v>
      </c>
      <c r="N313" s="4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4"/>
      <c r="P313" s="364"/>
      <c r="Q313" s="364"/>
      <c r="R313" s="365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69"/>
      <c r="B314" s="369"/>
      <c r="C314" s="369"/>
      <c r="D314" s="369"/>
      <c r="E314" s="369"/>
      <c r="F314" s="369"/>
      <c r="G314" s="369"/>
      <c r="H314" s="369"/>
      <c r="I314" s="369"/>
      <c r="J314" s="369"/>
      <c r="K314" s="369"/>
      <c r="L314" s="369"/>
      <c r="M314" s="370"/>
      <c r="N314" s="366" t="s">
        <v>43</v>
      </c>
      <c r="O314" s="367"/>
      <c r="P314" s="367"/>
      <c r="Q314" s="367"/>
      <c r="R314" s="367"/>
      <c r="S314" s="367"/>
      <c r="T314" s="368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69"/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70"/>
      <c r="N315" s="366" t="s">
        <v>43</v>
      </c>
      <c r="O315" s="367"/>
      <c r="P315" s="367"/>
      <c r="Q315" s="367"/>
      <c r="R315" s="367"/>
      <c r="S315" s="367"/>
      <c r="T315" s="368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4.25" customHeight="1" x14ac:dyDescent="0.25">
      <c r="A316" s="375" t="s">
        <v>96</v>
      </c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R316" s="375"/>
      <c r="S316" s="375"/>
      <c r="T316" s="375"/>
      <c r="U316" s="375"/>
      <c r="V316" s="375"/>
      <c r="W316" s="375"/>
      <c r="X316" s="375"/>
      <c r="Y316" s="67"/>
      <c r="Z316" s="67"/>
    </row>
    <row r="317" spans="1:53" ht="27" customHeight="1" x14ac:dyDescent="0.25">
      <c r="A317" s="64" t="s">
        <v>467</v>
      </c>
      <c r="B317" s="64" t="s">
        <v>468</v>
      </c>
      <c r="C317" s="37">
        <v>4301032015</v>
      </c>
      <c r="D317" s="362">
        <v>4607091383102</v>
      </c>
      <c r="E317" s="362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80</v>
      </c>
      <c r="L317" s="39" t="s">
        <v>100</v>
      </c>
      <c r="M317" s="38">
        <v>180</v>
      </c>
      <c r="N317" s="4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4"/>
      <c r="P317" s="364"/>
      <c r="Q317" s="364"/>
      <c r="R317" s="36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x14ac:dyDescent="0.2">
      <c r="A318" s="369"/>
      <c r="B318" s="369"/>
      <c r="C318" s="369"/>
      <c r="D318" s="369"/>
      <c r="E318" s="369"/>
      <c r="F318" s="369"/>
      <c r="G318" s="369"/>
      <c r="H318" s="369"/>
      <c r="I318" s="369"/>
      <c r="J318" s="369"/>
      <c r="K318" s="369"/>
      <c r="L318" s="369"/>
      <c r="M318" s="370"/>
      <c r="N318" s="366" t="s">
        <v>43</v>
      </c>
      <c r="O318" s="367"/>
      <c r="P318" s="367"/>
      <c r="Q318" s="367"/>
      <c r="R318" s="367"/>
      <c r="S318" s="367"/>
      <c r="T318" s="368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69"/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70"/>
      <c r="N319" s="366" t="s">
        <v>43</v>
      </c>
      <c r="O319" s="367"/>
      <c r="P319" s="367"/>
      <c r="Q319" s="367"/>
      <c r="R319" s="367"/>
      <c r="S319" s="367"/>
      <c r="T319" s="368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customHeight="1" x14ac:dyDescent="0.2">
      <c r="A320" s="389" t="s">
        <v>469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55"/>
      <c r="Z320" s="55"/>
    </row>
    <row r="321" spans="1:53" ht="16.5" customHeight="1" x14ac:dyDescent="0.25">
      <c r="A321" s="390" t="s">
        <v>470</v>
      </c>
      <c r="B321" s="390"/>
      <c r="C321" s="390"/>
      <c r="D321" s="390"/>
      <c r="E321" s="390"/>
      <c r="F321" s="390"/>
      <c r="G321" s="390"/>
      <c r="H321" s="390"/>
      <c r="I321" s="390"/>
      <c r="J321" s="390"/>
      <c r="K321" s="390"/>
      <c r="L321" s="390"/>
      <c r="M321" s="390"/>
      <c r="N321" s="390"/>
      <c r="O321" s="390"/>
      <c r="P321" s="390"/>
      <c r="Q321" s="390"/>
      <c r="R321" s="390"/>
      <c r="S321" s="390"/>
      <c r="T321" s="390"/>
      <c r="U321" s="390"/>
      <c r="V321" s="390"/>
      <c r="W321" s="390"/>
      <c r="X321" s="390"/>
      <c r="Y321" s="66"/>
      <c r="Z321" s="66"/>
    </row>
    <row r="322" spans="1:53" ht="14.25" customHeight="1" x14ac:dyDescent="0.25">
      <c r="A322" s="375" t="s">
        <v>118</v>
      </c>
      <c r="B322" s="375"/>
      <c r="C322" s="375"/>
      <c r="D322" s="375"/>
      <c r="E322" s="375"/>
      <c r="F322" s="375"/>
      <c r="G322" s="375"/>
      <c r="H322" s="375"/>
      <c r="I322" s="375"/>
      <c r="J322" s="375"/>
      <c r="K322" s="375"/>
      <c r="L322" s="375"/>
      <c r="M322" s="375"/>
      <c r="N322" s="375"/>
      <c r="O322" s="375"/>
      <c r="P322" s="375"/>
      <c r="Q322" s="375"/>
      <c r="R322" s="375"/>
      <c r="S322" s="375"/>
      <c r="T322" s="375"/>
      <c r="U322" s="375"/>
      <c r="V322" s="375"/>
      <c r="W322" s="375"/>
      <c r="X322" s="375"/>
      <c r="Y322" s="67"/>
      <c r="Z322" s="67"/>
    </row>
    <row r="323" spans="1:53" ht="27" customHeight="1" x14ac:dyDescent="0.25">
      <c r="A323" s="64" t="s">
        <v>471</v>
      </c>
      <c r="B323" s="64" t="s">
        <v>472</v>
      </c>
      <c r="C323" s="37">
        <v>4301011339</v>
      </c>
      <c r="D323" s="362">
        <v>4607091383997</v>
      </c>
      <c r="E323" s="362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114</v>
      </c>
      <c r="L323" s="39" t="s">
        <v>79</v>
      </c>
      <c r="M323" s="38">
        <v>60</v>
      </c>
      <c r="N323" s="4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4"/>
      <c r="P323" s="364"/>
      <c r="Q323" s="364"/>
      <c r="R323" s="365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ref="W323:W330" si="17"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27" customHeight="1" x14ac:dyDescent="0.25">
      <c r="A324" s="64" t="s">
        <v>471</v>
      </c>
      <c r="B324" s="64" t="s">
        <v>473</v>
      </c>
      <c r="C324" s="37">
        <v>4301011239</v>
      </c>
      <c r="D324" s="362">
        <v>4607091383997</v>
      </c>
      <c r="E324" s="362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114</v>
      </c>
      <c r="L324" s="39" t="s">
        <v>122</v>
      </c>
      <c r="M324" s="38">
        <v>60</v>
      </c>
      <c r="N324" s="4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4"/>
      <c r="P324" s="364"/>
      <c r="Q324" s="364"/>
      <c r="R324" s="365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7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25">
      <c r="A325" s="64" t="s">
        <v>474</v>
      </c>
      <c r="B325" s="64" t="s">
        <v>475</v>
      </c>
      <c r="C325" s="37">
        <v>4301011240</v>
      </c>
      <c r="D325" s="362">
        <v>4607091384130</v>
      </c>
      <c r="E325" s="362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114</v>
      </c>
      <c r="L325" s="39" t="s">
        <v>122</v>
      </c>
      <c r="M325" s="38">
        <v>60</v>
      </c>
      <c r="N325" s="4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4"/>
      <c r="P325" s="364"/>
      <c r="Q325" s="364"/>
      <c r="R325" s="365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7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2" t="s">
        <v>66</v>
      </c>
    </row>
    <row r="326" spans="1:53" ht="27" customHeight="1" x14ac:dyDescent="0.25">
      <c r="A326" s="64" t="s">
        <v>474</v>
      </c>
      <c r="B326" s="64" t="s">
        <v>476</v>
      </c>
      <c r="C326" s="37">
        <v>4301011326</v>
      </c>
      <c r="D326" s="362">
        <v>4607091384130</v>
      </c>
      <c r="E326" s="362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79</v>
      </c>
      <c r="M326" s="38">
        <v>60</v>
      </c>
      <c r="N326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4"/>
      <c r="P326" s="364"/>
      <c r="Q326" s="364"/>
      <c r="R326" s="365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7"/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25">
      <c r="A327" s="64" t="s">
        <v>477</v>
      </c>
      <c r="B327" s="64" t="s">
        <v>478</v>
      </c>
      <c r="C327" s="37">
        <v>4301011238</v>
      </c>
      <c r="D327" s="362">
        <v>4607091384147</v>
      </c>
      <c r="E327" s="362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8">
        <v>60</v>
      </c>
      <c r="N327" s="48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4"/>
      <c r="P327" s="364"/>
      <c r="Q327" s="364"/>
      <c r="R327" s="365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477</v>
      </c>
      <c r="B328" s="64" t="s">
        <v>479</v>
      </c>
      <c r="C328" s="37">
        <v>4301011330</v>
      </c>
      <c r="D328" s="362">
        <v>4607091384147</v>
      </c>
      <c r="E328" s="362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79</v>
      </c>
      <c r="M328" s="38">
        <v>60</v>
      </c>
      <c r="N328" s="4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4"/>
      <c r="P328" s="364"/>
      <c r="Q328" s="364"/>
      <c r="R328" s="365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480</v>
      </c>
      <c r="B329" s="64" t="s">
        <v>481</v>
      </c>
      <c r="C329" s="37">
        <v>4301011327</v>
      </c>
      <c r="D329" s="362">
        <v>4607091384154</v>
      </c>
      <c r="E329" s="362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80</v>
      </c>
      <c r="L329" s="39" t="s">
        <v>79</v>
      </c>
      <c r="M329" s="38">
        <v>60</v>
      </c>
      <c r="N329" s="4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4"/>
      <c r="P329" s="364"/>
      <c r="Q329" s="364"/>
      <c r="R329" s="365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482</v>
      </c>
      <c r="B330" s="64" t="s">
        <v>483</v>
      </c>
      <c r="C330" s="37">
        <v>4301011332</v>
      </c>
      <c r="D330" s="362">
        <v>4607091384161</v>
      </c>
      <c r="E330" s="362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4"/>
      <c r="P330" s="364"/>
      <c r="Q330" s="364"/>
      <c r="R330" s="365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x14ac:dyDescent="0.2">
      <c r="A331" s="369"/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70"/>
      <c r="N331" s="366" t="s">
        <v>43</v>
      </c>
      <c r="O331" s="367"/>
      <c r="P331" s="367"/>
      <c r="Q331" s="367"/>
      <c r="R331" s="367"/>
      <c r="S331" s="367"/>
      <c r="T331" s="368"/>
      <c r="U331" s="43" t="s">
        <v>42</v>
      </c>
      <c r="V331" s="44">
        <f>IFERROR(V323/H323,"0")+IFERROR(V324/H324,"0")+IFERROR(V325/H325,"0")+IFERROR(V326/H326,"0")+IFERROR(V327/H327,"0")+IFERROR(V328/H328,"0")+IFERROR(V329/H329,"0")+IFERROR(V330/H330,"0")</f>
        <v>0</v>
      </c>
      <c r="W331" s="44">
        <f>IFERROR(W323/H323,"0")+IFERROR(W324/H324,"0")+IFERROR(W325/H325,"0")+IFERROR(W326/H326,"0")+IFERROR(W327/H327,"0")+IFERROR(W328/H328,"0")+IFERROR(W329/H329,"0")+IFERROR(W330/H330,"0")</f>
        <v>0</v>
      </c>
      <c r="X331" s="44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69"/>
      <c r="B332" s="369"/>
      <c r="C332" s="369"/>
      <c r="D332" s="369"/>
      <c r="E332" s="369"/>
      <c r="F332" s="369"/>
      <c r="G332" s="369"/>
      <c r="H332" s="369"/>
      <c r="I332" s="369"/>
      <c r="J332" s="369"/>
      <c r="K332" s="369"/>
      <c r="L332" s="369"/>
      <c r="M332" s="370"/>
      <c r="N332" s="366" t="s">
        <v>43</v>
      </c>
      <c r="O332" s="367"/>
      <c r="P332" s="367"/>
      <c r="Q332" s="367"/>
      <c r="R332" s="367"/>
      <c r="S332" s="367"/>
      <c r="T332" s="368"/>
      <c r="U332" s="43" t="s">
        <v>0</v>
      </c>
      <c r="V332" s="44">
        <f>IFERROR(SUM(V323:V330),"0")</f>
        <v>0</v>
      </c>
      <c r="W332" s="44">
        <f>IFERROR(SUM(W323:W330),"0")</f>
        <v>0</v>
      </c>
      <c r="X332" s="43"/>
      <c r="Y332" s="68"/>
      <c r="Z332" s="68"/>
    </row>
    <row r="333" spans="1:53" ht="14.25" customHeight="1" x14ac:dyDescent="0.25">
      <c r="A333" s="375" t="s">
        <v>110</v>
      </c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75"/>
      <c r="O333" s="375"/>
      <c r="P333" s="375"/>
      <c r="Q333" s="375"/>
      <c r="R333" s="375"/>
      <c r="S333" s="375"/>
      <c r="T333" s="375"/>
      <c r="U333" s="375"/>
      <c r="V333" s="375"/>
      <c r="W333" s="375"/>
      <c r="X333" s="375"/>
      <c r="Y333" s="67"/>
      <c r="Z333" s="67"/>
    </row>
    <row r="334" spans="1:53" ht="27" customHeight="1" x14ac:dyDescent="0.25">
      <c r="A334" s="64" t="s">
        <v>484</v>
      </c>
      <c r="B334" s="64" t="s">
        <v>485</v>
      </c>
      <c r="C334" s="37">
        <v>4301020178</v>
      </c>
      <c r="D334" s="362">
        <v>4607091383980</v>
      </c>
      <c r="E334" s="36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113</v>
      </c>
      <c r="M334" s="38">
        <v>50</v>
      </c>
      <c r="N334" s="4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4"/>
      <c r="P334" s="364"/>
      <c r="Q334" s="364"/>
      <c r="R334" s="36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t="16.5" customHeight="1" x14ac:dyDescent="0.25">
      <c r="A335" s="64" t="s">
        <v>486</v>
      </c>
      <c r="B335" s="64" t="s">
        <v>487</v>
      </c>
      <c r="C335" s="37">
        <v>4301020270</v>
      </c>
      <c r="D335" s="362">
        <v>4680115883314</v>
      </c>
      <c r="E335" s="362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114</v>
      </c>
      <c r="L335" s="39" t="s">
        <v>133</v>
      </c>
      <c r="M335" s="38">
        <v>50</v>
      </c>
      <c r="N335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4"/>
      <c r="P335" s="364"/>
      <c r="Q335" s="364"/>
      <c r="R335" s="36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9" t="s">
        <v>66</v>
      </c>
    </row>
    <row r="336" spans="1:53" ht="27" customHeight="1" x14ac:dyDescent="0.25">
      <c r="A336" s="64" t="s">
        <v>488</v>
      </c>
      <c r="B336" s="64" t="s">
        <v>489</v>
      </c>
      <c r="C336" s="37">
        <v>4301020179</v>
      </c>
      <c r="D336" s="362">
        <v>4607091384178</v>
      </c>
      <c r="E336" s="362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80</v>
      </c>
      <c r="L336" s="39" t="s">
        <v>113</v>
      </c>
      <c r="M336" s="38">
        <v>50</v>
      </c>
      <c r="N336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4"/>
      <c r="P336" s="364"/>
      <c r="Q336" s="364"/>
      <c r="R336" s="365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x14ac:dyDescent="0.2">
      <c r="A337" s="369"/>
      <c r="B337" s="369"/>
      <c r="C337" s="369"/>
      <c r="D337" s="369"/>
      <c r="E337" s="369"/>
      <c r="F337" s="369"/>
      <c r="G337" s="369"/>
      <c r="H337" s="369"/>
      <c r="I337" s="369"/>
      <c r="J337" s="369"/>
      <c r="K337" s="369"/>
      <c r="L337" s="369"/>
      <c r="M337" s="370"/>
      <c r="N337" s="366" t="s">
        <v>43</v>
      </c>
      <c r="O337" s="367"/>
      <c r="P337" s="367"/>
      <c r="Q337" s="367"/>
      <c r="R337" s="367"/>
      <c r="S337" s="367"/>
      <c r="T337" s="368"/>
      <c r="U337" s="43" t="s">
        <v>42</v>
      </c>
      <c r="V337" s="44">
        <f>IFERROR(V334/H334,"0")+IFERROR(V335/H335,"0")+IFERROR(V336/H336,"0")</f>
        <v>0</v>
      </c>
      <c r="W337" s="44">
        <f>IFERROR(W334/H334,"0")+IFERROR(W335/H335,"0")+IFERROR(W336/H336,"0")</f>
        <v>0</v>
      </c>
      <c r="X337" s="44">
        <f>IFERROR(IF(X334="",0,X334),"0")+IFERROR(IF(X335="",0,X335),"0")+IFERROR(IF(X336="",0,X336),"0")</f>
        <v>0</v>
      </c>
      <c r="Y337" s="68"/>
      <c r="Z337" s="68"/>
    </row>
    <row r="338" spans="1:53" x14ac:dyDescent="0.2">
      <c r="A338" s="369"/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70"/>
      <c r="N338" s="366" t="s">
        <v>43</v>
      </c>
      <c r="O338" s="367"/>
      <c r="P338" s="367"/>
      <c r="Q338" s="367"/>
      <c r="R338" s="367"/>
      <c r="S338" s="367"/>
      <c r="T338" s="368"/>
      <c r="U338" s="43" t="s">
        <v>0</v>
      </c>
      <c r="V338" s="44">
        <f>IFERROR(SUM(V334:V336),"0")</f>
        <v>0</v>
      </c>
      <c r="W338" s="44">
        <f>IFERROR(SUM(W334:W336),"0")</f>
        <v>0</v>
      </c>
      <c r="X338" s="43"/>
      <c r="Y338" s="68"/>
      <c r="Z338" s="68"/>
    </row>
    <row r="339" spans="1:53" ht="14.25" customHeight="1" x14ac:dyDescent="0.25">
      <c r="A339" s="375" t="s">
        <v>81</v>
      </c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75"/>
      <c r="O339" s="375"/>
      <c r="P339" s="375"/>
      <c r="Q339" s="375"/>
      <c r="R339" s="375"/>
      <c r="S339" s="375"/>
      <c r="T339" s="375"/>
      <c r="U339" s="375"/>
      <c r="V339" s="375"/>
      <c r="W339" s="375"/>
      <c r="X339" s="375"/>
      <c r="Y339" s="67"/>
      <c r="Z339" s="67"/>
    </row>
    <row r="340" spans="1:53" ht="27" customHeight="1" x14ac:dyDescent="0.25">
      <c r="A340" s="64" t="s">
        <v>490</v>
      </c>
      <c r="B340" s="64" t="s">
        <v>491</v>
      </c>
      <c r="C340" s="37">
        <v>4301051560</v>
      </c>
      <c r="D340" s="362">
        <v>4607091383928</v>
      </c>
      <c r="E340" s="362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114</v>
      </c>
      <c r="L340" s="39" t="s">
        <v>133</v>
      </c>
      <c r="M340" s="38">
        <v>40</v>
      </c>
      <c r="N340" s="473" t="s">
        <v>492</v>
      </c>
      <c r="O340" s="364"/>
      <c r="P340" s="364"/>
      <c r="Q340" s="364"/>
      <c r="R340" s="365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1" t="s">
        <v>66</v>
      </c>
    </row>
    <row r="341" spans="1:53" ht="27" customHeight="1" x14ac:dyDescent="0.25">
      <c r="A341" s="64" t="s">
        <v>493</v>
      </c>
      <c r="B341" s="64" t="s">
        <v>494</v>
      </c>
      <c r="C341" s="37">
        <v>4301051298</v>
      </c>
      <c r="D341" s="362">
        <v>4607091384260</v>
      </c>
      <c r="E341" s="362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35</v>
      </c>
      <c r="N341" s="4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4"/>
      <c r="P341" s="364"/>
      <c r="Q341" s="364"/>
      <c r="R341" s="36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2" t="s">
        <v>66</v>
      </c>
    </row>
    <row r="342" spans="1:53" x14ac:dyDescent="0.2">
      <c r="A342" s="369"/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70"/>
      <c r="N342" s="366" t="s">
        <v>43</v>
      </c>
      <c r="O342" s="367"/>
      <c r="P342" s="367"/>
      <c r="Q342" s="367"/>
      <c r="R342" s="367"/>
      <c r="S342" s="367"/>
      <c r="T342" s="368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69"/>
      <c r="B343" s="369"/>
      <c r="C343" s="369"/>
      <c r="D343" s="369"/>
      <c r="E343" s="369"/>
      <c r="F343" s="369"/>
      <c r="G343" s="369"/>
      <c r="H343" s="369"/>
      <c r="I343" s="369"/>
      <c r="J343" s="369"/>
      <c r="K343" s="369"/>
      <c r="L343" s="369"/>
      <c r="M343" s="370"/>
      <c r="N343" s="366" t="s">
        <v>43</v>
      </c>
      <c r="O343" s="367"/>
      <c r="P343" s="367"/>
      <c r="Q343" s="367"/>
      <c r="R343" s="367"/>
      <c r="S343" s="367"/>
      <c r="T343" s="368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75" t="s">
        <v>211</v>
      </c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75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67"/>
      <c r="Z344" s="67"/>
    </row>
    <row r="345" spans="1:53" ht="16.5" customHeight="1" x14ac:dyDescent="0.25">
      <c r="A345" s="64" t="s">
        <v>495</v>
      </c>
      <c r="B345" s="64" t="s">
        <v>496</v>
      </c>
      <c r="C345" s="37">
        <v>4301060314</v>
      </c>
      <c r="D345" s="362">
        <v>4607091384673</v>
      </c>
      <c r="E345" s="362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114</v>
      </c>
      <c r="L345" s="39" t="s">
        <v>79</v>
      </c>
      <c r="M345" s="38">
        <v>30</v>
      </c>
      <c r="N345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4"/>
      <c r="P345" s="364"/>
      <c r="Q345" s="364"/>
      <c r="R345" s="365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3" t="s">
        <v>66</v>
      </c>
    </row>
    <row r="346" spans="1:53" x14ac:dyDescent="0.2">
      <c r="A346" s="369"/>
      <c r="B346" s="369"/>
      <c r="C346" s="369"/>
      <c r="D346" s="369"/>
      <c r="E346" s="369"/>
      <c r="F346" s="369"/>
      <c r="G346" s="369"/>
      <c r="H346" s="369"/>
      <c r="I346" s="369"/>
      <c r="J346" s="369"/>
      <c r="K346" s="369"/>
      <c r="L346" s="369"/>
      <c r="M346" s="370"/>
      <c r="N346" s="366" t="s">
        <v>43</v>
      </c>
      <c r="O346" s="367"/>
      <c r="P346" s="367"/>
      <c r="Q346" s="367"/>
      <c r="R346" s="367"/>
      <c r="S346" s="367"/>
      <c r="T346" s="368"/>
      <c r="U346" s="43" t="s">
        <v>42</v>
      </c>
      <c r="V346" s="44">
        <f>IFERROR(V345/H345,"0")</f>
        <v>0</v>
      </c>
      <c r="W346" s="44">
        <f>IFERROR(W345/H345,"0")</f>
        <v>0</v>
      </c>
      <c r="X346" s="44">
        <f>IFERROR(IF(X345="",0,X345),"0")</f>
        <v>0</v>
      </c>
      <c r="Y346" s="68"/>
      <c r="Z346" s="68"/>
    </row>
    <row r="347" spans="1:53" x14ac:dyDescent="0.2">
      <c r="A347" s="369"/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70"/>
      <c r="N347" s="366" t="s">
        <v>43</v>
      </c>
      <c r="O347" s="367"/>
      <c r="P347" s="367"/>
      <c r="Q347" s="367"/>
      <c r="R347" s="367"/>
      <c r="S347" s="367"/>
      <c r="T347" s="368"/>
      <c r="U347" s="43" t="s">
        <v>0</v>
      </c>
      <c r="V347" s="44">
        <f>IFERROR(SUM(V345:V345),"0")</f>
        <v>0</v>
      </c>
      <c r="W347" s="44">
        <f>IFERROR(SUM(W345:W345),"0")</f>
        <v>0</v>
      </c>
      <c r="X347" s="43"/>
      <c r="Y347" s="68"/>
      <c r="Z347" s="68"/>
    </row>
    <row r="348" spans="1:53" ht="16.5" customHeight="1" x14ac:dyDescent="0.25">
      <c r="A348" s="390" t="s">
        <v>497</v>
      </c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390"/>
      <c r="O348" s="390"/>
      <c r="P348" s="390"/>
      <c r="Q348" s="390"/>
      <c r="R348" s="390"/>
      <c r="S348" s="390"/>
      <c r="T348" s="390"/>
      <c r="U348" s="390"/>
      <c r="V348" s="390"/>
      <c r="W348" s="390"/>
      <c r="X348" s="390"/>
      <c r="Y348" s="66"/>
      <c r="Z348" s="66"/>
    </row>
    <row r="349" spans="1:53" ht="14.25" customHeight="1" x14ac:dyDescent="0.25">
      <c r="A349" s="375" t="s">
        <v>118</v>
      </c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75"/>
      <c r="O349" s="375"/>
      <c r="P349" s="375"/>
      <c r="Q349" s="375"/>
      <c r="R349" s="375"/>
      <c r="S349" s="375"/>
      <c r="T349" s="375"/>
      <c r="U349" s="375"/>
      <c r="V349" s="375"/>
      <c r="W349" s="375"/>
      <c r="X349" s="375"/>
      <c r="Y349" s="67"/>
      <c r="Z349" s="67"/>
    </row>
    <row r="350" spans="1:53" ht="37.5" customHeight="1" x14ac:dyDescent="0.25">
      <c r="A350" s="64" t="s">
        <v>498</v>
      </c>
      <c r="B350" s="64" t="s">
        <v>499</v>
      </c>
      <c r="C350" s="37">
        <v>4301011324</v>
      </c>
      <c r="D350" s="362">
        <v>4607091384185</v>
      </c>
      <c r="E350" s="362"/>
      <c r="F350" s="63">
        <v>0.8</v>
      </c>
      <c r="G350" s="38">
        <v>15</v>
      </c>
      <c r="H350" s="63">
        <v>12</v>
      </c>
      <c r="I350" s="63">
        <v>12.48</v>
      </c>
      <c r="J350" s="38">
        <v>56</v>
      </c>
      <c r="K350" s="38" t="s">
        <v>114</v>
      </c>
      <c r="L350" s="39" t="s">
        <v>79</v>
      </c>
      <c r="M350" s="38">
        <v>60</v>
      </c>
      <c r="N350" s="46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4"/>
      <c r="P350" s="364"/>
      <c r="Q350" s="364"/>
      <c r="R350" s="365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37.5" customHeight="1" x14ac:dyDescent="0.25">
      <c r="A351" s="64" t="s">
        <v>500</v>
      </c>
      <c r="B351" s="64" t="s">
        <v>501</v>
      </c>
      <c r="C351" s="37">
        <v>4301011312</v>
      </c>
      <c r="D351" s="362">
        <v>4607091384192</v>
      </c>
      <c r="E351" s="362"/>
      <c r="F351" s="63">
        <v>1.8</v>
      </c>
      <c r="G351" s="38">
        <v>6</v>
      </c>
      <c r="H351" s="63">
        <v>10.8</v>
      </c>
      <c r="I351" s="63">
        <v>11.28</v>
      </c>
      <c r="J351" s="38">
        <v>56</v>
      </c>
      <c r="K351" s="38" t="s">
        <v>114</v>
      </c>
      <c r="L351" s="39" t="s">
        <v>113</v>
      </c>
      <c r="M351" s="38">
        <v>60</v>
      </c>
      <c r="N351" s="4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4"/>
      <c r="P351" s="364"/>
      <c r="Q351" s="364"/>
      <c r="R351" s="365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customHeight="1" x14ac:dyDescent="0.25">
      <c r="A352" s="64" t="s">
        <v>502</v>
      </c>
      <c r="B352" s="64" t="s">
        <v>503</v>
      </c>
      <c r="C352" s="37">
        <v>4301011483</v>
      </c>
      <c r="D352" s="362">
        <v>4680115881907</v>
      </c>
      <c r="E352" s="362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114</v>
      </c>
      <c r="L352" s="39" t="s">
        <v>79</v>
      </c>
      <c r="M352" s="38">
        <v>60</v>
      </c>
      <c r="N352" s="4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4"/>
      <c r="P352" s="364"/>
      <c r="Q352" s="364"/>
      <c r="R352" s="365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t="27" customHeight="1" x14ac:dyDescent="0.25">
      <c r="A353" s="64" t="s">
        <v>504</v>
      </c>
      <c r="B353" s="64" t="s">
        <v>505</v>
      </c>
      <c r="C353" s="37">
        <v>4301011655</v>
      </c>
      <c r="D353" s="362">
        <v>4680115883925</v>
      </c>
      <c r="E353" s="362"/>
      <c r="F353" s="63">
        <v>2.5</v>
      </c>
      <c r="G353" s="38">
        <v>6</v>
      </c>
      <c r="H353" s="63">
        <v>15</v>
      </c>
      <c r="I353" s="63">
        <v>15.48</v>
      </c>
      <c r="J353" s="38">
        <v>48</v>
      </c>
      <c r="K353" s="38" t="s">
        <v>114</v>
      </c>
      <c r="L353" s="39" t="s">
        <v>79</v>
      </c>
      <c r="M353" s="38">
        <v>60</v>
      </c>
      <c r="N353" s="4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4"/>
      <c r="P353" s="364"/>
      <c r="Q353" s="364"/>
      <c r="R353" s="365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506</v>
      </c>
      <c r="B354" s="64" t="s">
        <v>507</v>
      </c>
      <c r="C354" s="37">
        <v>4301011303</v>
      </c>
      <c r="D354" s="362">
        <v>4607091384680</v>
      </c>
      <c r="E354" s="362"/>
      <c r="F354" s="63">
        <v>0.4</v>
      </c>
      <c r="G354" s="38">
        <v>10</v>
      </c>
      <c r="H354" s="63">
        <v>4</v>
      </c>
      <c r="I354" s="63">
        <v>4.21</v>
      </c>
      <c r="J354" s="38">
        <v>120</v>
      </c>
      <c r="K354" s="38" t="s">
        <v>80</v>
      </c>
      <c r="L354" s="39" t="s">
        <v>79</v>
      </c>
      <c r="M354" s="38">
        <v>60</v>
      </c>
      <c r="N354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4"/>
      <c r="P354" s="364"/>
      <c r="Q354" s="364"/>
      <c r="R354" s="365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IFERROR(IF(W354=0,"",ROUNDUP(W354/H354,0)*0.00937),"")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x14ac:dyDescent="0.2">
      <c r="A355" s="369"/>
      <c r="B355" s="369"/>
      <c r="C355" s="369"/>
      <c r="D355" s="369"/>
      <c r="E355" s="369"/>
      <c r="F355" s="369"/>
      <c r="G355" s="369"/>
      <c r="H355" s="369"/>
      <c r="I355" s="369"/>
      <c r="J355" s="369"/>
      <c r="K355" s="369"/>
      <c r="L355" s="369"/>
      <c r="M355" s="370"/>
      <c r="N355" s="366" t="s">
        <v>43</v>
      </c>
      <c r="O355" s="367"/>
      <c r="P355" s="367"/>
      <c r="Q355" s="367"/>
      <c r="R355" s="367"/>
      <c r="S355" s="367"/>
      <c r="T355" s="368"/>
      <c r="U355" s="43" t="s">
        <v>42</v>
      </c>
      <c r="V355" s="44">
        <f>IFERROR(V350/H350,"0")+IFERROR(V351/H351,"0")+IFERROR(V352/H352,"0")+IFERROR(V353/H353,"0")+IFERROR(V354/H354,"0")</f>
        <v>0</v>
      </c>
      <c r="W355" s="44">
        <f>IFERROR(W350/H350,"0")+IFERROR(W351/H351,"0")+IFERROR(W352/H352,"0")+IFERROR(W353/H353,"0")+IFERROR(W354/H354,"0")</f>
        <v>0</v>
      </c>
      <c r="X355" s="44">
        <f>IFERROR(IF(X350="",0,X350),"0")+IFERROR(IF(X351="",0,X351),"0")+IFERROR(IF(X352="",0,X352),"0")+IFERROR(IF(X353="",0,X353),"0")+IFERROR(IF(X354="",0,X354),"0")</f>
        <v>0</v>
      </c>
      <c r="Y355" s="68"/>
      <c r="Z355" s="68"/>
    </row>
    <row r="356" spans="1:53" x14ac:dyDescent="0.2">
      <c r="A356" s="369"/>
      <c r="B356" s="369"/>
      <c r="C356" s="369"/>
      <c r="D356" s="369"/>
      <c r="E356" s="369"/>
      <c r="F356" s="369"/>
      <c r="G356" s="369"/>
      <c r="H356" s="369"/>
      <c r="I356" s="369"/>
      <c r="J356" s="369"/>
      <c r="K356" s="369"/>
      <c r="L356" s="369"/>
      <c r="M356" s="370"/>
      <c r="N356" s="366" t="s">
        <v>43</v>
      </c>
      <c r="O356" s="367"/>
      <c r="P356" s="367"/>
      <c r="Q356" s="367"/>
      <c r="R356" s="367"/>
      <c r="S356" s="367"/>
      <c r="T356" s="368"/>
      <c r="U356" s="43" t="s">
        <v>0</v>
      </c>
      <c r="V356" s="44">
        <f>IFERROR(SUM(V350:V354),"0")</f>
        <v>0</v>
      </c>
      <c r="W356" s="44">
        <f>IFERROR(SUM(W350:W354),"0")</f>
        <v>0</v>
      </c>
      <c r="X356" s="43"/>
      <c r="Y356" s="68"/>
      <c r="Z356" s="68"/>
    </row>
    <row r="357" spans="1:53" ht="14.25" customHeight="1" x14ac:dyDescent="0.25">
      <c r="A357" s="375" t="s">
        <v>76</v>
      </c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75"/>
      <c r="O357" s="375"/>
      <c r="P357" s="375"/>
      <c r="Q357" s="375"/>
      <c r="R357" s="375"/>
      <c r="S357" s="375"/>
      <c r="T357" s="375"/>
      <c r="U357" s="375"/>
      <c r="V357" s="375"/>
      <c r="W357" s="375"/>
      <c r="X357" s="375"/>
      <c r="Y357" s="67"/>
      <c r="Z357" s="67"/>
    </row>
    <row r="358" spans="1:53" ht="27" customHeight="1" x14ac:dyDescent="0.25">
      <c r="A358" s="64" t="s">
        <v>508</v>
      </c>
      <c r="B358" s="64" t="s">
        <v>509</v>
      </c>
      <c r="C358" s="37">
        <v>4301031139</v>
      </c>
      <c r="D358" s="362">
        <v>4607091384802</v>
      </c>
      <c r="E358" s="362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80</v>
      </c>
      <c r="L358" s="39" t="s">
        <v>79</v>
      </c>
      <c r="M358" s="38">
        <v>35</v>
      </c>
      <c r="N358" s="4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4"/>
      <c r="P358" s="364"/>
      <c r="Q358" s="364"/>
      <c r="R358" s="365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customHeight="1" x14ac:dyDescent="0.25">
      <c r="A359" s="64" t="s">
        <v>510</v>
      </c>
      <c r="B359" s="64" t="s">
        <v>511</v>
      </c>
      <c r="C359" s="37">
        <v>4301031140</v>
      </c>
      <c r="D359" s="362">
        <v>4607091384826</v>
      </c>
      <c r="E359" s="362"/>
      <c r="F359" s="63">
        <v>0.35</v>
      </c>
      <c r="G359" s="38">
        <v>8</v>
      </c>
      <c r="H359" s="63">
        <v>2.8</v>
      </c>
      <c r="I359" s="63">
        <v>2.9</v>
      </c>
      <c r="J359" s="38">
        <v>234</v>
      </c>
      <c r="K359" s="38" t="s">
        <v>176</v>
      </c>
      <c r="L359" s="39" t="s">
        <v>79</v>
      </c>
      <c r="M359" s="38">
        <v>35</v>
      </c>
      <c r="N359" s="4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4"/>
      <c r="P359" s="364"/>
      <c r="Q359" s="364"/>
      <c r="R359" s="365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IFERROR(IF(W359=0,"",ROUNDUP(W359/H359,0)*0.00502),"")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x14ac:dyDescent="0.2">
      <c r="A360" s="369"/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70"/>
      <c r="N360" s="366" t="s">
        <v>43</v>
      </c>
      <c r="O360" s="367"/>
      <c r="P360" s="367"/>
      <c r="Q360" s="367"/>
      <c r="R360" s="367"/>
      <c r="S360" s="367"/>
      <c r="T360" s="368"/>
      <c r="U360" s="43" t="s">
        <v>42</v>
      </c>
      <c r="V360" s="44">
        <f>IFERROR(V358/H358,"0")+IFERROR(V359/H359,"0")</f>
        <v>0</v>
      </c>
      <c r="W360" s="44">
        <f>IFERROR(W358/H358,"0")+IFERROR(W359/H359,"0")</f>
        <v>0</v>
      </c>
      <c r="X360" s="44">
        <f>IFERROR(IF(X358="",0,X358),"0")+IFERROR(IF(X359="",0,X359),"0")</f>
        <v>0</v>
      </c>
      <c r="Y360" s="68"/>
      <c r="Z360" s="68"/>
    </row>
    <row r="361" spans="1:53" x14ac:dyDescent="0.2">
      <c r="A361" s="369"/>
      <c r="B361" s="369"/>
      <c r="C361" s="369"/>
      <c r="D361" s="369"/>
      <c r="E361" s="369"/>
      <c r="F361" s="369"/>
      <c r="G361" s="369"/>
      <c r="H361" s="369"/>
      <c r="I361" s="369"/>
      <c r="J361" s="369"/>
      <c r="K361" s="369"/>
      <c r="L361" s="369"/>
      <c r="M361" s="370"/>
      <c r="N361" s="366" t="s">
        <v>43</v>
      </c>
      <c r="O361" s="367"/>
      <c r="P361" s="367"/>
      <c r="Q361" s="367"/>
      <c r="R361" s="367"/>
      <c r="S361" s="367"/>
      <c r="T361" s="368"/>
      <c r="U361" s="43" t="s">
        <v>0</v>
      </c>
      <c r="V361" s="44">
        <f>IFERROR(SUM(V358:V359),"0")</f>
        <v>0</v>
      </c>
      <c r="W361" s="44">
        <f>IFERROR(SUM(W358:W359),"0")</f>
        <v>0</v>
      </c>
      <c r="X361" s="43"/>
      <c r="Y361" s="68"/>
      <c r="Z361" s="68"/>
    </row>
    <row r="362" spans="1:53" ht="14.25" customHeight="1" x14ac:dyDescent="0.25">
      <c r="A362" s="375" t="s">
        <v>81</v>
      </c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75"/>
      <c r="O362" s="375"/>
      <c r="P362" s="375"/>
      <c r="Q362" s="375"/>
      <c r="R362" s="375"/>
      <c r="S362" s="375"/>
      <c r="T362" s="375"/>
      <c r="U362" s="375"/>
      <c r="V362" s="375"/>
      <c r="W362" s="375"/>
      <c r="X362" s="375"/>
      <c r="Y362" s="67"/>
      <c r="Z362" s="67"/>
    </row>
    <row r="363" spans="1:53" ht="27" customHeight="1" x14ac:dyDescent="0.25">
      <c r="A363" s="64" t="s">
        <v>512</v>
      </c>
      <c r="B363" s="64" t="s">
        <v>513</v>
      </c>
      <c r="C363" s="37">
        <v>4301051303</v>
      </c>
      <c r="D363" s="362">
        <v>4607091384246</v>
      </c>
      <c r="E363" s="362"/>
      <c r="F363" s="63">
        <v>1.3</v>
      </c>
      <c r="G363" s="38">
        <v>6</v>
      </c>
      <c r="H363" s="63">
        <v>7.8</v>
      </c>
      <c r="I363" s="63">
        <v>8.3640000000000008</v>
      </c>
      <c r="J363" s="38">
        <v>56</v>
      </c>
      <c r="K363" s="38" t="s">
        <v>114</v>
      </c>
      <c r="L363" s="39" t="s">
        <v>79</v>
      </c>
      <c r="M363" s="38">
        <v>40</v>
      </c>
      <c r="N363" s="4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4"/>
      <c r="P363" s="364"/>
      <c r="Q363" s="364"/>
      <c r="R363" s="36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27" customHeight="1" x14ac:dyDescent="0.25">
      <c r="A364" s="64" t="s">
        <v>514</v>
      </c>
      <c r="B364" s="64" t="s">
        <v>515</v>
      </c>
      <c r="C364" s="37">
        <v>4301051445</v>
      </c>
      <c r="D364" s="362">
        <v>4680115881976</v>
      </c>
      <c r="E364" s="362"/>
      <c r="F364" s="63">
        <v>1.3</v>
      </c>
      <c r="G364" s="38">
        <v>6</v>
      </c>
      <c r="H364" s="63">
        <v>7.8</v>
      </c>
      <c r="I364" s="63">
        <v>8.2799999999999994</v>
      </c>
      <c r="J364" s="38">
        <v>56</v>
      </c>
      <c r="K364" s="38" t="s">
        <v>114</v>
      </c>
      <c r="L364" s="39" t="s">
        <v>79</v>
      </c>
      <c r="M364" s="38">
        <v>40</v>
      </c>
      <c r="N364" s="4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4"/>
      <c r="P364" s="364"/>
      <c r="Q364" s="364"/>
      <c r="R364" s="36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2" t="s">
        <v>66</v>
      </c>
    </row>
    <row r="365" spans="1:53" ht="27" customHeight="1" x14ac:dyDescent="0.25">
      <c r="A365" s="64" t="s">
        <v>516</v>
      </c>
      <c r="B365" s="64" t="s">
        <v>517</v>
      </c>
      <c r="C365" s="37">
        <v>4301051297</v>
      </c>
      <c r="D365" s="362">
        <v>4607091384253</v>
      </c>
      <c r="E365" s="362"/>
      <c r="F365" s="63">
        <v>0.4</v>
      </c>
      <c r="G365" s="38">
        <v>6</v>
      </c>
      <c r="H365" s="63">
        <v>2.4</v>
      </c>
      <c r="I365" s="63">
        <v>2.6840000000000002</v>
      </c>
      <c r="J365" s="38">
        <v>156</v>
      </c>
      <c r="K365" s="38" t="s">
        <v>80</v>
      </c>
      <c r="L365" s="39" t="s">
        <v>79</v>
      </c>
      <c r="M365" s="38">
        <v>40</v>
      </c>
      <c r="N365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4"/>
      <c r="P365" s="364"/>
      <c r="Q365" s="364"/>
      <c r="R365" s="36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3" t="s">
        <v>66</v>
      </c>
    </row>
    <row r="366" spans="1:53" ht="27" customHeight="1" x14ac:dyDescent="0.25">
      <c r="A366" s="64" t="s">
        <v>518</v>
      </c>
      <c r="B366" s="64" t="s">
        <v>519</v>
      </c>
      <c r="C366" s="37">
        <v>4301051444</v>
      </c>
      <c r="D366" s="362">
        <v>4680115881969</v>
      </c>
      <c r="E366" s="362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8" t="s">
        <v>80</v>
      </c>
      <c r="L366" s="39" t="s">
        <v>79</v>
      </c>
      <c r="M366" s="38">
        <v>40</v>
      </c>
      <c r="N366" s="4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4"/>
      <c r="P366" s="364"/>
      <c r="Q366" s="364"/>
      <c r="R366" s="365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x14ac:dyDescent="0.2">
      <c r="A367" s="369"/>
      <c r="B367" s="369"/>
      <c r="C367" s="369"/>
      <c r="D367" s="369"/>
      <c r="E367" s="369"/>
      <c r="F367" s="369"/>
      <c r="G367" s="369"/>
      <c r="H367" s="369"/>
      <c r="I367" s="369"/>
      <c r="J367" s="369"/>
      <c r="K367" s="369"/>
      <c r="L367" s="369"/>
      <c r="M367" s="370"/>
      <c r="N367" s="366" t="s">
        <v>43</v>
      </c>
      <c r="O367" s="367"/>
      <c r="P367" s="367"/>
      <c r="Q367" s="367"/>
      <c r="R367" s="367"/>
      <c r="S367" s="367"/>
      <c r="T367" s="368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69"/>
      <c r="B368" s="369"/>
      <c r="C368" s="369"/>
      <c r="D368" s="369"/>
      <c r="E368" s="369"/>
      <c r="F368" s="369"/>
      <c r="G368" s="369"/>
      <c r="H368" s="369"/>
      <c r="I368" s="369"/>
      <c r="J368" s="369"/>
      <c r="K368" s="369"/>
      <c r="L368" s="369"/>
      <c r="M368" s="370"/>
      <c r="N368" s="366" t="s">
        <v>43</v>
      </c>
      <c r="O368" s="367"/>
      <c r="P368" s="367"/>
      <c r="Q368" s="367"/>
      <c r="R368" s="367"/>
      <c r="S368" s="367"/>
      <c r="T368" s="368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75" t="s">
        <v>211</v>
      </c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75"/>
      <c r="O369" s="375"/>
      <c r="P369" s="375"/>
      <c r="Q369" s="375"/>
      <c r="R369" s="375"/>
      <c r="S369" s="375"/>
      <c r="T369" s="375"/>
      <c r="U369" s="375"/>
      <c r="V369" s="375"/>
      <c r="W369" s="375"/>
      <c r="X369" s="375"/>
      <c r="Y369" s="67"/>
      <c r="Z369" s="67"/>
    </row>
    <row r="370" spans="1:53" ht="27" customHeight="1" x14ac:dyDescent="0.25">
      <c r="A370" s="64" t="s">
        <v>520</v>
      </c>
      <c r="B370" s="64" t="s">
        <v>521</v>
      </c>
      <c r="C370" s="37">
        <v>4301060322</v>
      </c>
      <c r="D370" s="362">
        <v>4607091389357</v>
      </c>
      <c r="E370" s="362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114</v>
      </c>
      <c r="L370" s="39" t="s">
        <v>79</v>
      </c>
      <c r="M370" s="38">
        <v>40</v>
      </c>
      <c r="N370" s="46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4"/>
      <c r="P370" s="364"/>
      <c r="Q370" s="364"/>
      <c r="R370" s="365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369"/>
      <c r="B371" s="369"/>
      <c r="C371" s="369"/>
      <c r="D371" s="369"/>
      <c r="E371" s="369"/>
      <c r="F371" s="369"/>
      <c r="G371" s="369"/>
      <c r="H371" s="369"/>
      <c r="I371" s="369"/>
      <c r="J371" s="369"/>
      <c r="K371" s="369"/>
      <c r="L371" s="369"/>
      <c r="M371" s="370"/>
      <c r="N371" s="366" t="s">
        <v>43</v>
      </c>
      <c r="O371" s="367"/>
      <c r="P371" s="367"/>
      <c r="Q371" s="367"/>
      <c r="R371" s="367"/>
      <c r="S371" s="367"/>
      <c r="T371" s="368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69"/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70"/>
      <c r="N372" s="366" t="s">
        <v>43</v>
      </c>
      <c r="O372" s="367"/>
      <c r="P372" s="367"/>
      <c r="Q372" s="367"/>
      <c r="R372" s="367"/>
      <c r="S372" s="367"/>
      <c r="T372" s="368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27.75" customHeight="1" x14ac:dyDescent="0.2">
      <c r="A373" s="389" t="s">
        <v>522</v>
      </c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89"/>
      <c r="O373" s="389"/>
      <c r="P373" s="389"/>
      <c r="Q373" s="389"/>
      <c r="R373" s="389"/>
      <c r="S373" s="389"/>
      <c r="T373" s="389"/>
      <c r="U373" s="389"/>
      <c r="V373" s="389"/>
      <c r="W373" s="389"/>
      <c r="X373" s="389"/>
      <c r="Y373" s="55"/>
      <c r="Z373" s="55"/>
    </row>
    <row r="374" spans="1:53" ht="16.5" customHeight="1" x14ac:dyDescent="0.25">
      <c r="A374" s="390" t="s">
        <v>523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66"/>
      <c r="Z374" s="66"/>
    </row>
    <row r="375" spans="1:53" ht="14.25" customHeight="1" x14ac:dyDescent="0.25">
      <c r="A375" s="375" t="s">
        <v>118</v>
      </c>
      <c r="B375" s="375"/>
      <c r="C375" s="375"/>
      <c r="D375" s="375"/>
      <c r="E375" s="375"/>
      <c r="F375" s="375"/>
      <c r="G375" s="375"/>
      <c r="H375" s="375"/>
      <c r="I375" s="375"/>
      <c r="J375" s="375"/>
      <c r="K375" s="375"/>
      <c r="L375" s="375"/>
      <c r="M375" s="375"/>
      <c r="N375" s="375"/>
      <c r="O375" s="375"/>
      <c r="P375" s="375"/>
      <c r="Q375" s="375"/>
      <c r="R375" s="375"/>
      <c r="S375" s="375"/>
      <c r="T375" s="375"/>
      <c r="U375" s="375"/>
      <c r="V375" s="375"/>
      <c r="W375" s="375"/>
      <c r="X375" s="375"/>
      <c r="Y375" s="67"/>
      <c r="Z375" s="67"/>
    </row>
    <row r="376" spans="1:53" ht="27" customHeight="1" x14ac:dyDescent="0.25">
      <c r="A376" s="64" t="s">
        <v>524</v>
      </c>
      <c r="B376" s="64" t="s">
        <v>525</v>
      </c>
      <c r="C376" s="37">
        <v>4301011428</v>
      </c>
      <c r="D376" s="362">
        <v>4607091389708</v>
      </c>
      <c r="E376" s="362"/>
      <c r="F376" s="63">
        <v>0.45</v>
      </c>
      <c r="G376" s="38">
        <v>6</v>
      </c>
      <c r="H376" s="63">
        <v>2.7</v>
      </c>
      <c r="I376" s="63">
        <v>2.9</v>
      </c>
      <c r="J376" s="38">
        <v>156</v>
      </c>
      <c r="K376" s="38" t="s">
        <v>80</v>
      </c>
      <c r="L376" s="39" t="s">
        <v>113</v>
      </c>
      <c r="M376" s="38">
        <v>50</v>
      </c>
      <c r="N376" s="4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4"/>
      <c r="P376" s="364"/>
      <c r="Q376" s="364"/>
      <c r="R376" s="365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526</v>
      </c>
      <c r="B377" s="64" t="s">
        <v>527</v>
      </c>
      <c r="C377" s="37">
        <v>4301011427</v>
      </c>
      <c r="D377" s="362">
        <v>4607091389692</v>
      </c>
      <c r="E377" s="362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113</v>
      </c>
      <c r="M377" s="38">
        <v>50</v>
      </c>
      <c r="N377" s="4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4"/>
      <c r="P377" s="364"/>
      <c r="Q377" s="364"/>
      <c r="R377" s="365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x14ac:dyDescent="0.2">
      <c r="A378" s="369"/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70"/>
      <c r="N378" s="366" t="s">
        <v>43</v>
      </c>
      <c r="O378" s="367"/>
      <c r="P378" s="367"/>
      <c r="Q378" s="367"/>
      <c r="R378" s="367"/>
      <c r="S378" s="367"/>
      <c r="T378" s="368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69"/>
      <c r="B379" s="369"/>
      <c r="C379" s="369"/>
      <c r="D379" s="369"/>
      <c r="E379" s="369"/>
      <c r="F379" s="369"/>
      <c r="G379" s="369"/>
      <c r="H379" s="369"/>
      <c r="I379" s="369"/>
      <c r="J379" s="369"/>
      <c r="K379" s="369"/>
      <c r="L379" s="369"/>
      <c r="M379" s="370"/>
      <c r="N379" s="366" t="s">
        <v>43</v>
      </c>
      <c r="O379" s="367"/>
      <c r="P379" s="367"/>
      <c r="Q379" s="367"/>
      <c r="R379" s="367"/>
      <c r="S379" s="367"/>
      <c r="T379" s="368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25">
      <c r="A380" s="375" t="s">
        <v>76</v>
      </c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75"/>
      <c r="O380" s="375"/>
      <c r="P380" s="375"/>
      <c r="Q380" s="375"/>
      <c r="R380" s="375"/>
      <c r="S380" s="375"/>
      <c r="T380" s="375"/>
      <c r="U380" s="375"/>
      <c r="V380" s="375"/>
      <c r="W380" s="375"/>
      <c r="X380" s="375"/>
      <c r="Y380" s="67"/>
      <c r="Z380" s="67"/>
    </row>
    <row r="381" spans="1:53" ht="27" customHeight="1" x14ac:dyDescent="0.25">
      <c r="A381" s="64" t="s">
        <v>528</v>
      </c>
      <c r="B381" s="64" t="s">
        <v>529</v>
      </c>
      <c r="C381" s="37">
        <v>4301031177</v>
      </c>
      <c r="D381" s="362">
        <v>4607091389753</v>
      </c>
      <c r="E381" s="362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4"/>
      <c r="P381" s="364"/>
      <c r="Q381" s="364"/>
      <c r="R381" s="365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93" si="18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8" t="s">
        <v>66</v>
      </c>
    </row>
    <row r="382" spans="1:53" ht="27" customHeight="1" x14ac:dyDescent="0.25">
      <c r="A382" s="64" t="s">
        <v>530</v>
      </c>
      <c r="B382" s="64" t="s">
        <v>531</v>
      </c>
      <c r="C382" s="37">
        <v>4301031174</v>
      </c>
      <c r="D382" s="362">
        <v>4607091389760</v>
      </c>
      <c r="E382" s="36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4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4"/>
      <c r="P382" s="364"/>
      <c r="Q382" s="364"/>
      <c r="R382" s="365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8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9" t="s">
        <v>66</v>
      </c>
    </row>
    <row r="383" spans="1:53" ht="27" customHeight="1" x14ac:dyDescent="0.25">
      <c r="A383" s="64" t="s">
        <v>532</v>
      </c>
      <c r="B383" s="64" t="s">
        <v>533</v>
      </c>
      <c r="C383" s="37">
        <v>4301031175</v>
      </c>
      <c r="D383" s="362">
        <v>4607091389746</v>
      </c>
      <c r="E383" s="36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45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4"/>
      <c r="P383" s="364"/>
      <c r="Q383" s="364"/>
      <c r="R383" s="36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8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80" t="s">
        <v>66</v>
      </c>
    </row>
    <row r="384" spans="1:53" ht="37.5" customHeight="1" x14ac:dyDescent="0.25">
      <c r="A384" s="64" t="s">
        <v>534</v>
      </c>
      <c r="B384" s="64" t="s">
        <v>535</v>
      </c>
      <c r="C384" s="37">
        <v>4301031236</v>
      </c>
      <c r="D384" s="362">
        <v>4680115882928</v>
      </c>
      <c r="E384" s="362"/>
      <c r="F384" s="63">
        <v>0.28000000000000003</v>
      </c>
      <c r="G384" s="38">
        <v>6</v>
      </c>
      <c r="H384" s="63">
        <v>1.68</v>
      </c>
      <c r="I384" s="63">
        <v>2.6</v>
      </c>
      <c r="J384" s="38">
        <v>156</v>
      </c>
      <c r="K384" s="38" t="s">
        <v>80</v>
      </c>
      <c r="L384" s="39" t="s">
        <v>79</v>
      </c>
      <c r="M384" s="38">
        <v>35</v>
      </c>
      <c r="N384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4"/>
      <c r="P384" s="364"/>
      <c r="Q384" s="364"/>
      <c r="R384" s="36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8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25">
      <c r="A385" s="64" t="s">
        <v>536</v>
      </c>
      <c r="B385" s="64" t="s">
        <v>537</v>
      </c>
      <c r="C385" s="37">
        <v>4301031257</v>
      </c>
      <c r="D385" s="362">
        <v>4680115883147</v>
      </c>
      <c r="E385" s="362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176</v>
      </c>
      <c r="L385" s="39" t="s">
        <v>79</v>
      </c>
      <c r="M385" s="38">
        <v>45</v>
      </c>
      <c r="N385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4"/>
      <c r="P385" s="364"/>
      <c r="Q385" s="364"/>
      <c r="R385" s="36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 t="shared" ref="X385:X393" si="19">IFERROR(IF(W385=0,"",ROUNDUP(W385/H385,0)*0.00502),"")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25">
      <c r="A386" s="64" t="s">
        <v>538</v>
      </c>
      <c r="B386" s="64" t="s">
        <v>539</v>
      </c>
      <c r="C386" s="37">
        <v>4301031178</v>
      </c>
      <c r="D386" s="362">
        <v>4607091384338</v>
      </c>
      <c r="E386" s="362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176</v>
      </c>
      <c r="L386" s="39" t="s">
        <v>79</v>
      </c>
      <c r="M386" s="38">
        <v>45</v>
      </c>
      <c r="N386" s="4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4"/>
      <c r="P386" s="364"/>
      <c r="Q386" s="364"/>
      <c r="R386" s="36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 t="shared" si="19"/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25">
      <c r="A387" s="64" t="s">
        <v>540</v>
      </c>
      <c r="B387" s="64" t="s">
        <v>541</v>
      </c>
      <c r="C387" s="37">
        <v>4301031254</v>
      </c>
      <c r="D387" s="362">
        <v>4680115883154</v>
      </c>
      <c r="E387" s="36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176</v>
      </c>
      <c r="L387" s="39" t="s">
        <v>79</v>
      </c>
      <c r="M387" s="38">
        <v>45</v>
      </c>
      <c r="N387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4"/>
      <c r="P387" s="364"/>
      <c r="Q387" s="364"/>
      <c r="R387" s="36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 t="shared" si="19"/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37.5" customHeight="1" x14ac:dyDescent="0.25">
      <c r="A388" s="64" t="s">
        <v>542</v>
      </c>
      <c r="B388" s="64" t="s">
        <v>543</v>
      </c>
      <c r="C388" s="37">
        <v>4301031171</v>
      </c>
      <c r="D388" s="362">
        <v>4607091389524</v>
      </c>
      <c r="E388" s="36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176</v>
      </c>
      <c r="L388" s="39" t="s">
        <v>79</v>
      </c>
      <c r="M388" s="38">
        <v>45</v>
      </c>
      <c r="N388" s="4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4"/>
      <c r="P388" s="364"/>
      <c r="Q388" s="364"/>
      <c r="R388" s="36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si="19"/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544</v>
      </c>
      <c r="B389" s="64" t="s">
        <v>545</v>
      </c>
      <c r="C389" s="37">
        <v>4301031258</v>
      </c>
      <c r="D389" s="362">
        <v>4680115883161</v>
      </c>
      <c r="E389" s="362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176</v>
      </c>
      <c r="L389" s="39" t="s">
        <v>79</v>
      </c>
      <c r="M389" s="38">
        <v>45</v>
      </c>
      <c r="N389" s="4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4"/>
      <c r="P389" s="364"/>
      <c r="Q389" s="364"/>
      <c r="R389" s="36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546</v>
      </c>
      <c r="B390" s="64" t="s">
        <v>547</v>
      </c>
      <c r="C390" s="37">
        <v>4301031170</v>
      </c>
      <c r="D390" s="362">
        <v>4607091384345</v>
      </c>
      <c r="E390" s="362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176</v>
      </c>
      <c r="L390" s="39" t="s">
        <v>79</v>
      </c>
      <c r="M390" s="38">
        <v>45</v>
      </c>
      <c r="N390" s="4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4"/>
      <c r="P390" s="364"/>
      <c r="Q390" s="364"/>
      <c r="R390" s="365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548</v>
      </c>
      <c r="B391" s="64" t="s">
        <v>549</v>
      </c>
      <c r="C391" s="37">
        <v>4301031256</v>
      </c>
      <c r="D391" s="362">
        <v>4680115883178</v>
      </c>
      <c r="E391" s="362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176</v>
      </c>
      <c r="L391" s="39" t="s">
        <v>79</v>
      </c>
      <c r="M391" s="38">
        <v>45</v>
      </c>
      <c r="N391" s="4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4"/>
      <c r="P391" s="364"/>
      <c r="Q391" s="364"/>
      <c r="R391" s="365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550</v>
      </c>
      <c r="B392" s="64" t="s">
        <v>551</v>
      </c>
      <c r="C392" s="37">
        <v>4301031172</v>
      </c>
      <c r="D392" s="362">
        <v>4607091389531</v>
      </c>
      <c r="E392" s="362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176</v>
      </c>
      <c r="L392" s="39" t="s">
        <v>79</v>
      </c>
      <c r="M392" s="38">
        <v>45</v>
      </c>
      <c r="N392" s="4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4"/>
      <c r="P392" s="364"/>
      <c r="Q392" s="364"/>
      <c r="R392" s="365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552</v>
      </c>
      <c r="B393" s="64" t="s">
        <v>553</v>
      </c>
      <c r="C393" s="37">
        <v>4301031255</v>
      </c>
      <c r="D393" s="362">
        <v>4680115883185</v>
      </c>
      <c r="E393" s="362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176</v>
      </c>
      <c r="L393" s="39" t="s">
        <v>79</v>
      </c>
      <c r="M393" s="38">
        <v>45</v>
      </c>
      <c r="N393" s="4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4"/>
      <c r="P393" s="364"/>
      <c r="Q393" s="364"/>
      <c r="R393" s="365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x14ac:dyDescent="0.2">
      <c r="A394" s="369"/>
      <c r="B394" s="369"/>
      <c r="C394" s="369"/>
      <c r="D394" s="369"/>
      <c r="E394" s="369"/>
      <c r="F394" s="369"/>
      <c r="G394" s="369"/>
      <c r="H394" s="369"/>
      <c r="I394" s="369"/>
      <c r="J394" s="369"/>
      <c r="K394" s="369"/>
      <c r="L394" s="369"/>
      <c r="M394" s="370"/>
      <c r="N394" s="366" t="s">
        <v>43</v>
      </c>
      <c r="O394" s="367"/>
      <c r="P394" s="367"/>
      <c r="Q394" s="367"/>
      <c r="R394" s="367"/>
      <c r="S394" s="367"/>
      <c r="T394" s="368"/>
      <c r="U394" s="43" t="s">
        <v>42</v>
      </c>
      <c r="V394" s="44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44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44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69"/>
      <c r="B395" s="369"/>
      <c r="C395" s="369"/>
      <c r="D395" s="369"/>
      <c r="E395" s="369"/>
      <c r="F395" s="369"/>
      <c r="G395" s="369"/>
      <c r="H395" s="369"/>
      <c r="I395" s="369"/>
      <c r="J395" s="369"/>
      <c r="K395" s="369"/>
      <c r="L395" s="369"/>
      <c r="M395" s="370"/>
      <c r="N395" s="366" t="s">
        <v>43</v>
      </c>
      <c r="O395" s="367"/>
      <c r="P395" s="367"/>
      <c r="Q395" s="367"/>
      <c r="R395" s="367"/>
      <c r="S395" s="367"/>
      <c r="T395" s="368"/>
      <c r="U395" s="43" t="s">
        <v>0</v>
      </c>
      <c r="V395" s="44">
        <f>IFERROR(SUM(V381:V393),"0")</f>
        <v>0</v>
      </c>
      <c r="W395" s="44">
        <f>IFERROR(SUM(W381:W393),"0")</f>
        <v>0</v>
      </c>
      <c r="X395" s="43"/>
      <c r="Y395" s="68"/>
      <c r="Z395" s="68"/>
    </row>
    <row r="396" spans="1:53" ht="14.25" customHeight="1" x14ac:dyDescent="0.25">
      <c r="A396" s="375" t="s">
        <v>81</v>
      </c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75"/>
      <c r="O396" s="375"/>
      <c r="P396" s="375"/>
      <c r="Q396" s="375"/>
      <c r="R396" s="375"/>
      <c r="S396" s="375"/>
      <c r="T396" s="375"/>
      <c r="U396" s="375"/>
      <c r="V396" s="375"/>
      <c r="W396" s="375"/>
      <c r="X396" s="375"/>
      <c r="Y396" s="67"/>
      <c r="Z396" s="67"/>
    </row>
    <row r="397" spans="1:53" ht="27" customHeight="1" x14ac:dyDescent="0.25">
      <c r="A397" s="64" t="s">
        <v>554</v>
      </c>
      <c r="B397" s="64" t="s">
        <v>555</v>
      </c>
      <c r="C397" s="37">
        <v>4301051258</v>
      </c>
      <c r="D397" s="362">
        <v>4607091389685</v>
      </c>
      <c r="E397" s="362"/>
      <c r="F397" s="63">
        <v>1.3</v>
      </c>
      <c r="G397" s="38">
        <v>6</v>
      </c>
      <c r="H397" s="63">
        <v>7.8</v>
      </c>
      <c r="I397" s="63">
        <v>8.3460000000000001</v>
      </c>
      <c r="J397" s="38">
        <v>56</v>
      </c>
      <c r="K397" s="38" t="s">
        <v>114</v>
      </c>
      <c r="L397" s="39" t="s">
        <v>133</v>
      </c>
      <c r="M397" s="38">
        <v>45</v>
      </c>
      <c r="N39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4"/>
      <c r="P397" s="364"/>
      <c r="Q397" s="364"/>
      <c r="R397" s="365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IFERROR(IF(W397=0,"",ROUNDUP(W397/H397,0)*0.02175),"")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t="27" customHeight="1" x14ac:dyDescent="0.25">
      <c r="A398" s="64" t="s">
        <v>556</v>
      </c>
      <c r="B398" s="64" t="s">
        <v>557</v>
      </c>
      <c r="C398" s="37">
        <v>4301051431</v>
      </c>
      <c r="D398" s="362">
        <v>4607091389654</v>
      </c>
      <c r="E398" s="362"/>
      <c r="F398" s="63">
        <v>0.33</v>
      </c>
      <c r="G398" s="38">
        <v>6</v>
      </c>
      <c r="H398" s="63">
        <v>1.98</v>
      </c>
      <c r="I398" s="63">
        <v>2.258</v>
      </c>
      <c r="J398" s="38">
        <v>156</v>
      </c>
      <c r="K398" s="38" t="s">
        <v>80</v>
      </c>
      <c r="L398" s="39" t="s">
        <v>133</v>
      </c>
      <c r="M398" s="38">
        <v>45</v>
      </c>
      <c r="N398" s="4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4"/>
      <c r="P398" s="364"/>
      <c r="Q398" s="364"/>
      <c r="R398" s="365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9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4301051284</v>
      </c>
      <c r="D399" s="362">
        <v>4607091384352</v>
      </c>
      <c r="E399" s="362"/>
      <c r="F399" s="63">
        <v>0.6</v>
      </c>
      <c r="G399" s="38">
        <v>4</v>
      </c>
      <c r="H399" s="63">
        <v>2.4</v>
      </c>
      <c r="I399" s="63">
        <v>2.6459999999999999</v>
      </c>
      <c r="J399" s="38">
        <v>120</v>
      </c>
      <c r="K399" s="38" t="s">
        <v>80</v>
      </c>
      <c r="L399" s="39" t="s">
        <v>133</v>
      </c>
      <c r="M399" s="38">
        <v>45</v>
      </c>
      <c r="N399" s="4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4"/>
      <c r="P399" s="364"/>
      <c r="Q399" s="364"/>
      <c r="R399" s="365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IFERROR(IF(W399=0,"",ROUNDUP(W399/H399,0)*0.00937),"")</f>
        <v/>
      </c>
      <c r="Y399" s="69" t="s">
        <v>48</v>
      </c>
      <c r="Z399" s="70" t="s">
        <v>48</v>
      </c>
      <c r="AD399" s="71"/>
      <c r="BA399" s="29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4301051257</v>
      </c>
      <c r="D400" s="362">
        <v>4607091389661</v>
      </c>
      <c r="E400" s="362"/>
      <c r="F400" s="63">
        <v>0.55000000000000004</v>
      </c>
      <c r="G400" s="38">
        <v>4</v>
      </c>
      <c r="H400" s="63">
        <v>2.2000000000000002</v>
      </c>
      <c r="I400" s="63">
        <v>2.492</v>
      </c>
      <c r="J400" s="38">
        <v>120</v>
      </c>
      <c r="K400" s="38" t="s">
        <v>80</v>
      </c>
      <c r="L400" s="39" t="s">
        <v>133</v>
      </c>
      <c r="M400" s="38">
        <v>45</v>
      </c>
      <c r="N400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4"/>
      <c r="P400" s="364"/>
      <c r="Q400" s="364"/>
      <c r="R400" s="365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x14ac:dyDescent="0.2">
      <c r="A401" s="369"/>
      <c r="B401" s="369"/>
      <c r="C401" s="369"/>
      <c r="D401" s="369"/>
      <c r="E401" s="369"/>
      <c r="F401" s="369"/>
      <c r="G401" s="369"/>
      <c r="H401" s="369"/>
      <c r="I401" s="369"/>
      <c r="J401" s="369"/>
      <c r="K401" s="369"/>
      <c r="L401" s="369"/>
      <c r="M401" s="370"/>
      <c r="N401" s="366" t="s">
        <v>43</v>
      </c>
      <c r="O401" s="367"/>
      <c r="P401" s="367"/>
      <c r="Q401" s="367"/>
      <c r="R401" s="367"/>
      <c r="S401" s="367"/>
      <c r="T401" s="368"/>
      <c r="U401" s="43" t="s">
        <v>42</v>
      </c>
      <c r="V401" s="44">
        <f>IFERROR(V397/H397,"0")+IFERROR(V398/H398,"0")+IFERROR(V399/H399,"0")+IFERROR(V400/H400,"0")</f>
        <v>0</v>
      </c>
      <c r="W401" s="44">
        <f>IFERROR(W397/H397,"0")+IFERROR(W398/H398,"0")+IFERROR(W399/H399,"0")+IFERROR(W400/H400,"0")</f>
        <v>0</v>
      </c>
      <c r="X401" s="44">
        <f>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69"/>
      <c r="B402" s="369"/>
      <c r="C402" s="369"/>
      <c r="D402" s="369"/>
      <c r="E402" s="369"/>
      <c r="F402" s="369"/>
      <c r="G402" s="369"/>
      <c r="H402" s="369"/>
      <c r="I402" s="369"/>
      <c r="J402" s="369"/>
      <c r="K402" s="369"/>
      <c r="L402" s="369"/>
      <c r="M402" s="370"/>
      <c r="N402" s="366" t="s">
        <v>43</v>
      </c>
      <c r="O402" s="367"/>
      <c r="P402" s="367"/>
      <c r="Q402" s="367"/>
      <c r="R402" s="367"/>
      <c r="S402" s="367"/>
      <c r="T402" s="368"/>
      <c r="U402" s="43" t="s">
        <v>0</v>
      </c>
      <c r="V402" s="44">
        <f>IFERROR(SUM(V397:V400),"0")</f>
        <v>0</v>
      </c>
      <c r="W402" s="44">
        <f>IFERROR(SUM(W397:W400),"0")</f>
        <v>0</v>
      </c>
      <c r="X402" s="43"/>
      <c r="Y402" s="68"/>
      <c r="Z402" s="68"/>
    </row>
    <row r="403" spans="1:53" ht="14.25" customHeight="1" x14ac:dyDescent="0.25">
      <c r="A403" s="375" t="s">
        <v>211</v>
      </c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75"/>
      <c r="O403" s="375"/>
      <c r="P403" s="375"/>
      <c r="Q403" s="375"/>
      <c r="R403" s="375"/>
      <c r="S403" s="375"/>
      <c r="T403" s="375"/>
      <c r="U403" s="375"/>
      <c r="V403" s="375"/>
      <c r="W403" s="375"/>
      <c r="X403" s="375"/>
      <c r="Y403" s="67"/>
      <c r="Z403" s="67"/>
    </row>
    <row r="404" spans="1:53" ht="27" customHeight="1" x14ac:dyDescent="0.25">
      <c r="A404" s="64" t="s">
        <v>562</v>
      </c>
      <c r="B404" s="64" t="s">
        <v>563</v>
      </c>
      <c r="C404" s="37">
        <v>4301060352</v>
      </c>
      <c r="D404" s="362">
        <v>4680115881648</v>
      </c>
      <c r="E404" s="362"/>
      <c r="F404" s="63">
        <v>1</v>
      </c>
      <c r="G404" s="38">
        <v>4</v>
      </c>
      <c r="H404" s="63">
        <v>4</v>
      </c>
      <c r="I404" s="63">
        <v>4.4039999999999999</v>
      </c>
      <c r="J404" s="38">
        <v>104</v>
      </c>
      <c r="K404" s="38" t="s">
        <v>114</v>
      </c>
      <c r="L404" s="39" t="s">
        <v>79</v>
      </c>
      <c r="M404" s="38">
        <v>35</v>
      </c>
      <c r="N404" s="4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4"/>
      <c r="P404" s="364"/>
      <c r="Q404" s="364"/>
      <c r="R404" s="365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x14ac:dyDescent="0.2">
      <c r="A405" s="369"/>
      <c r="B405" s="369"/>
      <c r="C405" s="369"/>
      <c r="D405" s="369"/>
      <c r="E405" s="369"/>
      <c r="F405" s="369"/>
      <c r="G405" s="369"/>
      <c r="H405" s="369"/>
      <c r="I405" s="369"/>
      <c r="J405" s="369"/>
      <c r="K405" s="369"/>
      <c r="L405" s="369"/>
      <c r="M405" s="370"/>
      <c r="N405" s="366" t="s">
        <v>43</v>
      </c>
      <c r="O405" s="367"/>
      <c r="P405" s="367"/>
      <c r="Q405" s="367"/>
      <c r="R405" s="367"/>
      <c r="S405" s="367"/>
      <c r="T405" s="368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69"/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70"/>
      <c r="N406" s="366" t="s">
        <v>43</v>
      </c>
      <c r="O406" s="367"/>
      <c r="P406" s="367"/>
      <c r="Q406" s="367"/>
      <c r="R406" s="367"/>
      <c r="S406" s="367"/>
      <c r="T406" s="368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25">
      <c r="A407" s="375" t="s">
        <v>96</v>
      </c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75"/>
      <c r="O407" s="375"/>
      <c r="P407" s="375"/>
      <c r="Q407" s="375"/>
      <c r="R407" s="375"/>
      <c r="S407" s="375"/>
      <c r="T407" s="375"/>
      <c r="U407" s="375"/>
      <c r="V407" s="375"/>
      <c r="W407" s="375"/>
      <c r="X407" s="375"/>
      <c r="Y407" s="67"/>
      <c r="Z407" s="67"/>
    </row>
    <row r="408" spans="1:53" ht="27" customHeight="1" x14ac:dyDescent="0.25">
      <c r="A408" s="64" t="s">
        <v>564</v>
      </c>
      <c r="B408" s="64" t="s">
        <v>565</v>
      </c>
      <c r="C408" s="37">
        <v>4301032046</v>
      </c>
      <c r="D408" s="362">
        <v>4680115884359</v>
      </c>
      <c r="E408" s="362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567</v>
      </c>
      <c r="L408" s="39" t="s">
        <v>566</v>
      </c>
      <c r="M408" s="38">
        <v>60</v>
      </c>
      <c r="N408" s="435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4"/>
      <c r="P408" s="364"/>
      <c r="Q408" s="364"/>
      <c r="R408" s="365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4301032045</v>
      </c>
      <c r="D409" s="362">
        <v>4680115884335</v>
      </c>
      <c r="E409" s="362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567</v>
      </c>
      <c r="L409" s="39" t="s">
        <v>566</v>
      </c>
      <c r="M409" s="38">
        <v>60</v>
      </c>
      <c r="N409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4"/>
      <c r="P409" s="364"/>
      <c r="Q409" s="364"/>
      <c r="R409" s="365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4301032047</v>
      </c>
      <c r="D410" s="362">
        <v>4680115884342</v>
      </c>
      <c r="E410" s="362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567</v>
      </c>
      <c r="L410" s="39" t="s">
        <v>566</v>
      </c>
      <c r="M410" s="38">
        <v>60</v>
      </c>
      <c r="N410" s="4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4"/>
      <c r="P410" s="364"/>
      <c r="Q410" s="364"/>
      <c r="R410" s="365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25">
      <c r="A411" s="64" t="s">
        <v>572</v>
      </c>
      <c r="B411" s="64" t="s">
        <v>573</v>
      </c>
      <c r="C411" s="37">
        <v>4301170011</v>
      </c>
      <c r="D411" s="362">
        <v>4680115884113</v>
      </c>
      <c r="E411" s="362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567</v>
      </c>
      <c r="L411" s="39" t="s">
        <v>566</v>
      </c>
      <c r="M411" s="38">
        <v>150</v>
      </c>
      <c r="N411" s="4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4"/>
      <c r="P411" s="364"/>
      <c r="Q411" s="364"/>
      <c r="R411" s="36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x14ac:dyDescent="0.2">
      <c r="A412" s="369"/>
      <c r="B412" s="369"/>
      <c r="C412" s="369"/>
      <c r="D412" s="369"/>
      <c r="E412" s="369"/>
      <c r="F412" s="369"/>
      <c r="G412" s="369"/>
      <c r="H412" s="369"/>
      <c r="I412" s="369"/>
      <c r="J412" s="369"/>
      <c r="K412" s="369"/>
      <c r="L412" s="369"/>
      <c r="M412" s="370"/>
      <c r="N412" s="366" t="s">
        <v>43</v>
      </c>
      <c r="O412" s="367"/>
      <c r="P412" s="367"/>
      <c r="Q412" s="367"/>
      <c r="R412" s="367"/>
      <c r="S412" s="367"/>
      <c r="T412" s="368"/>
      <c r="U412" s="43" t="s">
        <v>42</v>
      </c>
      <c r="V412" s="44">
        <f>IFERROR(V408/H408,"0")+IFERROR(V409/H409,"0")+IFERROR(V410/H410,"0")+IFERROR(V411/H411,"0")</f>
        <v>0</v>
      </c>
      <c r="W412" s="44">
        <f>IFERROR(W408/H408,"0")+IFERROR(W409/H409,"0")+IFERROR(W410/H410,"0")+IFERROR(W411/H411,"0")</f>
        <v>0</v>
      </c>
      <c r="X412" s="44">
        <f>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69"/>
      <c r="B413" s="369"/>
      <c r="C413" s="369"/>
      <c r="D413" s="369"/>
      <c r="E413" s="369"/>
      <c r="F413" s="369"/>
      <c r="G413" s="369"/>
      <c r="H413" s="369"/>
      <c r="I413" s="369"/>
      <c r="J413" s="369"/>
      <c r="K413" s="369"/>
      <c r="L413" s="369"/>
      <c r="M413" s="370"/>
      <c r="N413" s="366" t="s">
        <v>43</v>
      </c>
      <c r="O413" s="367"/>
      <c r="P413" s="367"/>
      <c r="Q413" s="367"/>
      <c r="R413" s="367"/>
      <c r="S413" s="367"/>
      <c r="T413" s="368"/>
      <c r="U413" s="43" t="s">
        <v>0</v>
      </c>
      <c r="V413" s="44">
        <f>IFERROR(SUM(V408:V411),"0")</f>
        <v>0</v>
      </c>
      <c r="W413" s="44">
        <f>IFERROR(SUM(W408:W411),"0")</f>
        <v>0</v>
      </c>
      <c r="X413" s="43"/>
      <c r="Y413" s="68"/>
      <c r="Z413" s="68"/>
    </row>
    <row r="414" spans="1:53" ht="16.5" customHeight="1" x14ac:dyDescent="0.25">
      <c r="A414" s="390" t="s">
        <v>574</v>
      </c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L414" s="390"/>
      <c r="M414" s="390"/>
      <c r="N414" s="390"/>
      <c r="O414" s="390"/>
      <c r="P414" s="390"/>
      <c r="Q414" s="390"/>
      <c r="R414" s="390"/>
      <c r="S414" s="390"/>
      <c r="T414" s="390"/>
      <c r="U414" s="390"/>
      <c r="V414" s="390"/>
      <c r="W414" s="390"/>
      <c r="X414" s="390"/>
      <c r="Y414" s="66"/>
      <c r="Z414" s="66"/>
    </row>
    <row r="415" spans="1:53" ht="14.25" customHeight="1" x14ac:dyDescent="0.25">
      <c r="A415" s="375" t="s">
        <v>110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67"/>
      <c r="Z415" s="67"/>
    </row>
    <row r="416" spans="1:53" ht="27" customHeight="1" x14ac:dyDescent="0.25">
      <c r="A416" s="64" t="s">
        <v>575</v>
      </c>
      <c r="B416" s="64" t="s">
        <v>576</v>
      </c>
      <c r="C416" s="37">
        <v>4301020196</v>
      </c>
      <c r="D416" s="362">
        <v>4607091389388</v>
      </c>
      <c r="E416" s="362"/>
      <c r="F416" s="63">
        <v>1.3</v>
      </c>
      <c r="G416" s="38">
        <v>4</v>
      </c>
      <c r="H416" s="63">
        <v>5.2</v>
      </c>
      <c r="I416" s="63">
        <v>5.6079999999999997</v>
      </c>
      <c r="J416" s="38">
        <v>104</v>
      </c>
      <c r="K416" s="38" t="s">
        <v>114</v>
      </c>
      <c r="L416" s="39" t="s">
        <v>133</v>
      </c>
      <c r="M416" s="38">
        <v>35</v>
      </c>
      <c r="N416" s="4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4"/>
      <c r="P416" s="364"/>
      <c r="Q416" s="364"/>
      <c r="R416" s="365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25">
      <c r="A417" s="64" t="s">
        <v>577</v>
      </c>
      <c r="B417" s="64" t="s">
        <v>578</v>
      </c>
      <c r="C417" s="37">
        <v>4301020185</v>
      </c>
      <c r="D417" s="362">
        <v>4607091389364</v>
      </c>
      <c r="E417" s="362"/>
      <c r="F417" s="63">
        <v>0.42</v>
      </c>
      <c r="G417" s="38">
        <v>6</v>
      </c>
      <c r="H417" s="63">
        <v>2.52</v>
      </c>
      <c r="I417" s="63">
        <v>2.75</v>
      </c>
      <c r="J417" s="38">
        <v>156</v>
      </c>
      <c r="K417" s="38" t="s">
        <v>80</v>
      </c>
      <c r="L417" s="39" t="s">
        <v>133</v>
      </c>
      <c r="M417" s="38">
        <v>35</v>
      </c>
      <c r="N417" s="4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4"/>
      <c r="P417" s="364"/>
      <c r="Q417" s="364"/>
      <c r="R417" s="365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x14ac:dyDescent="0.2">
      <c r="A418" s="369"/>
      <c r="B418" s="369"/>
      <c r="C418" s="369"/>
      <c r="D418" s="369"/>
      <c r="E418" s="369"/>
      <c r="F418" s="369"/>
      <c r="G418" s="369"/>
      <c r="H418" s="369"/>
      <c r="I418" s="369"/>
      <c r="J418" s="369"/>
      <c r="K418" s="369"/>
      <c r="L418" s="369"/>
      <c r="M418" s="370"/>
      <c r="N418" s="366" t="s">
        <v>43</v>
      </c>
      <c r="O418" s="367"/>
      <c r="P418" s="367"/>
      <c r="Q418" s="367"/>
      <c r="R418" s="367"/>
      <c r="S418" s="367"/>
      <c r="T418" s="368"/>
      <c r="U418" s="43" t="s">
        <v>42</v>
      </c>
      <c r="V418" s="44">
        <f>IFERROR(V416/H416,"0")+IFERROR(V417/H417,"0")</f>
        <v>0</v>
      </c>
      <c r="W418" s="44">
        <f>IFERROR(W416/H416,"0")+IFERROR(W417/H417,"0")</f>
        <v>0</v>
      </c>
      <c r="X418" s="44">
        <f>IFERROR(IF(X416="",0,X416),"0")+IFERROR(IF(X417="",0,X417),"0")</f>
        <v>0</v>
      </c>
      <c r="Y418" s="68"/>
      <c r="Z418" s="68"/>
    </row>
    <row r="419" spans="1:53" x14ac:dyDescent="0.2">
      <c r="A419" s="369"/>
      <c r="B419" s="369"/>
      <c r="C419" s="369"/>
      <c r="D419" s="369"/>
      <c r="E419" s="369"/>
      <c r="F419" s="369"/>
      <c r="G419" s="369"/>
      <c r="H419" s="369"/>
      <c r="I419" s="369"/>
      <c r="J419" s="369"/>
      <c r="K419" s="369"/>
      <c r="L419" s="369"/>
      <c r="M419" s="370"/>
      <c r="N419" s="366" t="s">
        <v>43</v>
      </c>
      <c r="O419" s="367"/>
      <c r="P419" s="367"/>
      <c r="Q419" s="367"/>
      <c r="R419" s="367"/>
      <c r="S419" s="367"/>
      <c r="T419" s="368"/>
      <c r="U419" s="43" t="s">
        <v>0</v>
      </c>
      <c r="V419" s="44">
        <f>IFERROR(SUM(V416:V417),"0")</f>
        <v>0</v>
      </c>
      <c r="W419" s="44">
        <f>IFERROR(SUM(W416:W417),"0")</f>
        <v>0</v>
      </c>
      <c r="X419" s="43"/>
      <c r="Y419" s="68"/>
      <c r="Z419" s="68"/>
    </row>
    <row r="420" spans="1:53" ht="14.25" customHeight="1" x14ac:dyDescent="0.25">
      <c r="A420" s="375" t="s">
        <v>76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67"/>
      <c r="Z420" s="67"/>
    </row>
    <row r="421" spans="1:53" ht="27" customHeight="1" x14ac:dyDescent="0.25">
      <c r="A421" s="64" t="s">
        <v>579</v>
      </c>
      <c r="B421" s="64" t="s">
        <v>580</v>
      </c>
      <c r="C421" s="37">
        <v>4301031212</v>
      </c>
      <c r="D421" s="362">
        <v>4607091389739</v>
      </c>
      <c r="E421" s="362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80</v>
      </c>
      <c r="L421" s="39" t="s">
        <v>113</v>
      </c>
      <c r="M421" s="38">
        <v>45</v>
      </c>
      <c r="N421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4"/>
      <c r="P421" s="364"/>
      <c r="Q421" s="364"/>
      <c r="R421" s="36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7" si="20">IFERROR(IF(V421="",0,CEILING((V421/$H421),1)*$H421),"")</f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2" t="s">
        <v>66</v>
      </c>
    </row>
    <row r="422" spans="1:53" ht="27" customHeight="1" x14ac:dyDescent="0.25">
      <c r="A422" s="64" t="s">
        <v>581</v>
      </c>
      <c r="B422" s="64" t="s">
        <v>582</v>
      </c>
      <c r="C422" s="37">
        <v>4301031247</v>
      </c>
      <c r="D422" s="362">
        <v>4680115883048</v>
      </c>
      <c r="E422" s="362"/>
      <c r="F422" s="63">
        <v>1</v>
      </c>
      <c r="G422" s="38">
        <v>4</v>
      </c>
      <c r="H422" s="63">
        <v>4</v>
      </c>
      <c r="I422" s="63">
        <v>4.21</v>
      </c>
      <c r="J422" s="38">
        <v>120</v>
      </c>
      <c r="K422" s="38" t="s">
        <v>80</v>
      </c>
      <c r="L422" s="39" t="s">
        <v>79</v>
      </c>
      <c r="M422" s="38">
        <v>40</v>
      </c>
      <c r="N422" s="4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4"/>
      <c r="P422" s="364"/>
      <c r="Q422" s="364"/>
      <c r="R422" s="365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20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3" t="s">
        <v>66</v>
      </c>
    </row>
    <row r="423" spans="1:53" ht="27" customHeight="1" x14ac:dyDescent="0.25">
      <c r="A423" s="64" t="s">
        <v>583</v>
      </c>
      <c r="B423" s="64" t="s">
        <v>584</v>
      </c>
      <c r="C423" s="37">
        <v>4301031176</v>
      </c>
      <c r="D423" s="362">
        <v>4607091389425</v>
      </c>
      <c r="E423" s="362"/>
      <c r="F423" s="63">
        <v>0.35</v>
      </c>
      <c r="G423" s="38">
        <v>6</v>
      </c>
      <c r="H423" s="63">
        <v>2.1</v>
      </c>
      <c r="I423" s="63">
        <v>2.23</v>
      </c>
      <c r="J423" s="38">
        <v>234</v>
      </c>
      <c r="K423" s="38" t="s">
        <v>176</v>
      </c>
      <c r="L423" s="39" t="s">
        <v>79</v>
      </c>
      <c r="M423" s="38">
        <v>45</v>
      </c>
      <c r="N423" s="43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4"/>
      <c r="P423" s="364"/>
      <c r="Q423" s="364"/>
      <c r="R423" s="365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20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customHeight="1" x14ac:dyDescent="0.25">
      <c r="A424" s="64" t="s">
        <v>585</v>
      </c>
      <c r="B424" s="64" t="s">
        <v>586</v>
      </c>
      <c r="C424" s="37">
        <v>4301031215</v>
      </c>
      <c r="D424" s="362">
        <v>4680115882911</v>
      </c>
      <c r="E424" s="362"/>
      <c r="F424" s="63">
        <v>0.4</v>
      </c>
      <c r="G424" s="38">
        <v>6</v>
      </c>
      <c r="H424" s="63">
        <v>2.4</v>
      </c>
      <c r="I424" s="63">
        <v>2.5299999999999998</v>
      </c>
      <c r="J424" s="38">
        <v>234</v>
      </c>
      <c r="K424" s="38" t="s">
        <v>176</v>
      </c>
      <c r="L424" s="39" t="s">
        <v>79</v>
      </c>
      <c r="M424" s="38">
        <v>40</v>
      </c>
      <c r="N424" s="42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4"/>
      <c r="P424" s="364"/>
      <c r="Q424" s="364"/>
      <c r="R424" s="365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587</v>
      </c>
      <c r="B425" s="64" t="s">
        <v>588</v>
      </c>
      <c r="C425" s="37">
        <v>4301031167</v>
      </c>
      <c r="D425" s="362">
        <v>4680115880771</v>
      </c>
      <c r="E425" s="362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176</v>
      </c>
      <c r="L425" s="39" t="s">
        <v>79</v>
      </c>
      <c r="M425" s="38">
        <v>45</v>
      </c>
      <c r="N425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4"/>
      <c r="P425" s="364"/>
      <c r="Q425" s="364"/>
      <c r="R425" s="365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589</v>
      </c>
      <c r="B426" s="64" t="s">
        <v>590</v>
      </c>
      <c r="C426" s="37">
        <v>4301031173</v>
      </c>
      <c r="D426" s="362">
        <v>4607091389500</v>
      </c>
      <c r="E426" s="362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176</v>
      </c>
      <c r="L426" s="39" t="s">
        <v>79</v>
      </c>
      <c r="M426" s="38">
        <v>45</v>
      </c>
      <c r="N426" s="4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4"/>
      <c r="P426" s="364"/>
      <c r="Q426" s="364"/>
      <c r="R426" s="365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25">
      <c r="A427" s="64" t="s">
        <v>591</v>
      </c>
      <c r="B427" s="64" t="s">
        <v>592</v>
      </c>
      <c r="C427" s="37">
        <v>4301031103</v>
      </c>
      <c r="D427" s="362">
        <v>4680115881983</v>
      </c>
      <c r="E427" s="362"/>
      <c r="F427" s="63">
        <v>0.28000000000000003</v>
      </c>
      <c r="G427" s="38">
        <v>4</v>
      </c>
      <c r="H427" s="63">
        <v>1.1200000000000001</v>
      </c>
      <c r="I427" s="63">
        <v>1.252</v>
      </c>
      <c r="J427" s="38">
        <v>234</v>
      </c>
      <c r="K427" s="38" t="s">
        <v>176</v>
      </c>
      <c r="L427" s="39" t="s">
        <v>79</v>
      </c>
      <c r="M427" s="38">
        <v>40</v>
      </c>
      <c r="N427" s="4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4"/>
      <c r="P427" s="364"/>
      <c r="Q427" s="364"/>
      <c r="R427" s="365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x14ac:dyDescent="0.2">
      <c r="A428" s="369"/>
      <c r="B428" s="369"/>
      <c r="C428" s="369"/>
      <c r="D428" s="369"/>
      <c r="E428" s="369"/>
      <c r="F428" s="369"/>
      <c r="G428" s="369"/>
      <c r="H428" s="369"/>
      <c r="I428" s="369"/>
      <c r="J428" s="369"/>
      <c r="K428" s="369"/>
      <c r="L428" s="369"/>
      <c r="M428" s="370"/>
      <c r="N428" s="366" t="s">
        <v>43</v>
      </c>
      <c r="O428" s="367"/>
      <c r="P428" s="367"/>
      <c r="Q428" s="367"/>
      <c r="R428" s="367"/>
      <c r="S428" s="367"/>
      <c r="T428" s="368"/>
      <c r="U428" s="43" t="s">
        <v>42</v>
      </c>
      <c r="V428" s="44">
        <f>IFERROR(V421/H421,"0")+IFERROR(V422/H422,"0")+IFERROR(V423/H423,"0")+IFERROR(V424/H424,"0")+IFERROR(V425/H425,"0")+IFERROR(V426/H426,"0")+IFERROR(V427/H427,"0")</f>
        <v>0</v>
      </c>
      <c r="W428" s="44">
        <f>IFERROR(W421/H421,"0")+IFERROR(W422/H422,"0")+IFERROR(W423/H423,"0")+IFERROR(W424/H424,"0")+IFERROR(W425/H425,"0")+IFERROR(W426/H426,"0")+IFERROR(W427/H427,"0")</f>
        <v>0</v>
      </c>
      <c r="X428" s="44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x14ac:dyDescent="0.2">
      <c r="A429" s="369"/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70"/>
      <c r="N429" s="366" t="s">
        <v>43</v>
      </c>
      <c r="O429" s="367"/>
      <c r="P429" s="367"/>
      <c r="Q429" s="367"/>
      <c r="R429" s="367"/>
      <c r="S429" s="367"/>
      <c r="T429" s="368"/>
      <c r="U429" s="43" t="s">
        <v>0</v>
      </c>
      <c r="V429" s="44">
        <f>IFERROR(SUM(V421:V427),"0")</f>
        <v>0</v>
      </c>
      <c r="W429" s="44">
        <f>IFERROR(SUM(W421:W427),"0")</f>
        <v>0</v>
      </c>
      <c r="X429" s="43"/>
      <c r="Y429" s="68"/>
      <c r="Z429" s="68"/>
    </row>
    <row r="430" spans="1:53" ht="14.25" customHeight="1" x14ac:dyDescent="0.25">
      <c r="A430" s="375" t="s">
        <v>105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67"/>
      <c r="Z430" s="67"/>
    </row>
    <row r="431" spans="1:53" ht="27" customHeight="1" x14ac:dyDescent="0.25">
      <c r="A431" s="64" t="s">
        <v>593</v>
      </c>
      <c r="B431" s="64" t="s">
        <v>594</v>
      </c>
      <c r="C431" s="37">
        <v>4301170010</v>
      </c>
      <c r="D431" s="362">
        <v>4680115884090</v>
      </c>
      <c r="E431" s="362"/>
      <c r="F431" s="63">
        <v>0.11</v>
      </c>
      <c r="G431" s="38">
        <v>12</v>
      </c>
      <c r="H431" s="63">
        <v>1.32</v>
      </c>
      <c r="I431" s="63">
        <v>1.88</v>
      </c>
      <c r="J431" s="38">
        <v>200</v>
      </c>
      <c r="K431" s="38" t="s">
        <v>567</v>
      </c>
      <c r="L431" s="39" t="s">
        <v>566</v>
      </c>
      <c r="M431" s="38">
        <v>150</v>
      </c>
      <c r="N431" s="42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4"/>
      <c r="P431" s="364"/>
      <c r="Q431" s="364"/>
      <c r="R431" s="365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9" t="s">
        <v>66</v>
      </c>
    </row>
    <row r="432" spans="1:53" x14ac:dyDescent="0.2">
      <c r="A432" s="369"/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70"/>
      <c r="N432" s="366" t="s">
        <v>43</v>
      </c>
      <c r="O432" s="367"/>
      <c r="P432" s="367"/>
      <c r="Q432" s="367"/>
      <c r="R432" s="367"/>
      <c r="S432" s="367"/>
      <c r="T432" s="368"/>
      <c r="U432" s="43" t="s">
        <v>42</v>
      </c>
      <c r="V432" s="44">
        <f>IFERROR(V431/H431,"0")</f>
        <v>0</v>
      </c>
      <c r="W432" s="44">
        <f>IFERROR(W431/H431,"0")</f>
        <v>0</v>
      </c>
      <c r="X432" s="44">
        <f>IFERROR(IF(X431="",0,X431),"0")</f>
        <v>0</v>
      </c>
      <c r="Y432" s="68"/>
      <c r="Z432" s="68"/>
    </row>
    <row r="433" spans="1:53" x14ac:dyDescent="0.2">
      <c r="A433" s="369"/>
      <c r="B433" s="369"/>
      <c r="C433" s="369"/>
      <c r="D433" s="369"/>
      <c r="E433" s="369"/>
      <c r="F433" s="369"/>
      <c r="G433" s="369"/>
      <c r="H433" s="369"/>
      <c r="I433" s="369"/>
      <c r="J433" s="369"/>
      <c r="K433" s="369"/>
      <c r="L433" s="369"/>
      <c r="M433" s="370"/>
      <c r="N433" s="366" t="s">
        <v>43</v>
      </c>
      <c r="O433" s="367"/>
      <c r="P433" s="367"/>
      <c r="Q433" s="367"/>
      <c r="R433" s="367"/>
      <c r="S433" s="367"/>
      <c r="T433" s="368"/>
      <c r="U433" s="43" t="s">
        <v>0</v>
      </c>
      <c r="V433" s="44">
        <f>IFERROR(SUM(V431:V431),"0")</f>
        <v>0</v>
      </c>
      <c r="W433" s="44">
        <f>IFERROR(SUM(W431:W431),"0")</f>
        <v>0</v>
      </c>
      <c r="X433" s="43"/>
      <c r="Y433" s="68"/>
      <c r="Z433" s="68"/>
    </row>
    <row r="434" spans="1:53" ht="14.25" customHeight="1" x14ac:dyDescent="0.25">
      <c r="A434" s="375" t="s">
        <v>595</v>
      </c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75"/>
      <c r="O434" s="375"/>
      <c r="P434" s="375"/>
      <c r="Q434" s="375"/>
      <c r="R434" s="375"/>
      <c r="S434" s="375"/>
      <c r="T434" s="375"/>
      <c r="U434" s="375"/>
      <c r="V434" s="375"/>
      <c r="W434" s="375"/>
      <c r="X434" s="375"/>
      <c r="Y434" s="67"/>
      <c r="Z434" s="67"/>
    </row>
    <row r="435" spans="1:53" ht="27" customHeight="1" x14ac:dyDescent="0.25">
      <c r="A435" s="64" t="s">
        <v>596</v>
      </c>
      <c r="B435" s="64" t="s">
        <v>597</v>
      </c>
      <c r="C435" s="37">
        <v>4301040357</v>
      </c>
      <c r="D435" s="362">
        <v>4680115884564</v>
      </c>
      <c r="E435" s="362"/>
      <c r="F435" s="63">
        <v>0.15</v>
      </c>
      <c r="G435" s="38">
        <v>20</v>
      </c>
      <c r="H435" s="63">
        <v>3</v>
      </c>
      <c r="I435" s="63">
        <v>3.6</v>
      </c>
      <c r="J435" s="38">
        <v>200</v>
      </c>
      <c r="K435" s="38" t="s">
        <v>567</v>
      </c>
      <c r="L435" s="39" t="s">
        <v>566</v>
      </c>
      <c r="M435" s="38">
        <v>60</v>
      </c>
      <c r="N435" s="4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4"/>
      <c r="P435" s="364"/>
      <c r="Q435" s="364"/>
      <c r="R435" s="365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0" t="s">
        <v>66</v>
      </c>
    </row>
    <row r="436" spans="1:53" x14ac:dyDescent="0.2">
      <c r="A436" s="369"/>
      <c r="B436" s="369"/>
      <c r="C436" s="369"/>
      <c r="D436" s="369"/>
      <c r="E436" s="369"/>
      <c r="F436" s="369"/>
      <c r="G436" s="369"/>
      <c r="H436" s="369"/>
      <c r="I436" s="369"/>
      <c r="J436" s="369"/>
      <c r="K436" s="369"/>
      <c r="L436" s="369"/>
      <c r="M436" s="370"/>
      <c r="N436" s="366" t="s">
        <v>43</v>
      </c>
      <c r="O436" s="367"/>
      <c r="P436" s="367"/>
      <c r="Q436" s="367"/>
      <c r="R436" s="367"/>
      <c r="S436" s="367"/>
      <c r="T436" s="368"/>
      <c r="U436" s="43" t="s">
        <v>42</v>
      </c>
      <c r="V436" s="44">
        <f>IFERROR(V435/H435,"0")</f>
        <v>0</v>
      </c>
      <c r="W436" s="44">
        <f>IFERROR(W435/H435,"0")</f>
        <v>0</v>
      </c>
      <c r="X436" s="44">
        <f>IFERROR(IF(X435="",0,X435),"0")</f>
        <v>0</v>
      </c>
      <c r="Y436" s="68"/>
      <c r="Z436" s="68"/>
    </row>
    <row r="437" spans="1:53" x14ac:dyDescent="0.2">
      <c r="A437" s="369"/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70"/>
      <c r="N437" s="366" t="s">
        <v>43</v>
      </c>
      <c r="O437" s="367"/>
      <c r="P437" s="367"/>
      <c r="Q437" s="367"/>
      <c r="R437" s="367"/>
      <c r="S437" s="367"/>
      <c r="T437" s="368"/>
      <c r="U437" s="43" t="s">
        <v>0</v>
      </c>
      <c r="V437" s="44">
        <f>IFERROR(SUM(V435:V435),"0")</f>
        <v>0</v>
      </c>
      <c r="W437" s="44">
        <f>IFERROR(SUM(W435:W435),"0")</f>
        <v>0</v>
      </c>
      <c r="X437" s="43"/>
      <c r="Y437" s="68"/>
      <c r="Z437" s="68"/>
    </row>
    <row r="438" spans="1:53" ht="27.75" customHeight="1" x14ac:dyDescent="0.2">
      <c r="A438" s="389" t="s">
        <v>598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55"/>
      <c r="Z438" s="55"/>
    </row>
    <row r="439" spans="1:53" ht="16.5" customHeight="1" x14ac:dyDescent="0.25">
      <c r="A439" s="390" t="s">
        <v>598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66"/>
      <c r="Z439" s="66"/>
    </row>
    <row r="440" spans="1:53" ht="14.25" customHeight="1" x14ac:dyDescent="0.25">
      <c r="A440" s="375" t="s">
        <v>118</v>
      </c>
      <c r="B440" s="375"/>
      <c r="C440" s="375"/>
      <c r="D440" s="375"/>
      <c r="E440" s="375"/>
      <c r="F440" s="375"/>
      <c r="G440" s="375"/>
      <c r="H440" s="375"/>
      <c r="I440" s="375"/>
      <c r="J440" s="375"/>
      <c r="K440" s="375"/>
      <c r="L440" s="375"/>
      <c r="M440" s="375"/>
      <c r="N440" s="375"/>
      <c r="O440" s="375"/>
      <c r="P440" s="375"/>
      <c r="Q440" s="375"/>
      <c r="R440" s="375"/>
      <c r="S440" s="375"/>
      <c r="T440" s="375"/>
      <c r="U440" s="375"/>
      <c r="V440" s="375"/>
      <c r="W440" s="375"/>
      <c r="X440" s="375"/>
      <c r="Y440" s="67"/>
      <c r="Z440" s="67"/>
    </row>
    <row r="441" spans="1:53" ht="27" customHeight="1" x14ac:dyDescent="0.25">
      <c r="A441" s="64" t="s">
        <v>599</v>
      </c>
      <c r="B441" s="64" t="s">
        <v>600</v>
      </c>
      <c r="C441" s="37">
        <v>4301011371</v>
      </c>
      <c r="D441" s="362">
        <v>4607091389067</v>
      </c>
      <c r="E441" s="362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114</v>
      </c>
      <c r="L441" s="39" t="s">
        <v>133</v>
      </c>
      <c r="M441" s="38">
        <v>55</v>
      </c>
      <c r="N441" s="42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4"/>
      <c r="P441" s="364"/>
      <c r="Q441" s="364"/>
      <c r="R441" s="365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ref="W441:W459" si="21">IFERROR(IF(V441="",0,CEILING((V441/$H441),1)*$H441),"")</f>
        <v>0</v>
      </c>
      <c r="X441" s="42" t="str">
        <f t="shared" ref="X441:X450" si="22">IFERROR(IF(W441=0,"",ROUNDUP(W441/H441,0)*0.01196),"")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25">
      <c r="A442" s="64" t="s">
        <v>599</v>
      </c>
      <c r="B442" s="64" t="s">
        <v>602</v>
      </c>
      <c r="C442" s="37">
        <v>4301011795</v>
      </c>
      <c r="D442" s="362">
        <v>4607091389067</v>
      </c>
      <c r="E442" s="362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114</v>
      </c>
      <c r="L442" s="39" t="s">
        <v>113</v>
      </c>
      <c r="M442" s="38">
        <v>60</v>
      </c>
      <c r="N442" s="423" t="s">
        <v>603</v>
      </c>
      <c r="O442" s="364"/>
      <c r="P442" s="364"/>
      <c r="Q442" s="364"/>
      <c r="R442" s="365"/>
      <c r="S442" s="40" t="s">
        <v>601</v>
      </c>
      <c r="T442" s="40" t="s">
        <v>48</v>
      </c>
      <c r="U442" s="41" t="s">
        <v>0</v>
      </c>
      <c r="V442" s="59">
        <v>0</v>
      </c>
      <c r="W442" s="56">
        <f t="shared" si="21"/>
        <v>0</v>
      </c>
      <c r="X442" s="42" t="str">
        <f t="shared" si="22"/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customHeight="1" x14ac:dyDescent="0.25">
      <c r="A443" s="64" t="s">
        <v>604</v>
      </c>
      <c r="B443" s="64" t="s">
        <v>605</v>
      </c>
      <c r="C443" s="37">
        <v>4301011363</v>
      </c>
      <c r="D443" s="362">
        <v>4607091383522</v>
      </c>
      <c r="E443" s="362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114</v>
      </c>
      <c r="L443" s="39" t="s">
        <v>113</v>
      </c>
      <c r="M443" s="38">
        <v>55</v>
      </c>
      <c r="N443" s="4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4"/>
      <c r="P443" s="364"/>
      <c r="Q443" s="364"/>
      <c r="R443" s="365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1"/>
        <v>0</v>
      </c>
      <c r="X443" s="42" t="str">
        <f t="shared" si="22"/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customHeight="1" x14ac:dyDescent="0.25">
      <c r="A444" s="64" t="s">
        <v>604</v>
      </c>
      <c r="B444" s="64" t="s">
        <v>606</v>
      </c>
      <c r="C444" s="37">
        <v>4301011779</v>
      </c>
      <c r="D444" s="362">
        <v>4607091383522</v>
      </c>
      <c r="E444" s="362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114</v>
      </c>
      <c r="L444" s="39" t="s">
        <v>113</v>
      </c>
      <c r="M444" s="38">
        <v>60</v>
      </c>
      <c r="N444" s="418" t="s">
        <v>607</v>
      </c>
      <c r="O444" s="364"/>
      <c r="P444" s="364"/>
      <c r="Q444" s="364"/>
      <c r="R444" s="365"/>
      <c r="S444" s="40" t="s">
        <v>601</v>
      </c>
      <c r="T444" s="40" t="s">
        <v>48</v>
      </c>
      <c r="U444" s="41" t="s">
        <v>0</v>
      </c>
      <c r="V444" s="59">
        <v>0</v>
      </c>
      <c r="W444" s="56">
        <f t="shared" si="21"/>
        <v>0</v>
      </c>
      <c r="X444" s="42" t="str">
        <f t="shared" si="22"/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25">
      <c r="A445" s="64" t="s">
        <v>608</v>
      </c>
      <c r="B445" s="64" t="s">
        <v>609</v>
      </c>
      <c r="C445" s="37">
        <v>4301011431</v>
      </c>
      <c r="D445" s="362">
        <v>4607091384437</v>
      </c>
      <c r="E445" s="362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114</v>
      </c>
      <c r="L445" s="39" t="s">
        <v>113</v>
      </c>
      <c r="M445" s="38">
        <v>50</v>
      </c>
      <c r="N445" s="41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64"/>
      <c r="P445" s="364"/>
      <c r="Q445" s="364"/>
      <c r="R445" s="365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1"/>
        <v>0</v>
      </c>
      <c r="X445" s="42" t="str">
        <f t="shared" si="22"/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ht="27" customHeight="1" x14ac:dyDescent="0.25">
      <c r="A446" s="64" t="s">
        <v>608</v>
      </c>
      <c r="B446" s="64" t="s">
        <v>610</v>
      </c>
      <c r="C446" s="37">
        <v>4301011785</v>
      </c>
      <c r="D446" s="362">
        <v>4607091384437</v>
      </c>
      <c r="E446" s="362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113</v>
      </c>
      <c r="M446" s="38">
        <v>60</v>
      </c>
      <c r="N446" s="420" t="s">
        <v>611</v>
      </c>
      <c r="O446" s="364"/>
      <c r="P446" s="364"/>
      <c r="Q446" s="364"/>
      <c r="R446" s="365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ht="16.5" customHeight="1" x14ac:dyDescent="0.25">
      <c r="A447" s="64" t="s">
        <v>612</v>
      </c>
      <c r="B447" s="64" t="s">
        <v>613</v>
      </c>
      <c r="C447" s="37">
        <v>4301011774</v>
      </c>
      <c r="D447" s="362">
        <v>4680115884502</v>
      </c>
      <c r="E447" s="362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60</v>
      </c>
      <c r="N447" s="421" t="s">
        <v>614</v>
      </c>
      <c r="O447" s="364"/>
      <c r="P447" s="364"/>
      <c r="Q447" s="364"/>
      <c r="R447" s="365"/>
      <c r="S447" s="40" t="s">
        <v>601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7" t="s">
        <v>66</v>
      </c>
    </row>
    <row r="448" spans="1:53" ht="27" customHeight="1" x14ac:dyDescent="0.25">
      <c r="A448" s="64" t="s">
        <v>615</v>
      </c>
      <c r="B448" s="64" t="s">
        <v>616</v>
      </c>
      <c r="C448" s="37">
        <v>4301011365</v>
      </c>
      <c r="D448" s="362">
        <v>4607091389104</v>
      </c>
      <c r="E448" s="362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55</v>
      </c>
      <c r="N448" s="4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64"/>
      <c r="P448" s="364"/>
      <c r="Q448" s="364"/>
      <c r="R448" s="365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8" t="s">
        <v>66</v>
      </c>
    </row>
    <row r="449" spans="1:53" ht="27" customHeight="1" x14ac:dyDescent="0.25">
      <c r="A449" s="64" t="s">
        <v>615</v>
      </c>
      <c r="B449" s="64" t="s">
        <v>617</v>
      </c>
      <c r="C449" s="37">
        <v>4301011771</v>
      </c>
      <c r="D449" s="362">
        <v>4607091389104</v>
      </c>
      <c r="E449" s="362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13" t="s">
        <v>618</v>
      </c>
      <c r="O449" s="364"/>
      <c r="P449" s="364"/>
      <c r="Q449" s="364"/>
      <c r="R449" s="365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16.5" customHeight="1" x14ac:dyDescent="0.25">
      <c r="A450" s="64" t="s">
        <v>619</v>
      </c>
      <c r="B450" s="64" t="s">
        <v>620</v>
      </c>
      <c r="C450" s="37">
        <v>4301011799</v>
      </c>
      <c r="D450" s="362">
        <v>4680115884519</v>
      </c>
      <c r="E450" s="362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133</v>
      </c>
      <c r="M450" s="38">
        <v>60</v>
      </c>
      <c r="N450" s="414" t="s">
        <v>621</v>
      </c>
      <c r="O450" s="364"/>
      <c r="P450" s="364"/>
      <c r="Q450" s="364"/>
      <c r="R450" s="365"/>
      <c r="S450" s="40" t="s">
        <v>601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t="27" customHeight="1" x14ac:dyDescent="0.25">
      <c r="A451" s="64" t="s">
        <v>622</v>
      </c>
      <c r="B451" s="64" t="s">
        <v>623</v>
      </c>
      <c r="C451" s="37">
        <v>4301011367</v>
      </c>
      <c r="D451" s="362">
        <v>4680115880603</v>
      </c>
      <c r="E451" s="362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113</v>
      </c>
      <c r="M451" s="38">
        <v>55</v>
      </c>
      <c r="N451" s="4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64"/>
      <c r="P451" s="364"/>
      <c r="Q451" s="364"/>
      <c r="R451" s="365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ref="X451:X456" si="23">IFERROR(IF(W451=0,"",ROUNDUP(W451/H451,0)*0.00937),"")</f>
        <v/>
      </c>
      <c r="Y451" s="69" t="s">
        <v>48</v>
      </c>
      <c r="Z451" s="70" t="s">
        <v>48</v>
      </c>
      <c r="AD451" s="71"/>
      <c r="BA451" s="321" t="s">
        <v>66</v>
      </c>
    </row>
    <row r="452" spans="1:53" ht="27" customHeight="1" x14ac:dyDescent="0.25">
      <c r="A452" s="64" t="s">
        <v>622</v>
      </c>
      <c r="B452" s="64" t="s">
        <v>624</v>
      </c>
      <c r="C452" s="37">
        <v>4301011778</v>
      </c>
      <c r="D452" s="362">
        <v>4680115880603</v>
      </c>
      <c r="E452" s="362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113</v>
      </c>
      <c r="M452" s="38">
        <v>60</v>
      </c>
      <c r="N452" s="416" t="s">
        <v>625</v>
      </c>
      <c r="O452" s="364"/>
      <c r="P452" s="364"/>
      <c r="Q452" s="364"/>
      <c r="R452" s="365"/>
      <c r="S452" s="40" t="s">
        <v>601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3"/>
        <v/>
      </c>
      <c r="Y452" s="69" t="s">
        <v>48</v>
      </c>
      <c r="Z452" s="70" t="s">
        <v>48</v>
      </c>
      <c r="AD452" s="71"/>
      <c r="BA452" s="322" t="s">
        <v>66</v>
      </c>
    </row>
    <row r="453" spans="1:53" ht="27" customHeight="1" x14ac:dyDescent="0.25">
      <c r="A453" s="64" t="s">
        <v>626</v>
      </c>
      <c r="B453" s="64" t="s">
        <v>627</v>
      </c>
      <c r="C453" s="37">
        <v>4301011168</v>
      </c>
      <c r="D453" s="362">
        <v>4607091389999</v>
      </c>
      <c r="E453" s="362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113</v>
      </c>
      <c r="M453" s="38">
        <v>55</v>
      </c>
      <c r="N453" s="4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64"/>
      <c r="P453" s="364"/>
      <c r="Q453" s="364"/>
      <c r="R453" s="365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3"/>
        <v/>
      </c>
      <c r="Y453" s="69" t="s">
        <v>48</v>
      </c>
      <c r="Z453" s="70" t="s">
        <v>48</v>
      </c>
      <c r="AD453" s="71"/>
      <c r="BA453" s="323" t="s">
        <v>66</v>
      </c>
    </row>
    <row r="454" spans="1:53" ht="27" customHeight="1" x14ac:dyDescent="0.25">
      <c r="A454" s="64" t="s">
        <v>626</v>
      </c>
      <c r="B454" s="64" t="s">
        <v>628</v>
      </c>
      <c r="C454" s="37">
        <v>4301011775</v>
      </c>
      <c r="D454" s="362">
        <v>4607091389999</v>
      </c>
      <c r="E454" s="362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113</v>
      </c>
      <c r="M454" s="38">
        <v>60</v>
      </c>
      <c r="N454" s="408" t="s">
        <v>629</v>
      </c>
      <c r="O454" s="364"/>
      <c r="P454" s="364"/>
      <c r="Q454" s="364"/>
      <c r="R454" s="365"/>
      <c r="S454" s="40" t="s">
        <v>601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3"/>
        <v/>
      </c>
      <c r="Y454" s="69" t="s">
        <v>48</v>
      </c>
      <c r="Z454" s="70" t="s">
        <v>48</v>
      </c>
      <c r="AD454" s="71"/>
      <c r="BA454" s="324" t="s">
        <v>66</v>
      </c>
    </row>
    <row r="455" spans="1:53" ht="27" customHeight="1" x14ac:dyDescent="0.25">
      <c r="A455" s="64" t="s">
        <v>630</v>
      </c>
      <c r="B455" s="64" t="s">
        <v>631</v>
      </c>
      <c r="C455" s="37">
        <v>4301011372</v>
      </c>
      <c r="D455" s="362">
        <v>4680115882782</v>
      </c>
      <c r="E455" s="362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50</v>
      </c>
      <c r="N455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64"/>
      <c r="P455" s="364"/>
      <c r="Q455" s="364"/>
      <c r="R455" s="365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3"/>
        <v/>
      </c>
      <c r="Y455" s="69" t="s">
        <v>48</v>
      </c>
      <c r="Z455" s="70" t="s">
        <v>48</v>
      </c>
      <c r="AD455" s="71"/>
      <c r="BA455" s="325" t="s">
        <v>66</v>
      </c>
    </row>
    <row r="456" spans="1:53" ht="27" customHeight="1" x14ac:dyDescent="0.25">
      <c r="A456" s="64" t="s">
        <v>630</v>
      </c>
      <c r="B456" s="64" t="s">
        <v>632</v>
      </c>
      <c r="C456" s="37">
        <v>4301011770</v>
      </c>
      <c r="D456" s="362">
        <v>4680115882782</v>
      </c>
      <c r="E456" s="362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410" t="s">
        <v>633</v>
      </c>
      <c r="O456" s="364"/>
      <c r="P456" s="364"/>
      <c r="Q456" s="364"/>
      <c r="R456" s="365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3"/>
        <v/>
      </c>
      <c r="Y456" s="69" t="s">
        <v>48</v>
      </c>
      <c r="Z456" s="70" t="s">
        <v>48</v>
      </c>
      <c r="AD456" s="71"/>
      <c r="BA456" s="326" t="s">
        <v>66</v>
      </c>
    </row>
    <row r="457" spans="1:53" ht="27" customHeight="1" x14ac:dyDescent="0.25">
      <c r="A457" s="64" t="s">
        <v>634</v>
      </c>
      <c r="B457" s="64" t="s">
        <v>635</v>
      </c>
      <c r="C457" s="37">
        <v>4301011190</v>
      </c>
      <c r="D457" s="362">
        <v>4607091389098</v>
      </c>
      <c r="E457" s="362"/>
      <c r="F457" s="63">
        <v>0.4</v>
      </c>
      <c r="G457" s="38">
        <v>6</v>
      </c>
      <c r="H457" s="63">
        <v>2.4</v>
      </c>
      <c r="I457" s="63">
        <v>2.6</v>
      </c>
      <c r="J457" s="38">
        <v>156</v>
      </c>
      <c r="K457" s="38" t="s">
        <v>80</v>
      </c>
      <c r="L457" s="39" t="s">
        <v>133</v>
      </c>
      <c r="M457" s="38">
        <v>50</v>
      </c>
      <c r="N457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4"/>
      <c r="P457" s="364"/>
      <c r="Q457" s="364"/>
      <c r="R457" s="365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27" t="s">
        <v>66</v>
      </c>
    </row>
    <row r="458" spans="1:53" ht="27" customHeight="1" x14ac:dyDescent="0.25">
      <c r="A458" s="64" t="s">
        <v>636</v>
      </c>
      <c r="B458" s="64" t="s">
        <v>637</v>
      </c>
      <c r="C458" s="37">
        <v>4301011366</v>
      </c>
      <c r="D458" s="362">
        <v>4607091389982</v>
      </c>
      <c r="E458" s="362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55</v>
      </c>
      <c r="N458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64"/>
      <c r="P458" s="364"/>
      <c r="Q458" s="364"/>
      <c r="R458" s="365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8" t="s">
        <v>66</v>
      </c>
    </row>
    <row r="459" spans="1:53" ht="27" customHeight="1" x14ac:dyDescent="0.25">
      <c r="A459" s="64" t="s">
        <v>636</v>
      </c>
      <c r="B459" s="64" t="s">
        <v>638</v>
      </c>
      <c r="C459" s="37">
        <v>4301011784</v>
      </c>
      <c r="D459" s="362">
        <v>4607091389982</v>
      </c>
      <c r="E459" s="362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05" t="s">
        <v>639</v>
      </c>
      <c r="O459" s="364"/>
      <c r="P459" s="364"/>
      <c r="Q459" s="364"/>
      <c r="R459" s="365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9" t="s">
        <v>66</v>
      </c>
    </row>
    <row r="460" spans="1:53" x14ac:dyDescent="0.2">
      <c r="A460" s="369"/>
      <c r="B460" s="369"/>
      <c r="C460" s="369"/>
      <c r="D460" s="369"/>
      <c r="E460" s="369"/>
      <c r="F460" s="369"/>
      <c r="G460" s="369"/>
      <c r="H460" s="369"/>
      <c r="I460" s="369"/>
      <c r="J460" s="369"/>
      <c r="K460" s="369"/>
      <c r="L460" s="369"/>
      <c r="M460" s="370"/>
      <c r="N460" s="366" t="s">
        <v>43</v>
      </c>
      <c r="O460" s="367"/>
      <c r="P460" s="367"/>
      <c r="Q460" s="367"/>
      <c r="R460" s="367"/>
      <c r="S460" s="367"/>
      <c r="T460" s="368"/>
      <c r="U460" s="43" t="s">
        <v>42</v>
      </c>
      <c r="V460" s="44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44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44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x14ac:dyDescent="0.2">
      <c r="A461" s="369"/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70"/>
      <c r="N461" s="366" t="s">
        <v>43</v>
      </c>
      <c r="O461" s="367"/>
      <c r="P461" s="367"/>
      <c r="Q461" s="367"/>
      <c r="R461" s="367"/>
      <c r="S461" s="367"/>
      <c r="T461" s="368"/>
      <c r="U461" s="43" t="s">
        <v>0</v>
      </c>
      <c r="V461" s="44">
        <f>IFERROR(SUM(V441:V459),"0")</f>
        <v>0</v>
      </c>
      <c r="W461" s="44">
        <f>IFERROR(SUM(W441:W459),"0")</f>
        <v>0</v>
      </c>
      <c r="X461" s="43"/>
      <c r="Y461" s="68"/>
      <c r="Z461" s="68"/>
    </row>
    <row r="462" spans="1:53" ht="14.25" customHeight="1" x14ac:dyDescent="0.25">
      <c r="A462" s="375" t="s">
        <v>110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375"/>
      <c r="Y462" s="67"/>
      <c r="Z462" s="67"/>
    </row>
    <row r="463" spans="1:53" ht="16.5" customHeight="1" x14ac:dyDescent="0.25">
      <c r="A463" s="64" t="s">
        <v>640</v>
      </c>
      <c r="B463" s="64" t="s">
        <v>641</v>
      </c>
      <c r="C463" s="37">
        <v>4301020222</v>
      </c>
      <c r="D463" s="362">
        <v>4607091388930</v>
      </c>
      <c r="E463" s="362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114</v>
      </c>
      <c r="L463" s="39" t="s">
        <v>113</v>
      </c>
      <c r="M463" s="38">
        <v>55</v>
      </c>
      <c r="N463" s="4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4"/>
      <c r="P463" s="364"/>
      <c r="Q463" s="364"/>
      <c r="R463" s="365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30" t="s">
        <v>66</v>
      </c>
    </row>
    <row r="464" spans="1:53" ht="16.5" customHeight="1" x14ac:dyDescent="0.25">
      <c r="A464" s="64" t="s">
        <v>642</v>
      </c>
      <c r="B464" s="64" t="s">
        <v>643</v>
      </c>
      <c r="C464" s="37">
        <v>4301020206</v>
      </c>
      <c r="D464" s="362">
        <v>4680115880054</v>
      </c>
      <c r="E464" s="362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55</v>
      </c>
      <c r="N464" s="4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4"/>
      <c r="P464" s="364"/>
      <c r="Q464" s="364"/>
      <c r="R464" s="365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31" t="s">
        <v>66</v>
      </c>
    </row>
    <row r="465" spans="1:53" x14ac:dyDescent="0.2">
      <c r="A465" s="369"/>
      <c r="B465" s="369"/>
      <c r="C465" s="369"/>
      <c r="D465" s="369"/>
      <c r="E465" s="369"/>
      <c r="F465" s="369"/>
      <c r="G465" s="369"/>
      <c r="H465" s="369"/>
      <c r="I465" s="369"/>
      <c r="J465" s="369"/>
      <c r="K465" s="369"/>
      <c r="L465" s="369"/>
      <c r="M465" s="370"/>
      <c r="N465" s="366" t="s">
        <v>43</v>
      </c>
      <c r="O465" s="367"/>
      <c r="P465" s="367"/>
      <c r="Q465" s="367"/>
      <c r="R465" s="367"/>
      <c r="S465" s="367"/>
      <c r="T465" s="368"/>
      <c r="U465" s="43" t="s">
        <v>42</v>
      </c>
      <c r="V465" s="44">
        <f>IFERROR(V463/H463,"0")+IFERROR(V464/H464,"0")</f>
        <v>0</v>
      </c>
      <c r="W465" s="44">
        <f>IFERROR(W463/H463,"0")+IFERROR(W464/H464,"0")</f>
        <v>0</v>
      </c>
      <c r="X465" s="44">
        <f>IFERROR(IF(X463="",0,X463),"0")+IFERROR(IF(X464="",0,X464),"0")</f>
        <v>0</v>
      </c>
      <c r="Y465" s="68"/>
      <c r="Z465" s="68"/>
    </row>
    <row r="466" spans="1:53" x14ac:dyDescent="0.2">
      <c r="A466" s="369"/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70"/>
      <c r="N466" s="366" t="s">
        <v>43</v>
      </c>
      <c r="O466" s="367"/>
      <c r="P466" s="367"/>
      <c r="Q466" s="367"/>
      <c r="R466" s="367"/>
      <c r="S466" s="367"/>
      <c r="T466" s="368"/>
      <c r="U466" s="43" t="s">
        <v>0</v>
      </c>
      <c r="V466" s="44">
        <f>IFERROR(SUM(V463:V464),"0")</f>
        <v>0</v>
      </c>
      <c r="W466" s="44">
        <f>IFERROR(SUM(W463:W464),"0")</f>
        <v>0</v>
      </c>
      <c r="X466" s="43"/>
      <c r="Y466" s="68"/>
      <c r="Z466" s="68"/>
    </row>
    <row r="467" spans="1:53" ht="14.25" customHeight="1" x14ac:dyDescent="0.25">
      <c r="A467" s="375" t="s">
        <v>76</v>
      </c>
      <c r="B467" s="375"/>
      <c r="C467" s="375"/>
      <c r="D467" s="375"/>
      <c r="E467" s="375"/>
      <c r="F467" s="375"/>
      <c r="G467" s="375"/>
      <c r="H467" s="375"/>
      <c r="I467" s="375"/>
      <c r="J467" s="375"/>
      <c r="K467" s="375"/>
      <c r="L467" s="375"/>
      <c r="M467" s="375"/>
      <c r="N467" s="375"/>
      <c r="O467" s="375"/>
      <c r="P467" s="375"/>
      <c r="Q467" s="375"/>
      <c r="R467" s="375"/>
      <c r="S467" s="375"/>
      <c r="T467" s="375"/>
      <c r="U467" s="375"/>
      <c r="V467" s="375"/>
      <c r="W467" s="375"/>
      <c r="X467" s="375"/>
      <c r="Y467" s="67"/>
      <c r="Z467" s="67"/>
    </row>
    <row r="468" spans="1:53" ht="27" customHeight="1" x14ac:dyDescent="0.25">
      <c r="A468" s="64" t="s">
        <v>644</v>
      </c>
      <c r="B468" s="64" t="s">
        <v>645</v>
      </c>
      <c r="C468" s="37">
        <v>4301031252</v>
      </c>
      <c r="D468" s="362">
        <v>4680115883116</v>
      </c>
      <c r="E468" s="362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114</v>
      </c>
      <c r="L468" s="39" t="s">
        <v>113</v>
      </c>
      <c r="M468" s="38">
        <v>60</v>
      </c>
      <c r="N468" s="4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4"/>
      <c r="P468" s="364"/>
      <c r="Q468" s="364"/>
      <c r="R468" s="365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ref="W468:W473" si="24">IFERROR(IF(V468="",0,CEILING((V468/$H468),1)*$H468),"")</f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32" t="s">
        <v>66</v>
      </c>
    </row>
    <row r="469" spans="1:53" ht="27" customHeight="1" x14ac:dyDescent="0.25">
      <c r="A469" s="64" t="s">
        <v>646</v>
      </c>
      <c r="B469" s="64" t="s">
        <v>647</v>
      </c>
      <c r="C469" s="37">
        <v>4301031248</v>
      </c>
      <c r="D469" s="362">
        <v>4680115883093</v>
      </c>
      <c r="E469" s="362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79</v>
      </c>
      <c r="M469" s="38">
        <v>60</v>
      </c>
      <c r="N469" s="4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4"/>
      <c r="P469" s="364"/>
      <c r="Q469" s="364"/>
      <c r="R469" s="365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4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33" t="s">
        <v>66</v>
      </c>
    </row>
    <row r="470" spans="1:53" ht="27" customHeight="1" x14ac:dyDescent="0.25">
      <c r="A470" s="64" t="s">
        <v>648</v>
      </c>
      <c r="B470" s="64" t="s">
        <v>649</v>
      </c>
      <c r="C470" s="37">
        <v>4301031250</v>
      </c>
      <c r="D470" s="362">
        <v>4680115883109</v>
      </c>
      <c r="E470" s="362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79</v>
      </c>
      <c r="M470" s="38">
        <v>60</v>
      </c>
      <c r="N470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4"/>
      <c r="P470" s="364"/>
      <c r="Q470" s="364"/>
      <c r="R470" s="365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4"/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4" t="s">
        <v>66</v>
      </c>
    </row>
    <row r="471" spans="1:53" ht="27" customHeight="1" x14ac:dyDescent="0.25">
      <c r="A471" s="64" t="s">
        <v>650</v>
      </c>
      <c r="B471" s="64" t="s">
        <v>651</v>
      </c>
      <c r="C471" s="37">
        <v>4301031249</v>
      </c>
      <c r="D471" s="362">
        <v>4680115882072</v>
      </c>
      <c r="E471" s="362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113</v>
      </c>
      <c r="M471" s="38">
        <v>60</v>
      </c>
      <c r="N471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4"/>
      <c r="P471" s="364"/>
      <c r="Q471" s="364"/>
      <c r="R471" s="365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4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5" t="s">
        <v>66</v>
      </c>
    </row>
    <row r="472" spans="1:53" ht="27" customHeight="1" x14ac:dyDescent="0.25">
      <c r="A472" s="64" t="s">
        <v>652</v>
      </c>
      <c r="B472" s="64" t="s">
        <v>653</v>
      </c>
      <c r="C472" s="37">
        <v>4301031251</v>
      </c>
      <c r="D472" s="362">
        <v>4680115882102</v>
      </c>
      <c r="E472" s="362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3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4"/>
      <c r="P472" s="364"/>
      <c r="Q472" s="364"/>
      <c r="R472" s="365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4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6" t="s">
        <v>66</v>
      </c>
    </row>
    <row r="473" spans="1:53" ht="27" customHeight="1" x14ac:dyDescent="0.25">
      <c r="A473" s="64" t="s">
        <v>654</v>
      </c>
      <c r="B473" s="64" t="s">
        <v>655</v>
      </c>
      <c r="C473" s="37">
        <v>4301031253</v>
      </c>
      <c r="D473" s="362">
        <v>4680115882096</v>
      </c>
      <c r="E473" s="362"/>
      <c r="F473" s="63">
        <v>0.6</v>
      </c>
      <c r="G473" s="38">
        <v>6</v>
      </c>
      <c r="H473" s="63">
        <v>3.6</v>
      </c>
      <c r="I473" s="63">
        <v>3.81</v>
      </c>
      <c r="J473" s="38">
        <v>120</v>
      </c>
      <c r="K473" s="38" t="s">
        <v>80</v>
      </c>
      <c r="L473" s="39" t="s">
        <v>79</v>
      </c>
      <c r="M473" s="38">
        <v>60</v>
      </c>
      <c r="N473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4"/>
      <c r="P473" s="364"/>
      <c r="Q473" s="364"/>
      <c r="R473" s="365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4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7" t="s">
        <v>66</v>
      </c>
    </row>
    <row r="474" spans="1:53" x14ac:dyDescent="0.2">
      <c r="A474" s="369"/>
      <c r="B474" s="369"/>
      <c r="C474" s="369"/>
      <c r="D474" s="369"/>
      <c r="E474" s="369"/>
      <c r="F474" s="369"/>
      <c r="G474" s="369"/>
      <c r="H474" s="369"/>
      <c r="I474" s="369"/>
      <c r="J474" s="369"/>
      <c r="K474" s="369"/>
      <c r="L474" s="369"/>
      <c r="M474" s="370"/>
      <c r="N474" s="366" t="s">
        <v>43</v>
      </c>
      <c r="O474" s="367"/>
      <c r="P474" s="367"/>
      <c r="Q474" s="367"/>
      <c r="R474" s="367"/>
      <c r="S474" s="367"/>
      <c r="T474" s="368"/>
      <c r="U474" s="43" t="s">
        <v>42</v>
      </c>
      <c r="V474" s="44">
        <f>IFERROR(V468/H468,"0")+IFERROR(V469/H469,"0")+IFERROR(V470/H470,"0")+IFERROR(V471/H471,"0")+IFERROR(V472/H472,"0")+IFERROR(V473/H473,"0")</f>
        <v>0</v>
      </c>
      <c r="W474" s="44">
        <f>IFERROR(W468/H468,"0")+IFERROR(W469/H469,"0")+IFERROR(W470/H470,"0")+IFERROR(W471/H471,"0")+IFERROR(W472/H472,"0")+IFERROR(W473/H473,"0")</f>
        <v>0</v>
      </c>
      <c r="X474" s="44">
        <f>IFERROR(IF(X468="",0,X468),"0")+IFERROR(IF(X469="",0,X469),"0")+IFERROR(IF(X470="",0,X470),"0")+IFERROR(IF(X471="",0,X471),"0")+IFERROR(IF(X472="",0,X472),"0")+IFERROR(IF(X473="",0,X473),"0")</f>
        <v>0</v>
      </c>
      <c r="Y474" s="68"/>
      <c r="Z474" s="68"/>
    </row>
    <row r="475" spans="1:53" x14ac:dyDescent="0.2">
      <c r="A475" s="369"/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70"/>
      <c r="N475" s="366" t="s">
        <v>43</v>
      </c>
      <c r="O475" s="367"/>
      <c r="P475" s="367"/>
      <c r="Q475" s="367"/>
      <c r="R475" s="367"/>
      <c r="S475" s="367"/>
      <c r="T475" s="368"/>
      <c r="U475" s="43" t="s">
        <v>0</v>
      </c>
      <c r="V475" s="44">
        <f>IFERROR(SUM(V468:V473),"0")</f>
        <v>0</v>
      </c>
      <c r="W475" s="44">
        <f>IFERROR(SUM(W468:W473),"0")</f>
        <v>0</v>
      </c>
      <c r="X475" s="43"/>
      <c r="Y475" s="68"/>
      <c r="Z475" s="68"/>
    </row>
    <row r="476" spans="1:53" ht="14.25" customHeight="1" x14ac:dyDescent="0.25">
      <c r="A476" s="375" t="s">
        <v>81</v>
      </c>
      <c r="B476" s="375"/>
      <c r="C476" s="375"/>
      <c r="D476" s="375"/>
      <c r="E476" s="375"/>
      <c r="F476" s="375"/>
      <c r="G476" s="375"/>
      <c r="H476" s="375"/>
      <c r="I476" s="375"/>
      <c r="J476" s="375"/>
      <c r="K476" s="375"/>
      <c r="L476" s="375"/>
      <c r="M476" s="375"/>
      <c r="N476" s="375"/>
      <c r="O476" s="375"/>
      <c r="P476" s="375"/>
      <c r="Q476" s="375"/>
      <c r="R476" s="375"/>
      <c r="S476" s="375"/>
      <c r="T476" s="375"/>
      <c r="U476" s="375"/>
      <c r="V476" s="375"/>
      <c r="W476" s="375"/>
      <c r="X476" s="375"/>
      <c r="Y476" s="67"/>
      <c r="Z476" s="67"/>
    </row>
    <row r="477" spans="1:53" ht="16.5" customHeight="1" x14ac:dyDescent="0.25">
      <c r="A477" s="64" t="s">
        <v>656</v>
      </c>
      <c r="B477" s="64" t="s">
        <v>657</v>
      </c>
      <c r="C477" s="37">
        <v>4301051230</v>
      </c>
      <c r="D477" s="362">
        <v>4607091383409</v>
      </c>
      <c r="E477" s="362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114</v>
      </c>
      <c r="L477" s="39" t="s">
        <v>79</v>
      </c>
      <c r="M477" s="38">
        <v>45</v>
      </c>
      <c r="N477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4"/>
      <c r="P477" s="364"/>
      <c r="Q477" s="364"/>
      <c r="R477" s="365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8" t="s">
        <v>66</v>
      </c>
    </row>
    <row r="478" spans="1:53" ht="16.5" customHeight="1" x14ac:dyDescent="0.25">
      <c r="A478" s="64" t="s">
        <v>658</v>
      </c>
      <c r="B478" s="64" t="s">
        <v>659</v>
      </c>
      <c r="C478" s="37">
        <v>4301051231</v>
      </c>
      <c r="D478" s="362">
        <v>4607091383416</v>
      </c>
      <c r="E478" s="362"/>
      <c r="F478" s="63">
        <v>1.3</v>
      </c>
      <c r="G478" s="38">
        <v>6</v>
      </c>
      <c r="H478" s="63">
        <v>7.8</v>
      </c>
      <c r="I478" s="63">
        <v>8.3460000000000001</v>
      </c>
      <c r="J478" s="38">
        <v>56</v>
      </c>
      <c r="K478" s="38" t="s">
        <v>114</v>
      </c>
      <c r="L478" s="39" t="s">
        <v>79</v>
      </c>
      <c r="M478" s="38">
        <v>45</v>
      </c>
      <c r="N478" s="3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4"/>
      <c r="P478" s="364"/>
      <c r="Q478" s="364"/>
      <c r="R478" s="365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9" t="s">
        <v>66</v>
      </c>
    </row>
    <row r="479" spans="1:53" ht="27" customHeight="1" x14ac:dyDescent="0.25">
      <c r="A479" s="64" t="s">
        <v>660</v>
      </c>
      <c r="B479" s="64" t="s">
        <v>661</v>
      </c>
      <c r="C479" s="37">
        <v>4301051058</v>
      </c>
      <c r="D479" s="362">
        <v>4680115883536</v>
      </c>
      <c r="E479" s="362"/>
      <c r="F479" s="63">
        <v>0.3</v>
      </c>
      <c r="G479" s="38">
        <v>6</v>
      </c>
      <c r="H479" s="63">
        <v>1.8</v>
      </c>
      <c r="I479" s="63">
        <v>2.0659999999999998</v>
      </c>
      <c r="J479" s="38">
        <v>156</v>
      </c>
      <c r="K479" s="38" t="s">
        <v>80</v>
      </c>
      <c r="L479" s="39" t="s">
        <v>79</v>
      </c>
      <c r="M479" s="38">
        <v>45</v>
      </c>
      <c r="N479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64"/>
      <c r="P479" s="364"/>
      <c r="Q479" s="364"/>
      <c r="R479" s="365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IFERROR(IF(W479=0,"",ROUNDUP(W479/H479,0)*0.00753),"")</f>
        <v/>
      </c>
      <c r="Y479" s="69" t="s">
        <v>48</v>
      </c>
      <c r="Z479" s="70" t="s">
        <v>48</v>
      </c>
      <c r="AD479" s="71"/>
      <c r="BA479" s="340" t="s">
        <v>66</v>
      </c>
    </row>
    <row r="480" spans="1:53" x14ac:dyDescent="0.2">
      <c r="A480" s="369"/>
      <c r="B480" s="369"/>
      <c r="C480" s="369"/>
      <c r="D480" s="369"/>
      <c r="E480" s="369"/>
      <c r="F480" s="369"/>
      <c r="G480" s="369"/>
      <c r="H480" s="369"/>
      <c r="I480" s="369"/>
      <c r="J480" s="369"/>
      <c r="K480" s="369"/>
      <c r="L480" s="369"/>
      <c r="M480" s="370"/>
      <c r="N480" s="366" t="s">
        <v>43</v>
      </c>
      <c r="O480" s="367"/>
      <c r="P480" s="367"/>
      <c r="Q480" s="367"/>
      <c r="R480" s="367"/>
      <c r="S480" s="367"/>
      <c r="T480" s="368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69"/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70"/>
      <c r="N481" s="366" t="s">
        <v>43</v>
      </c>
      <c r="O481" s="367"/>
      <c r="P481" s="367"/>
      <c r="Q481" s="367"/>
      <c r="R481" s="367"/>
      <c r="S481" s="367"/>
      <c r="T481" s="368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27.75" customHeight="1" x14ac:dyDescent="0.2">
      <c r="A482" s="389" t="s">
        <v>662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55"/>
      <c r="Z482" s="55"/>
    </row>
    <row r="483" spans="1:53" ht="16.5" customHeight="1" x14ac:dyDescent="0.25">
      <c r="A483" s="390" t="s">
        <v>663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66"/>
      <c r="Z483" s="66"/>
    </row>
    <row r="484" spans="1:53" ht="14.25" customHeight="1" x14ac:dyDescent="0.25">
      <c r="A484" s="375" t="s">
        <v>118</v>
      </c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67"/>
      <c r="Z484" s="67"/>
    </row>
    <row r="485" spans="1:53" ht="27" customHeight="1" x14ac:dyDescent="0.25">
      <c r="A485" s="64" t="s">
        <v>664</v>
      </c>
      <c r="B485" s="64" t="s">
        <v>665</v>
      </c>
      <c r="C485" s="37">
        <v>4301011763</v>
      </c>
      <c r="D485" s="362">
        <v>4640242181011</v>
      </c>
      <c r="E485" s="362"/>
      <c r="F485" s="63">
        <v>1.35</v>
      </c>
      <c r="G485" s="38">
        <v>8</v>
      </c>
      <c r="H485" s="63">
        <v>10.8</v>
      </c>
      <c r="I485" s="63">
        <v>11.28</v>
      </c>
      <c r="J485" s="38">
        <v>56</v>
      </c>
      <c r="K485" s="38" t="s">
        <v>114</v>
      </c>
      <c r="L485" s="39" t="s">
        <v>133</v>
      </c>
      <c r="M485" s="38">
        <v>55</v>
      </c>
      <c r="N485" s="391" t="s">
        <v>666</v>
      </c>
      <c r="O485" s="364"/>
      <c r="P485" s="364"/>
      <c r="Q485" s="364"/>
      <c r="R485" s="365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323</v>
      </c>
      <c r="AD485" s="71"/>
      <c r="BA485" s="341" t="s">
        <v>66</v>
      </c>
    </row>
    <row r="486" spans="1:53" ht="27" customHeight="1" x14ac:dyDescent="0.25">
      <c r="A486" s="64" t="s">
        <v>667</v>
      </c>
      <c r="B486" s="64" t="s">
        <v>668</v>
      </c>
      <c r="C486" s="37">
        <v>4301011762</v>
      </c>
      <c r="D486" s="362">
        <v>4640242180922</v>
      </c>
      <c r="E486" s="362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113</v>
      </c>
      <c r="M486" s="38">
        <v>55</v>
      </c>
      <c r="N486" s="392" t="s">
        <v>669</v>
      </c>
      <c r="O486" s="364"/>
      <c r="P486" s="364"/>
      <c r="Q486" s="364"/>
      <c r="R486" s="365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323</v>
      </c>
      <c r="AD486" s="71"/>
      <c r="BA486" s="342" t="s">
        <v>66</v>
      </c>
    </row>
    <row r="487" spans="1:53" ht="27" customHeight="1" x14ac:dyDescent="0.25">
      <c r="A487" s="64" t="s">
        <v>670</v>
      </c>
      <c r="B487" s="64" t="s">
        <v>671</v>
      </c>
      <c r="C487" s="37">
        <v>4301011585</v>
      </c>
      <c r="D487" s="362">
        <v>4640242180441</v>
      </c>
      <c r="E487" s="362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393" t="s">
        <v>672</v>
      </c>
      <c r="O487" s="364"/>
      <c r="P487" s="364"/>
      <c r="Q487" s="364"/>
      <c r="R487" s="365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673</v>
      </c>
      <c r="B488" s="64" t="s">
        <v>674</v>
      </c>
      <c r="C488" s="37">
        <v>4301011584</v>
      </c>
      <c r="D488" s="362">
        <v>4640242180564</v>
      </c>
      <c r="E488" s="362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386" t="s">
        <v>675</v>
      </c>
      <c r="O488" s="364"/>
      <c r="P488" s="364"/>
      <c r="Q488" s="364"/>
      <c r="R488" s="365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t="27" customHeight="1" x14ac:dyDescent="0.25">
      <c r="A489" s="64" t="s">
        <v>676</v>
      </c>
      <c r="B489" s="64" t="s">
        <v>677</v>
      </c>
      <c r="C489" s="37">
        <v>4301011551</v>
      </c>
      <c r="D489" s="362">
        <v>4640242180038</v>
      </c>
      <c r="E489" s="362"/>
      <c r="F489" s="63">
        <v>0.4</v>
      </c>
      <c r="G489" s="38">
        <v>10</v>
      </c>
      <c r="H489" s="63">
        <v>4</v>
      </c>
      <c r="I489" s="63">
        <v>4.24</v>
      </c>
      <c r="J489" s="38">
        <v>120</v>
      </c>
      <c r="K489" s="38" t="s">
        <v>80</v>
      </c>
      <c r="L489" s="39" t="s">
        <v>113</v>
      </c>
      <c r="M489" s="38">
        <v>50</v>
      </c>
      <c r="N489" s="387" t="s">
        <v>678</v>
      </c>
      <c r="O489" s="364"/>
      <c r="P489" s="364"/>
      <c r="Q489" s="364"/>
      <c r="R489" s="365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IFERROR(IF(W489=0,"",ROUNDUP(W489/H489,0)*0.00937),"")</f>
        <v/>
      </c>
      <c r="Y489" s="69" t="s">
        <v>48</v>
      </c>
      <c r="Z489" s="70" t="s">
        <v>48</v>
      </c>
      <c r="AD489" s="71"/>
      <c r="BA489" s="345" t="s">
        <v>66</v>
      </c>
    </row>
    <row r="490" spans="1:53" x14ac:dyDescent="0.2">
      <c r="A490" s="369"/>
      <c r="B490" s="369"/>
      <c r="C490" s="369"/>
      <c r="D490" s="369"/>
      <c r="E490" s="369"/>
      <c r="F490" s="369"/>
      <c r="G490" s="369"/>
      <c r="H490" s="369"/>
      <c r="I490" s="369"/>
      <c r="J490" s="369"/>
      <c r="K490" s="369"/>
      <c r="L490" s="369"/>
      <c r="M490" s="370"/>
      <c r="N490" s="366" t="s">
        <v>43</v>
      </c>
      <c r="O490" s="367"/>
      <c r="P490" s="367"/>
      <c r="Q490" s="367"/>
      <c r="R490" s="367"/>
      <c r="S490" s="367"/>
      <c r="T490" s="368"/>
      <c r="U490" s="43" t="s">
        <v>42</v>
      </c>
      <c r="V490" s="44">
        <f>IFERROR(V485/H485,"0")+IFERROR(V486/H486,"0")+IFERROR(V487/H487,"0")+IFERROR(V488/H488,"0")+IFERROR(V489/H489,"0")</f>
        <v>0</v>
      </c>
      <c r="W490" s="44">
        <f>IFERROR(W485/H485,"0")+IFERROR(W486/H486,"0")+IFERROR(W487/H487,"0")+IFERROR(W488/H488,"0")+IFERROR(W489/H489,"0")</f>
        <v>0</v>
      </c>
      <c r="X490" s="44">
        <f>IFERROR(IF(X485="",0,X485),"0")+IFERROR(IF(X486="",0,X486),"0")+IFERROR(IF(X487="",0,X487),"0")+IFERROR(IF(X488="",0,X488),"0")+IFERROR(IF(X489="",0,X489),"0")</f>
        <v>0</v>
      </c>
      <c r="Y490" s="68"/>
      <c r="Z490" s="68"/>
    </row>
    <row r="491" spans="1:53" x14ac:dyDescent="0.2">
      <c r="A491" s="369"/>
      <c r="B491" s="369"/>
      <c r="C491" s="369"/>
      <c r="D491" s="369"/>
      <c r="E491" s="369"/>
      <c r="F491" s="369"/>
      <c r="G491" s="369"/>
      <c r="H491" s="369"/>
      <c r="I491" s="369"/>
      <c r="J491" s="369"/>
      <c r="K491" s="369"/>
      <c r="L491" s="369"/>
      <c r="M491" s="370"/>
      <c r="N491" s="366" t="s">
        <v>43</v>
      </c>
      <c r="O491" s="367"/>
      <c r="P491" s="367"/>
      <c r="Q491" s="367"/>
      <c r="R491" s="367"/>
      <c r="S491" s="367"/>
      <c r="T491" s="368"/>
      <c r="U491" s="43" t="s">
        <v>0</v>
      </c>
      <c r="V491" s="44">
        <f>IFERROR(SUM(V485:V489),"0")</f>
        <v>0</v>
      </c>
      <c r="W491" s="44">
        <f>IFERROR(SUM(W485:W489),"0")</f>
        <v>0</v>
      </c>
      <c r="X491" s="43"/>
      <c r="Y491" s="68"/>
      <c r="Z491" s="68"/>
    </row>
    <row r="492" spans="1:53" ht="14.25" customHeight="1" x14ac:dyDescent="0.25">
      <c r="A492" s="375" t="s">
        <v>110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67"/>
      <c r="Z492" s="67"/>
    </row>
    <row r="493" spans="1:53" ht="27" customHeight="1" x14ac:dyDescent="0.25">
      <c r="A493" s="64" t="s">
        <v>679</v>
      </c>
      <c r="B493" s="64" t="s">
        <v>680</v>
      </c>
      <c r="C493" s="37">
        <v>4301020309</v>
      </c>
      <c r="D493" s="362">
        <v>4640242180090</v>
      </c>
      <c r="E493" s="362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113</v>
      </c>
      <c r="M493" s="38">
        <v>50</v>
      </c>
      <c r="N493" s="388" t="s">
        <v>681</v>
      </c>
      <c r="O493" s="364"/>
      <c r="P493" s="364"/>
      <c r="Q493" s="364"/>
      <c r="R493" s="365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323</v>
      </c>
      <c r="AD493" s="71"/>
      <c r="BA493" s="346" t="s">
        <v>66</v>
      </c>
    </row>
    <row r="494" spans="1:53" ht="27" customHeight="1" x14ac:dyDescent="0.25">
      <c r="A494" s="64" t="s">
        <v>682</v>
      </c>
      <c r="B494" s="64" t="s">
        <v>683</v>
      </c>
      <c r="C494" s="37">
        <v>4301020260</v>
      </c>
      <c r="D494" s="362">
        <v>4640242180526</v>
      </c>
      <c r="E494" s="362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383" t="s">
        <v>684</v>
      </c>
      <c r="O494" s="364"/>
      <c r="P494" s="364"/>
      <c r="Q494" s="364"/>
      <c r="R494" s="365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7" t="s">
        <v>66</v>
      </c>
    </row>
    <row r="495" spans="1:53" ht="16.5" customHeight="1" x14ac:dyDescent="0.25">
      <c r="A495" s="64" t="s">
        <v>685</v>
      </c>
      <c r="B495" s="64" t="s">
        <v>686</v>
      </c>
      <c r="C495" s="37">
        <v>4301020269</v>
      </c>
      <c r="D495" s="362">
        <v>4640242180519</v>
      </c>
      <c r="E495" s="362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133</v>
      </c>
      <c r="M495" s="38">
        <v>50</v>
      </c>
      <c r="N495" s="384" t="s">
        <v>687</v>
      </c>
      <c r="O495" s="364"/>
      <c r="P495" s="364"/>
      <c r="Q495" s="364"/>
      <c r="R495" s="365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8" t="s">
        <v>66</v>
      </c>
    </row>
    <row r="496" spans="1:53" x14ac:dyDescent="0.2">
      <c r="A496" s="369"/>
      <c r="B496" s="369"/>
      <c r="C496" s="369"/>
      <c r="D496" s="369"/>
      <c r="E496" s="369"/>
      <c r="F496" s="369"/>
      <c r="G496" s="369"/>
      <c r="H496" s="369"/>
      <c r="I496" s="369"/>
      <c r="J496" s="369"/>
      <c r="K496" s="369"/>
      <c r="L496" s="369"/>
      <c r="M496" s="370"/>
      <c r="N496" s="366" t="s">
        <v>43</v>
      </c>
      <c r="O496" s="367"/>
      <c r="P496" s="367"/>
      <c r="Q496" s="367"/>
      <c r="R496" s="367"/>
      <c r="S496" s="367"/>
      <c r="T496" s="368"/>
      <c r="U496" s="43" t="s">
        <v>42</v>
      </c>
      <c r="V496" s="44">
        <f>IFERROR(V493/H493,"0")+IFERROR(V494/H494,"0")+IFERROR(V495/H495,"0")</f>
        <v>0</v>
      </c>
      <c r="W496" s="44">
        <f>IFERROR(W493/H493,"0")+IFERROR(W494/H494,"0")+IFERROR(W495/H495,"0")</f>
        <v>0</v>
      </c>
      <c r="X496" s="44">
        <f>IFERROR(IF(X493="",0,X493),"0")+IFERROR(IF(X494="",0,X494),"0")+IFERROR(IF(X495="",0,X495),"0")</f>
        <v>0</v>
      </c>
      <c r="Y496" s="68"/>
      <c r="Z496" s="68"/>
    </row>
    <row r="497" spans="1:53" x14ac:dyDescent="0.2">
      <c r="A497" s="369"/>
      <c r="B497" s="369"/>
      <c r="C497" s="369"/>
      <c r="D497" s="369"/>
      <c r="E497" s="369"/>
      <c r="F497" s="369"/>
      <c r="G497" s="369"/>
      <c r="H497" s="369"/>
      <c r="I497" s="369"/>
      <c r="J497" s="369"/>
      <c r="K497" s="369"/>
      <c r="L497" s="369"/>
      <c r="M497" s="370"/>
      <c r="N497" s="366" t="s">
        <v>43</v>
      </c>
      <c r="O497" s="367"/>
      <c r="P497" s="367"/>
      <c r="Q497" s="367"/>
      <c r="R497" s="367"/>
      <c r="S497" s="367"/>
      <c r="T497" s="368"/>
      <c r="U497" s="43" t="s">
        <v>0</v>
      </c>
      <c r="V497" s="44">
        <f>IFERROR(SUM(V493:V495),"0")</f>
        <v>0</v>
      </c>
      <c r="W497" s="44">
        <f>IFERROR(SUM(W493:W495),"0")</f>
        <v>0</v>
      </c>
      <c r="X497" s="43"/>
      <c r="Y497" s="68"/>
      <c r="Z497" s="68"/>
    </row>
    <row r="498" spans="1:53" ht="14.25" customHeight="1" x14ac:dyDescent="0.25">
      <c r="A498" s="375" t="s">
        <v>76</v>
      </c>
      <c r="B498" s="375"/>
      <c r="C498" s="375"/>
      <c r="D498" s="375"/>
      <c r="E498" s="375"/>
      <c r="F498" s="375"/>
      <c r="G498" s="375"/>
      <c r="H498" s="375"/>
      <c r="I498" s="375"/>
      <c r="J498" s="375"/>
      <c r="K498" s="375"/>
      <c r="L498" s="375"/>
      <c r="M498" s="375"/>
      <c r="N498" s="375"/>
      <c r="O498" s="375"/>
      <c r="P498" s="375"/>
      <c r="Q498" s="375"/>
      <c r="R498" s="375"/>
      <c r="S498" s="375"/>
      <c r="T498" s="375"/>
      <c r="U498" s="375"/>
      <c r="V498" s="375"/>
      <c r="W498" s="375"/>
      <c r="X498" s="375"/>
      <c r="Y498" s="67"/>
      <c r="Z498" s="67"/>
    </row>
    <row r="499" spans="1:53" ht="27" customHeight="1" x14ac:dyDescent="0.25">
      <c r="A499" s="64" t="s">
        <v>688</v>
      </c>
      <c r="B499" s="64" t="s">
        <v>689</v>
      </c>
      <c r="C499" s="37">
        <v>4301031280</v>
      </c>
      <c r="D499" s="362">
        <v>4640242180816</v>
      </c>
      <c r="E499" s="362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80</v>
      </c>
      <c r="L499" s="39" t="s">
        <v>79</v>
      </c>
      <c r="M499" s="38">
        <v>40</v>
      </c>
      <c r="N499" s="385" t="s">
        <v>690</v>
      </c>
      <c r="O499" s="364"/>
      <c r="P499" s="364"/>
      <c r="Q499" s="364"/>
      <c r="R499" s="365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9" t="s">
        <v>66</v>
      </c>
    </row>
    <row r="500" spans="1:53" ht="27" customHeight="1" x14ac:dyDescent="0.25">
      <c r="A500" s="64" t="s">
        <v>691</v>
      </c>
      <c r="B500" s="64" t="s">
        <v>692</v>
      </c>
      <c r="C500" s="37">
        <v>4301031244</v>
      </c>
      <c r="D500" s="362">
        <v>4640242180595</v>
      </c>
      <c r="E500" s="362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380" t="s">
        <v>693</v>
      </c>
      <c r="O500" s="364"/>
      <c r="P500" s="364"/>
      <c r="Q500" s="364"/>
      <c r="R500" s="365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50" t="s">
        <v>66</v>
      </c>
    </row>
    <row r="501" spans="1:53" ht="27" customHeight="1" x14ac:dyDescent="0.25">
      <c r="A501" s="64" t="s">
        <v>694</v>
      </c>
      <c r="B501" s="64" t="s">
        <v>695</v>
      </c>
      <c r="C501" s="37">
        <v>4301031203</v>
      </c>
      <c r="D501" s="362">
        <v>4640242180908</v>
      </c>
      <c r="E501" s="362"/>
      <c r="F501" s="63">
        <v>0.28000000000000003</v>
      </c>
      <c r="G501" s="38">
        <v>6</v>
      </c>
      <c r="H501" s="63">
        <v>1.68</v>
      </c>
      <c r="I501" s="63">
        <v>1.81</v>
      </c>
      <c r="J501" s="38">
        <v>234</v>
      </c>
      <c r="K501" s="38" t="s">
        <v>176</v>
      </c>
      <c r="L501" s="39" t="s">
        <v>79</v>
      </c>
      <c r="M501" s="38">
        <v>40</v>
      </c>
      <c r="N501" s="381" t="s">
        <v>696</v>
      </c>
      <c r="O501" s="364"/>
      <c r="P501" s="364"/>
      <c r="Q501" s="364"/>
      <c r="R501" s="365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51" t="s">
        <v>66</v>
      </c>
    </row>
    <row r="502" spans="1:53" ht="27" customHeight="1" x14ac:dyDescent="0.25">
      <c r="A502" s="64" t="s">
        <v>697</v>
      </c>
      <c r="B502" s="64" t="s">
        <v>698</v>
      </c>
      <c r="C502" s="37">
        <v>4301031200</v>
      </c>
      <c r="D502" s="362">
        <v>4640242180489</v>
      </c>
      <c r="E502" s="362"/>
      <c r="F502" s="63">
        <v>0.28000000000000003</v>
      </c>
      <c r="G502" s="38">
        <v>6</v>
      </c>
      <c r="H502" s="63">
        <v>1.68</v>
      </c>
      <c r="I502" s="63">
        <v>1.84</v>
      </c>
      <c r="J502" s="38">
        <v>234</v>
      </c>
      <c r="K502" s="38" t="s">
        <v>176</v>
      </c>
      <c r="L502" s="39" t="s">
        <v>79</v>
      </c>
      <c r="M502" s="38">
        <v>40</v>
      </c>
      <c r="N502" s="382" t="s">
        <v>699</v>
      </c>
      <c r="O502" s="364"/>
      <c r="P502" s="364"/>
      <c r="Q502" s="364"/>
      <c r="R502" s="365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52" t="s">
        <v>66</v>
      </c>
    </row>
    <row r="503" spans="1:53" x14ac:dyDescent="0.2">
      <c r="A503" s="369"/>
      <c r="B503" s="369"/>
      <c r="C503" s="369"/>
      <c r="D503" s="369"/>
      <c r="E503" s="369"/>
      <c r="F503" s="369"/>
      <c r="G503" s="369"/>
      <c r="H503" s="369"/>
      <c r="I503" s="369"/>
      <c r="J503" s="369"/>
      <c r="K503" s="369"/>
      <c r="L503" s="369"/>
      <c r="M503" s="370"/>
      <c r="N503" s="366" t="s">
        <v>43</v>
      </c>
      <c r="O503" s="367"/>
      <c r="P503" s="367"/>
      <c r="Q503" s="367"/>
      <c r="R503" s="367"/>
      <c r="S503" s="367"/>
      <c r="T503" s="368"/>
      <c r="U503" s="43" t="s">
        <v>42</v>
      </c>
      <c r="V503" s="44">
        <f>IFERROR(V499/H499,"0")+IFERROR(V500/H500,"0")+IFERROR(V501/H501,"0")+IFERROR(V502/H502,"0")</f>
        <v>0</v>
      </c>
      <c r="W503" s="44">
        <f>IFERROR(W499/H499,"0")+IFERROR(W500/H500,"0")+IFERROR(W501/H501,"0")+IFERROR(W502/H502,"0")</f>
        <v>0</v>
      </c>
      <c r="X503" s="44">
        <f>IFERROR(IF(X499="",0,X499),"0")+IFERROR(IF(X500="",0,X500),"0")+IFERROR(IF(X501="",0,X501),"0")+IFERROR(IF(X502="",0,X502),"0")</f>
        <v>0</v>
      </c>
      <c r="Y503" s="68"/>
      <c r="Z503" s="68"/>
    </row>
    <row r="504" spans="1:53" x14ac:dyDescent="0.2">
      <c r="A504" s="369"/>
      <c r="B504" s="369"/>
      <c r="C504" s="369"/>
      <c r="D504" s="369"/>
      <c r="E504" s="369"/>
      <c r="F504" s="369"/>
      <c r="G504" s="369"/>
      <c r="H504" s="369"/>
      <c r="I504" s="369"/>
      <c r="J504" s="369"/>
      <c r="K504" s="369"/>
      <c r="L504" s="369"/>
      <c r="M504" s="370"/>
      <c r="N504" s="366" t="s">
        <v>43</v>
      </c>
      <c r="O504" s="367"/>
      <c r="P504" s="367"/>
      <c r="Q504" s="367"/>
      <c r="R504" s="367"/>
      <c r="S504" s="367"/>
      <c r="T504" s="368"/>
      <c r="U504" s="43" t="s">
        <v>0</v>
      </c>
      <c r="V504" s="44">
        <f>IFERROR(SUM(V499:V502),"0")</f>
        <v>0</v>
      </c>
      <c r="W504" s="44">
        <f>IFERROR(SUM(W499:W502),"0")</f>
        <v>0</v>
      </c>
      <c r="X504" s="43"/>
      <c r="Y504" s="68"/>
      <c r="Z504" s="68"/>
    </row>
    <row r="505" spans="1:53" ht="14.25" customHeight="1" x14ac:dyDescent="0.25">
      <c r="A505" s="375" t="s">
        <v>81</v>
      </c>
      <c r="B505" s="375"/>
      <c r="C505" s="375"/>
      <c r="D505" s="375"/>
      <c r="E505" s="375"/>
      <c r="F505" s="375"/>
      <c r="G505" s="375"/>
      <c r="H505" s="375"/>
      <c r="I505" s="375"/>
      <c r="J505" s="375"/>
      <c r="K505" s="375"/>
      <c r="L505" s="375"/>
      <c r="M505" s="375"/>
      <c r="N505" s="375"/>
      <c r="O505" s="375"/>
      <c r="P505" s="375"/>
      <c r="Q505" s="375"/>
      <c r="R505" s="375"/>
      <c r="S505" s="375"/>
      <c r="T505" s="375"/>
      <c r="U505" s="375"/>
      <c r="V505" s="375"/>
      <c r="W505" s="375"/>
      <c r="X505" s="375"/>
      <c r="Y505" s="67"/>
      <c r="Z505" s="67"/>
    </row>
    <row r="506" spans="1:53" ht="27" customHeight="1" x14ac:dyDescent="0.25">
      <c r="A506" s="64" t="s">
        <v>700</v>
      </c>
      <c r="B506" s="64" t="s">
        <v>701</v>
      </c>
      <c r="C506" s="37">
        <v>4301051310</v>
      </c>
      <c r="D506" s="362">
        <v>4680115880870</v>
      </c>
      <c r="E506" s="362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114</v>
      </c>
      <c r="L506" s="39" t="s">
        <v>133</v>
      </c>
      <c r="M506" s="38">
        <v>40</v>
      </c>
      <c r="N506" s="3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64"/>
      <c r="P506" s="364"/>
      <c r="Q506" s="364"/>
      <c r="R506" s="365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53" t="s">
        <v>66</v>
      </c>
    </row>
    <row r="507" spans="1:53" ht="27" customHeight="1" x14ac:dyDescent="0.25">
      <c r="A507" s="64" t="s">
        <v>702</v>
      </c>
      <c r="B507" s="64" t="s">
        <v>703</v>
      </c>
      <c r="C507" s="37">
        <v>4301051510</v>
      </c>
      <c r="D507" s="362">
        <v>4640242180540</v>
      </c>
      <c r="E507" s="362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79</v>
      </c>
      <c r="M507" s="38">
        <v>30</v>
      </c>
      <c r="N507" s="377" t="s">
        <v>704</v>
      </c>
      <c r="O507" s="364"/>
      <c r="P507" s="364"/>
      <c r="Q507" s="364"/>
      <c r="R507" s="365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54" t="s">
        <v>66</v>
      </c>
    </row>
    <row r="508" spans="1:53" ht="27" customHeight="1" x14ac:dyDescent="0.25">
      <c r="A508" s="64" t="s">
        <v>705</v>
      </c>
      <c r="B508" s="64" t="s">
        <v>706</v>
      </c>
      <c r="C508" s="37">
        <v>4301051390</v>
      </c>
      <c r="D508" s="362">
        <v>4640242181233</v>
      </c>
      <c r="E508" s="362"/>
      <c r="F508" s="63">
        <v>0.3</v>
      </c>
      <c r="G508" s="38">
        <v>6</v>
      </c>
      <c r="H508" s="63">
        <v>1.8</v>
      </c>
      <c r="I508" s="63">
        <v>1.984</v>
      </c>
      <c r="J508" s="38">
        <v>234</v>
      </c>
      <c r="K508" s="38" t="s">
        <v>176</v>
      </c>
      <c r="L508" s="39" t="s">
        <v>79</v>
      </c>
      <c r="M508" s="38">
        <v>40</v>
      </c>
      <c r="N508" s="378" t="s">
        <v>707</v>
      </c>
      <c r="O508" s="364"/>
      <c r="P508" s="364"/>
      <c r="Q508" s="364"/>
      <c r="R508" s="365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5" t="s">
        <v>66</v>
      </c>
    </row>
    <row r="509" spans="1:53" ht="27" customHeight="1" x14ac:dyDescent="0.25">
      <c r="A509" s="64" t="s">
        <v>708</v>
      </c>
      <c r="B509" s="64" t="s">
        <v>709</v>
      </c>
      <c r="C509" s="37">
        <v>4301051508</v>
      </c>
      <c r="D509" s="362">
        <v>4640242180557</v>
      </c>
      <c r="E509" s="362"/>
      <c r="F509" s="63">
        <v>0.5</v>
      </c>
      <c r="G509" s="38">
        <v>6</v>
      </c>
      <c r="H509" s="63">
        <v>3</v>
      </c>
      <c r="I509" s="63">
        <v>3.2839999999999998</v>
      </c>
      <c r="J509" s="38">
        <v>156</v>
      </c>
      <c r="K509" s="38" t="s">
        <v>80</v>
      </c>
      <c r="L509" s="39" t="s">
        <v>79</v>
      </c>
      <c r="M509" s="38">
        <v>30</v>
      </c>
      <c r="N509" s="379" t="s">
        <v>710</v>
      </c>
      <c r="O509" s="364"/>
      <c r="P509" s="364"/>
      <c r="Q509" s="364"/>
      <c r="R509" s="365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6" t="s">
        <v>66</v>
      </c>
    </row>
    <row r="510" spans="1:53" ht="27" customHeight="1" x14ac:dyDescent="0.25">
      <c r="A510" s="64" t="s">
        <v>711</v>
      </c>
      <c r="B510" s="64" t="s">
        <v>712</v>
      </c>
      <c r="C510" s="37">
        <v>4301051448</v>
      </c>
      <c r="D510" s="362">
        <v>4640242181226</v>
      </c>
      <c r="E510" s="362"/>
      <c r="F510" s="63">
        <v>0.3</v>
      </c>
      <c r="G510" s="38">
        <v>6</v>
      </c>
      <c r="H510" s="63">
        <v>1.8</v>
      </c>
      <c r="I510" s="63">
        <v>1.972</v>
      </c>
      <c r="J510" s="38">
        <v>234</v>
      </c>
      <c r="K510" s="38" t="s">
        <v>176</v>
      </c>
      <c r="L510" s="39" t="s">
        <v>79</v>
      </c>
      <c r="M510" s="38">
        <v>30</v>
      </c>
      <c r="N510" s="363" t="s">
        <v>713</v>
      </c>
      <c r="O510" s="364"/>
      <c r="P510" s="364"/>
      <c r="Q510" s="364"/>
      <c r="R510" s="365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7" t="s">
        <v>66</v>
      </c>
    </row>
    <row r="511" spans="1:53" x14ac:dyDescent="0.2">
      <c r="A511" s="369"/>
      <c r="B511" s="369"/>
      <c r="C511" s="369"/>
      <c r="D511" s="369"/>
      <c r="E511" s="369"/>
      <c r="F511" s="369"/>
      <c r="G511" s="369"/>
      <c r="H511" s="369"/>
      <c r="I511" s="369"/>
      <c r="J511" s="369"/>
      <c r="K511" s="369"/>
      <c r="L511" s="369"/>
      <c r="M511" s="370"/>
      <c r="N511" s="366" t="s">
        <v>43</v>
      </c>
      <c r="O511" s="367"/>
      <c r="P511" s="367"/>
      <c r="Q511" s="367"/>
      <c r="R511" s="367"/>
      <c r="S511" s="367"/>
      <c r="T511" s="368"/>
      <c r="U511" s="43" t="s">
        <v>42</v>
      </c>
      <c r="V511" s="44">
        <f>IFERROR(V506/H506,"0")+IFERROR(V507/H507,"0")+IFERROR(V508/H508,"0")+IFERROR(V509/H509,"0")+IFERROR(V510/H510,"0")</f>
        <v>0</v>
      </c>
      <c r="W511" s="44">
        <f>IFERROR(W506/H506,"0")+IFERROR(W507/H507,"0")+IFERROR(W508/H508,"0")+IFERROR(W509/H509,"0")+IFERROR(W510/H510,"0")</f>
        <v>0</v>
      </c>
      <c r="X511" s="44">
        <f>IFERROR(IF(X506="",0,X506),"0")+IFERROR(IF(X507="",0,X507),"0")+IFERROR(IF(X508="",0,X508),"0")+IFERROR(IF(X509="",0,X509),"0")+IFERROR(IF(X510="",0,X510),"0")</f>
        <v>0</v>
      </c>
      <c r="Y511" s="68"/>
      <c r="Z511" s="68"/>
    </row>
    <row r="512" spans="1:53" x14ac:dyDescent="0.2">
      <c r="A512" s="369"/>
      <c r="B512" s="369"/>
      <c r="C512" s="369"/>
      <c r="D512" s="369"/>
      <c r="E512" s="369"/>
      <c r="F512" s="369"/>
      <c r="G512" s="369"/>
      <c r="H512" s="369"/>
      <c r="I512" s="369"/>
      <c r="J512" s="369"/>
      <c r="K512" s="369"/>
      <c r="L512" s="369"/>
      <c r="M512" s="370"/>
      <c r="N512" s="366" t="s">
        <v>43</v>
      </c>
      <c r="O512" s="367"/>
      <c r="P512" s="367"/>
      <c r="Q512" s="367"/>
      <c r="R512" s="367"/>
      <c r="S512" s="367"/>
      <c r="T512" s="368"/>
      <c r="U512" s="43" t="s">
        <v>0</v>
      </c>
      <c r="V512" s="44">
        <f>IFERROR(SUM(V506:V510),"0")</f>
        <v>0</v>
      </c>
      <c r="W512" s="44">
        <f>IFERROR(SUM(W506:W510),"0")</f>
        <v>0</v>
      </c>
      <c r="X512" s="43"/>
      <c r="Y512" s="68"/>
      <c r="Z512" s="68"/>
    </row>
    <row r="513" spans="1:29" ht="15" customHeight="1" x14ac:dyDescent="0.2">
      <c r="A513" s="369"/>
      <c r="B513" s="369"/>
      <c r="C513" s="369"/>
      <c r="D513" s="369"/>
      <c r="E513" s="369"/>
      <c r="F513" s="369"/>
      <c r="G513" s="369"/>
      <c r="H513" s="369"/>
      <c r="I513" s="369"/>
      <c r="J513" s="369"/>
      <c r="K513" s="369"/>
      <c r="L513" s="369"/>
      <c r="M513" s="374"/>
      <c r="N513" s="371" t="s">
        <v>36</v>
      </c>
      <c r="O513" s="372"/>
      <c r="P513" s="372"/>
      <c r="Q513" s="372"/>
      <c r="R513" s="372"/>
      <c r="S513" s="372"/>
      <c r="T513" s="373"/>
      <c r="U513" s="43" t="s">
        <v>0</v>
      </c>
      <c r="V513" s="44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0</v>
      </c>
      <c r="W513" s="44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0</v>
      </c>
      <c r="X513" s="43"/>
      <c r="Y513" s="68"/>
      <c r="Z513" s="68"/>
    </row>
    <row r="514" spans="1:29" x14ac:dyDescent="0.2">
      <c r="A514" s="369"/>
      <c r="B514" s="369"/>
      <c r="C514" s="369"/>
      <c r="D514" s="369"/>
      <c r="E514" s="369"/>
      <c r="F514" s="369"/>
      <c r="G514" s="369"/>
      <c r="H514" s="369"/>
      <c r="I514" s="369"/>
      <c r="J514" s="369"/>
      <c r="K514" s="369"/>
      <c r="L514" s="369"/>
      <c r="M514" s="374"/>
      <c r="N514" s="371" t="s">
        <v>37</v>
      </c>
      <c r="O514" s="372"/>
      <c r="P514" s="372"/>
      <c r="Q514" s="372"/>
      <c r="R514" s="372"/>
      <c r="S514" s="372"/>
      <c r="T514" s="373"/>
      <c r="U514" s="43" t="s">
        <v>0</v>
      </c>
      <c r="V514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0</v>
      </c>
      <c r="W514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0</v>
      </c>
      <c r="X514" s="43"/>
      <c r="Y514" s="68"/>
      <c r="Z514" s="68"/>
    </row>
    <row r="515" spans="1:29" x14ac:dyDescent="0.2">
      <c r="A515" s="369"/>
      <c r="B515" s="369"/>
      <c r="C515" s="369"/>
      <c r="D515" s="369"/>
      <c r="E515" s="369"/>
      <c r="F515" s="369"/>
      <c r="G515" s="369"/>
      <c r="H515" s="369"/>
      <c r="I515" s="369"/>
      <c r="J515" s="369"/>
      <c r="K515" s="369"/>
      <c r="L515" s="369"/>
      <c r="M515" s="374"/>
      <c r="N515" s="371" t="s">
        <v>38</v>
      </c>
      <c r="O515" s="372"/>
      <c r="P515" s="372"/>
      <c r="Q515" s="372"/>
      <c r="R515" s="372"/>
      <c r="S515" s="372"/>
      <c r="T515" s="373"/>
      <c r="U515" s="43" t="s">
        <v>23</v>
      </c>
      <c r="V51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0</v>
      </c>
      <c r="W51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0</v>
      </c>
      <c r="X515" s="43"/>
      <c r="Y515" s="68"/>
      <c r="Z515" s="68"/>
    </row>
    <row r="516" spans="1:29" x14ac:dyDescent="0.2">
      <c r="A516" s="369"/>
      <c r="B516" s="369"/>
      <c r="C516" s="369"/>
      <c r="D516" s="369"/>
      <c r="E516" s="369"/>
      <c r="F516" s="369"/>
      <c r="G516" s="369"/>
      <c r="H516" s="369"/>
      <c r="I516" s="369"/>
      <c r="J516" s="369"/>
      <c r="K516" s="369"/>
      <c r="L516" s="369"/>
      <c r="M516" s="374"/>
      <c r="N516" s="371" t="s">
        <v>39</v>
      </c>
      <c r="O516" s="372"/>
      <c r="P516" s="372"/>
      <c r="Q516" s="372"/>
      <c r="R516" s="372"/>
      <c r="S516" s="372"/>
      <c r="T516" s="373"/>
      <c r="U516" s="43" t="s">
        <v>0</v>
      </c>
      <c r="V516" s="44">
        <f>GrossWeightTotal+PalletQtyTotal*25</f>
        <v>0</v>
      </c>
      <c r="W516" s="44">
        <f>GrossWeightTotalR+PalletQtyTotalR*25</f>
        <v>0</v>
      </c>
      <c r="X516" s="43"/>
      <c r="Y516" s="68"/>
      <c r="Z516" s="68"/>
    </row>
    <row r="517" spans="1:29" x14ac:dyDescent="0.2">
      <c r="A517" s="369"/>
      <c r="B517" s="369"/>
      <c r="C517" s="369"/>
      <c r="D517" s="369"/>
      <c r="E517" s="369"/>
      <c r="F517" s="369"/>
      <c r="G517" s="369"/>
      <c r="H517" s="369"/>
      <c r="I517" s="369"/>
      <c r="J517" s="369"/>
      <c r="K517" s="369"/>
      <c r="L517" s="369"/>
      <c r="M517" s="374"/>
      <c r="N517" s="371" t="s">
        <v>40</v>
      </c>
      <c r="O517" s="372"/>
      <c r="P517" s="372"/>
      <c r="Q517" s="372"/>
      <c r="R517" s="372"/>
      <c r="S517" s="372"/>
      <c r="T517" s="373"/>
      <c r="U517" s="43" t="s">
        <v>23</v>
      </c>
      <c r="V517" s="44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0</v>
      </c>
      <c r="W517" s="44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0</v>
      </c>
      <c r="X517" s="43"/>
      <c r="Y517" s="68"/>
      <c r="Z517" s="68"/>
    </row>
    <row r="518" spans="1:29" ht="14.25" x14ac:dyDescent="0.2">
      <c r="A518" s="369"/>
      <c r="B518" s="369"/>
      <c r="C518" s="369"/>
      <c r="D518" s="369"/>
      <c r="E518" s="369"/>
      <c r="F518" s="369"/>
      <c r="G518" s="369"/>
      <c r="H518" s="369"/>
      <c r="I518" s="369"/>
      <c r="J518" s="369"/>
      <c r="K518" s="369"/>
      <c r="L518" s="369"/>
      <c r="M518" s="374"/>
      <c r="N518" s="371" t="s">
        <v>41</v>
      </c>
      <c r="O518" s="372"/>
      <c r="P518" s="372"/>
      <c r="Q518" s="372"/>
      <c r="R518" s="372"/>
      <c r="S518" s="372"/>
      <c r="T518" s="373"/>
      <c r="U518" s="46" t="s">
        <v>54</v>
      </c>
      <c r="V518" s="43"/>
      <c r="W518" s="43"/>
      <c r="X518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0</v>
      </c>
      <c r="Y518" s="68"/>
      <c r="Z518" s="68"/>
    </row>
    <row r="519" spans="1:29" ht="13.5" thickBot="1" x14ac:dyDescent="0.25"/>
    <row r="520" spans="1:29" ht="27" thickTop="1" thickBot="1" x14ac:dyDescent="0.25">
      <c r="A520" s="47" t="s">
        <v>9</v>
      </c>
      <c r="B520" s="72" t="s">
        <v>75</v>
      </c>
      <c r="C520" s="358" t="s">
        <v>108</v>
      </c>
      <c r="D520" s="358" t="s">
        <v>108</v>
      </c>
      <c r="E520" s="358" t="s">
        <v>108</v>
      </c>
      <c r="F520" s="358" t="s">
        <v>108</v>
      </c>
      <c r="G520" s="358" t="s">
        <v>233</v>
      </c>
      <c r="H520" s="358" t="s">
        <v>233</v>
      </c>
      <c r="I520" s="358" t="s">
        <v>233</v>
      </c>
      <c r="J520" s="358" t="s">
        <v>233</v>
      </c>
      <c r="K520" s="359"/>
      <c r="L520" s="358" t="s">
        <v>233</v>
      </c>
      <c r="M520" s="358" t="s">
        <v>233</v>
      </c>
      <c r="N520" s="358" t="s">
        <v>233</v>
      </c>
      <c r="O520" s="358" t="s">
        <v>233</v>
      </c>
      <c r="P520" s="358" t="s">
        <v>469</v>
      </c>
      <c r="Q520" s="358" t="s">
        <v>469</v>
      </c>
      <c r="R520" s="358" t="s">
        <v>522</v>
      </c>
      <c r="S520" s="358" t="s">
        <v>522</v>
      </c>
      <c r="T520" s="72" t="s">
        <v>598</v>
      </c>
      <c r="U520" s="72" t="s">
        <v>662</v>
      </c>
      <c r="Z520" s="61"/>
      <c r="AC520" s="1"/>
    </row>
    <row r="521" spans="1:29" ht="14.25" customHeight="1" thickTop="1" x14ac:dyDescent="0.2">
      <c r="A521" s="360" t="s">
        <v>10</v>
      </c>
      <c r="B521" s="358" t="s">
        <v>75</v>
      </c>
      <c r="C521" s="358" t="s">
        <v>109</v>
      </c>
      <c r="D521" s="358" t="s">
        <v>117</v>
      </c>
      <c r="E521" s="358" t="s">
        <v>108</v>
      </c>
      <c r="F521" s="358" t="s">
        <v>225</v>
      </c>
      <c r="G521" s="358" t="s">
        <v>234</v>
      </c>
      <c r="H521" s="358" t="s">
        <v>241</v>
      </c>
      <c r="I521" s="358" t="s">
        <v>260</v>
      </c>
      <c r="J521" s="358" t="s">
        <v>319</v>
      </c>
      <c r="K521" s="1"/>
      <c r="L521" s="358" t="s">
        <v>341</v>
      </c>
      <c r="M521" s="358" t="s">
        <v>360</v>
      </c>
      <c r="N521" s="358" t="s">
        <v>442</v>
      </c>
      <c r="O521" s="358" t="s">
        <v>460</v>
      </c>
      <c r="P521" s="358" t="s">
        <v>470</v>
      </c>
      <c r="Q521" s="358" t="s">
        <v>497</v>
      </c>
      <c r="R521" s="358" t="s">
        <v>523</v>
      </c>
      <c r="S521" s="358" t="s">
        <v>574</v>
      </c>
      <c r="T521" s="358" t="s">
        <v>598</v>
      </c>
      <c r="U521" s="358" t="s">
        <v>663</v>
      </c>
      <c r="Z521" s="61"/>
      <c r="AC521" s="1"/>
    </row>
    <row r="522" spans="1:29" ht="13.5" thickBot="1" x14ac:dyDescent="0.25">
      <c r="A522" s="361"/>
      <c r="B522" s="358"/>
      <c r="C522" s="358"/>
      <c r="D522" s="358"/>
      <c r="E522" s="358"/>
      <c r="F522" s="358"/>
      <c r="G522" s="358"/>
      <c r="H522" s="358"/>
      <c r="I522" s="358"/>
      <c r="J522" s="358"/>
      <c r="K522" s="1"/>
      <c r="L522" s="358"/>
      <c r="M522" s="358"/>
      <c r="N522" s="358"/>
      <c r="O522" s="358"/>
      <c r="P522" s="358"/>
      <c r="Q522" s="358"/>
      <c r="R522" s="358"/>
      <c r="S522" s="358"/>
      <c r="T522" s="358"/>
      <c r="U522" s="358"/>
      <c r="Z522" s="61"/>
      <c r="AC522" s="1"/>
    </row>
    <row r="523" spans="1:29" ht="18" thickTop="1" thickBot="1" x14ac:dyDescent="0.25">
      <c r="A523" s="47" t="s">
        <v>13</v>
      </c>
      <c r="B523" s="53">
        <f>IFERROR(W22*1,"0")+IFERROR(W26*1,"0")+IFERROR(W27*1,"0")+IFERROR(W28*1,"0")+IFERROR(W29*1,"0")+IFERROR(W30*1,"0")+IFERROR(W31*1,"0")+IFERROR(W32*1,"0")+IFERROR(W36*1,"0")+IFERROR(W40*1,"0")+IFERROR(W44*1,"0")</f>
        <v>0</v>
      </c>
      <c r="C523" s="53">
        <f>IFERROR(W50*1,"0")+IFERROR(W51*1,"0")</f>
        <v>0</v>
      </c>
      <c r="D523" s="53">
        <f>IFERROR(W56*1,"0")+IFERROR(W57*1,"0")+IFERROR(W58*1,"0")+IFERROR(W59*1,"0")</f>
        <v>0</v>
      </c>
      <c r="E52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3" s="53">
        <f>IFERROR(W129*1,"0")+IFERROR(W130*1,"0")+IFERROR(W131*1,"0")+IFERROR(W132*1,"0")</f>
        <v>0</v>
      </c>
      <c r="G523" s="53">
        <f>IFERROR(W138*1,"0")+IFERROR(W139*1,"0")+IFERROR(W140*1,"0")</f>
        <v>0</v>
      </c>
      <c r="H523" s="53">
        <f>IFERROR(W145*1,"0")+IFERROR(W146*1,"0")+IFERROR(W147*1,"0")+IFERROR(W148*1,"0")+IFERROR(W149*1,"0")+IFERROR(W150*1,"0")+IFERROR(W151*1,"0")+IFERROR(W152*1,"0")+IFERROR(W153*1,"0")</f>
        <v>0</v>
      </c>
      <c r="I52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3" s="53">
        <f>IFERROR(W203*1,"0")+IFERROR(W204*1,"0")+IFERROR(W205*1,"0")+IFERROR(W206*1,"0")+IFERROR(W207*1,"0")+IFERROR(W208*1,"0")+IFERROR(W212*1,"0")</f>
        <v>0</v>
      </c>
      <c r="K523" s="1"/>
      <c r="L523" s="53">
        <f>IFERROR(W217*1,"0")+IFERROR(W218*1,"0")+IFERROR(W219*1,"0")+IFERROR(W220*1,"0")+IFERROR(W221*1,"0")+IFERROR(W222*1,"0")</f>
        <v>0</v>
      </c>
      <c r="M523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0</v>
      </c>
      <c r="N523" s="53">
        <f>IFERROR(W288*1,"0")+IFERROR(W289*1,"0")+IFERROR(W290*1,"0")+IFERROR(W291*1,"0")+IFERROR(W292*1,"0")+IFERROR(W293*1,"0")+IFERROR(W294*1,"0")+IFERROR(W295*1,"0")+IFERROR(W299*1,"0")+IFERROR(W300*1,"0")</f>
        <v>0</v>
      </c>
      <c r="O523" s="53">
        <f>IFERROR(W305*1,"0")+IFERROR(W309*1,"0")+IFERROR(W313*1,"0")+IFERROR(W317*1,"0")</f>
        <v>0</v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0</v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0</v>
      </c>
      <c r="S523" s="53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3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0</v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61"/>
      <c r="AC523" s="1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6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83:E283"/>
    <mergeCell ref="N283:R283"/>
    <mergeCell ref="N284:T284"/>
    <mergeCell ref="A284:M285"/>
    <mergeCell ref="N285:T285"/>
    <mergeCell ref="A286:X286"/>
    <mergeCell ref="A287:X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A322:X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D345:E345"/>
    <mergeCell ref="N345:R345"/>
    <mergeCell ref="N346:T346"/>
    <mergeCell ref="A346:M347"/>
    <mergeCell ref="N347:T347"/>
    <mergeCell ref="A348:X348"/>
    <mergeCell ref="A349:X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A374:X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A415:X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N465:T465"/>
    <mergeCell ref="A465:M466"/>
    <mergeCell ref="N466:T466"/>
    <mergeCell ref="A467:X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A483:X483"/>
    <mergeCell ref="A484:X484"/>
    <mergeCell ref="D485:E485"/>
    <mergeCell ref="N485:R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N513:T513"/>
    <mergeCell ref="A513:M518"/>
    <mergeCell ref="N514:T514"/>
    <mergeCell ref="N515:T515"/>
    <mergeCell ref="N516:T516"/>
    <mergeCell ref="N517:T517"/>
    <mergeCell ref="N518:T518"/>
    <mergeCell ref="T521:T522"/>
    <mergeCell ref="U521:U522"/>
    <mergeCell ref="C520:F520"/>
    <mergeCell ref="G520:O520"/>
    <mergeCell ref="P520:Q520"/>
    <mergeCell ref="R520:S520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J521:J522"/>
    <mergeCell ref="L521:L522"/>
    <mergeCell ref="M521:M522"/>
    <mergeCell ref="N521:N522"/>
    <mergeCell ref="O521:O522"/>
    <mergeCell ref="P521:P522"/>
    <mergeCell ref="Q521:Q522"/>
    <mergeCell ref="R521:R522"/>
    <mergeCell ref="S521:S522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9"/>
    </row>
    <row r="3" spans="2:8" x14ac:dyDescent="0.2">
      <c r="B3" s="54" t="s">
        <v>715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717</v>
      </c>
      <c r="C6" s="54" t="s">
        <v>718</v>
      </c>
      <c r="D6" s="54" t="s">
        <v>719</v>
      </c>
      <c r="E6" s="54" t="s">
        <v>48</v>
      </c>
    </row>
    <row r="7" spans="2:8" x14ac:dyDescent="0.2">
      <c r="B7" s="54" t="s">
        <v>720</v>
      </c>
      <c r="C7" s="54" t="s">
        <v>721</v>
      </c>
      <c r="D7" s="54" t="s">
        <v>722</v>
      </c>
      <c r="E7" s="54" t="s">
        <v>48</v>
      </c>
    </row>
    <row r="8" spans="2:8" x14ac:dyDescent="0.2">
      <c r="B8" s="54" t="s">
        <v>723</v>
      </c>
      <c r="C8" s="54" t="s">
        <v>724</v>
      </c>
      <c r="D8" s="54" t="s">
        <v>725</v>
      </c>
      <c r="E8" s="54" t="s">
        <v>48</v>
      </c>
    </row>
    <row r="9" spans="2:8" x14ac:dyDescent="0.2">
      <c r="B9" s="54" t="s">
        <v>726</v>
      </c>
      <c r="C9" s="54" t="s">
        <v>727</v>
      </c>
      <c r="D9" s="54" t="s">
        <v>728</v>
      </c>
      <c r="E9" s="54" t="s">
        <v>48</v>
      </c>
    </row>
    <row r="10" spans="2:8" x14ac:dyDescent="0.2">
      <c r="B10" s="54" t="s">
        <v>729</v>
      </c>
      <c r="C10" s="54" t="s">
        <v>730</v>
      </c>
      <c r="D10" s="54" t="s">
        <v>731</v>
      </c>
      <c r="E10" s="54" t="s">
        <v>48</v>
      </c>
    </row>
    <row r="12" spans="2:8" x14ac:dyDescent="0.2">
      <c r="B12" s="54" t="s">
        <v>732</v>
      </c>
      <c r="C12" s="54" t="s">
        <v>718</v>
      </c>
      <c r="D12" s="54" t="s">
        <v>48</v>
      </c>
      <c r="E12" s="54" t="s">
        <v>48</v>
      </c>
    </row>
    <row r="14" spans="2:8" x14ac:dyDescent="0.2">
      <c r="B14" s="54" t="s">
        <v>733</v>
      </c>
      <c r="C14" s="54" t="s">
        <v>721</v>
      </c>
      <c r="D14" s="54" t="s">
        <v>48</v>
      </c>
      <c r="E14" s="54" t="s">
        <v>48</v>
      </c>
    </row>
    <row r="16" spans="2:8" x14ac:dyDescent="0.2">
      <c r="B16" s="54" t="s">
        <v>734</v>
      </c>
      <c r="C16" s="54" t="s">
        <v>724</v>
      </c>
      <c r="D16" s="54" t="s">
        <v>48</v>
      </c>
      <c r="E16" s="54" t="s">
        <v>48</v>
      </c>
    </row>
    <row r="18" spans="2:5" x14ac:dyDescent="0.2">
      <c r="B18" s="54" t="s">
        <v>735</v>
      </c>
      <c r="C18" s="54" t="s">
        <v>727</v>
      </c>
      <c r="D18" s="54" t="s">
        <v>48</v>
      </c>
      <c r="E18" s="54" t="s">
        <v>48</v>
      </c>
    </row>
    <row r="20" spans="2:5" x14ac:dyDescent="0.2">
      <c r="B20" s="54" t="s">
        <v>736</v>
      </c>
      <c r="C20" s="54" t="s">
        <v>730</v>
      </c>
      <c r="D20" s="54" t="s">
        <v>48</v>
      </c>
      <c r="E20" s="54" t="s">
        <v>48</v>
      </c>
    </row>
    <row r="22" spans="2:5" x14ac:dyDescent="0.2">
      <c r="B22" s="54" t="s">
        <v>737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738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739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1190</vt:i4>
      </vt:variant>
    </vt:vector>
  </HeadingPairs>
  <TitlesOfParts>
    <vt:vector size="11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2024-02-16T08:14:55Z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