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FA1BC98B-1AE7-4037-8843-7F2AF9FA75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P588" i="2"/>
  <c r="BO588" i="2"/>
  <c r="BN588" i="2"/>
  <c r="BM588" i="2"/>
  <c r="Z588" i="2"/>
  <c r="Y588" i="2"/>
  <c r="BP587" i="2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O574" i="2"/>
  <c r="BM574" i="2"/>
  <c r="Y574" i="2"/>
  <c r="BO573" i="2"/>
  <c r="BM573" i="2"/>
  <c r="Y573" i="2"/>
  <c r="BP572" i="2"/>
  <c r="BO572" i="2"/>
  <c r="BN572" i="2"/>
  <c r="BM572" i="2"/>
  <c r="Z572" i="2"/>
  <c r="Y572" i="2"/>
  <c r="X570" i="2"/>
  <c r="X569" i="2"/>
  <c r="BP568" i="2"/>
  <c r="BO568" i="2"/>
  <c r="BM568" i="2"/>
  <c r="Y568" i="2"/>
  <c r="Z568" i="2" s="1"/>
  <c r="BO567" i="2"/>
  <c r="BM567" i="2"/>
  <c r="Y567" i="2"/>
  <c r="BO566" i="2"/>
  <c r="BM566" i="2"/>
  <c r="Y566" i="2"/>
  <c r="BO565" i="2"/>
  <c r="BM565" i="2"/>
  <c r="Y565" i="2"/>
  <c r="BP564" i="2"/>
  <c r="BO564" i="2"/>
  <c r="BM564" i="2"/>
  <c r="Y564" i="2"/>
  <c r="Z564" i="2" s="1"/>
  <c r="BO563" i="2"/>
  <c r="BM563" i="2"/>
  <c r="Y563" i="2"/>
  <c r="BO562" i="2"/>
  <c r="BM562" i="2"/>
  <c r="Y562" i="2"/>
  <c r="X560" i="2"/>
  <c r="Y559" i="2"/>
  <c r="X559" i="2"/>
  <c r="BP558" i="2"/>
  <c r="BO558" i="2"/>
  <c r="BN558" i="2"/>
  <c r="BM558" i="2"/>
  <c r="Z558" i="2"/>
  <c r="Y558" i="2"/>
  <c r="BP557" i="2"/>
  <c r="BO557" i="2"/>
  <c r="BN557" i="2"/>
  <c r="BM557" i="2"/>
  <c r="Z557" i="2"/>
  <c r="Y557" i="2"/>
  <c r="BP556" i="2"/>
  <c r="BO556" i="2"/>
  <c r="BN556" i="2"/>
  <c r="BM556" i="2"/>
  <c r="Z556" i="2"/>
  <c r="Y556" i="2"/>
  <c r="BP555" i="2"/>
  <c r="BO555" i="2"/>
  <c r="BN555" i="2"/>
  <c r="BM555" i="2"/>
  <c r="Z555" i="2"/>
  <c r="Y555" i="2"/>
  <c r="X553" i="2"/>
  <c r="X552" i="2"/>
  <c r="BO551" i="2"/>
  <c r="BM551" i="2"/>
  <c r="Z551" i="2"/>
  <c r="Y551" i="2"/>
  <c r="BP551" i="2" s="1"/>
  <c r="BO550" i="2"/>
  <c r="BM550" i="2"/>
  <c r="Y550" i="2"/>
  <c r="BO549" i="2"/>
  <c r="BM549" i="2"/>
  <c r="Y549" i="2"/>
  <c r="BO548" i="2"/>
  <c r="BM548" i="2"/>
  <c r="Y548" i="2"/>
  <c r="BN548" i="2" s="1"/>
  <c r="BO547" i="2"/>
  <c r="BM547" i="2"/>
  <c r="Y547" i="2"/>
  <c r="BO546" i="2"/>
  <c r="BM546" i="2"/>
  <c r="Y546" i="2"/>
  <c r="BO545" i="2"/>
  <c r="BM545" i="2"/>
  <c r="Z545" i="2"/>
  <c r="Y545" i="2"/>
  <c r="BP545" i="2" s="1"/>
  <c r="X541" i="2"/>
  <c r="X540" i="2"/>
  <c r="BO539" i="2"/>
  <c r="BM539" i="2"/>
  <c r="Y539" i="2"/>
  <c r="BO538" i="2"/>
  <c r="BM538" i="2"/>
  <c r="Y538" i="2"/>
  <c r="P538" i="2"/>
  <c r="X536" i="2"/>
  <c r="X535" i="2"/>
  <c r="BP534" i="2"/>
  <c r="BO534" i="2"/>
  <c r="BN534" i="2"/>
  <c r="BM534" i="2"/>
  <c r="Z534" i="2"/>
  <c r="Y534" i="2"/>
  <c r="P534" i="2"/>
  <c r="BO533" i="2"/>
  <c r="BM533" i="2"/>
  <c r="Y533" i="2"/>
  <c r="P533" i="2"/>
  <c r="BP532" i="2"/>
  <c r="BO532" i="2"/>
  <c r="BN532" i="2"/>
  <c r="BM532" i="2"/>
  <c r="Z532" i="2"/>
  <c r="Y532" i="2"/>
  <c r="P532" i="2"/>
  <c r="X530" i="2"/>
  <c r="X529" i="2"/>
  <c r="BO528" i="2"/>
  <c r="BM528" i="2"/>
  <c r="Y528" i="2"/>
  <c r="P528" i="2"/>
  <c r="BO527" i="2"/>
  <c r="BM527" i="2"/>
  <c r="Y527" i="2"/>
  <c r="P527" i="2"/>
  <c r="BP526" i="2"/>
  <c r="BO526" i="2"/>
  <c r="BN526" i="2"/>
  <c r="BM526" i="2"/>
  <c r="Z526" i="2"/>
  <c r="Y526" i="2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BP514" i="2" s="1"/>
  <c r="P514" i="2"/>
  <c r="BP513" i="2"/>
  <c r="BO513" i="2"/>
  <c r="BM513" i="2"/>
  <c r="Y513" i="2"/>
  <c r="Z513" i="2" s="1"/>
  <c r="P513" i="2"/>
  <c r="BO512" i="2"/>
  <c r="BM512" i="2"/>
  <c r="Y512" i="2"/>
  <c r="P512" i="2"/>
  <c r="BO511" i="2"/>
  <c r="BM511" i="2"/>
  <c r="Y511" i="2"/>
  <c r="P511" i="2"/>
  <c r="BP510" i="2"/>
  <c r="BO510" i="2"/>
  <c r="BN510" i="2"/>
  <c r="BM510" i="2"/>
  <c r="Z510" i="2"/>
  <c r="Y510" i="2"/>
  <c r="P510" i="2"/>
  <c r="BO509" i="2"/>
  <c r="BN509" i="2"/>
  <c r="BM509" i="2"/>
  <c r="Z509" i="2"/>
  <c r="Y509" i="2"/>
  <c r="BP509" i="2" s="1"/>
  <c r="P509" i="2"/>
  <c r="BO508" i="2"/>
  <c r="BM508" i="2"/>
  <c r="Y508" i="2"/>
  <c r="P508" i="2"/>
  <c r="BO507" i="2"/>
  <c r="BM507" i="2"/>
  <c r="Y507" i="2"/>
  <c r="BN507" i="2" s="1"/>
  <c r="P507" i="2"/>
  <c r="X503" i="2"/>
  <c r="X502" i="2"/>
  <c r="BO501" i="2"/>
  <c r="BM501" i="2"/>
  <c r="Y501" i="2"/>
  <c r="P501" i="2"/>
  <c r="X498" i="2"/>
  <c r="X497" i="2"/>
  <c r="BO496" i="2"/>
  <c r="BM496" i="2"/>
  <c r="Y496" i="2"/>
  <c r="BN496" i="2" s="1"/>
  <c r="P496" i="2"/>
  <c r="BO495" i="2"/>
  <c r="BM495" i="2"/>
  <c r="Y495" i="2"/>
  <c r="Z495" i="2" s="1"/>
  <c r="P495" i="2"/>
  <c r="BO494" i="2"/>
  <c r="BM494" i="2"/>
  <c r="Y494" i="2"/>
  <c r="Y498" i="2" s="1"/>
  <c r="P494" i="2"/>
  <c r="Y491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N485" i="2" s="1"/>
  <c r="P485" i="2"/>
  <c r="BO484" i="2"/>
  <c r="BM484" i="2"/>
  <c r="Y484" i="2"/>
  <c r="BO483" i="2"/>
  <c r="BM483" i="2"/>
  <c r="Y483" i="2"/>
  <c r="P483" i="2"/>
  <c r="BO482" i="2"/>
  <c r="BM482" i="2"/>
  <c r="Y482" i="2"/>
  <c r="P482" i="2"/>
  <c r="BP481" i="2"/>
  <c r="BO481" i="2"/>
  <c r="BN481" i="2"/>
  <c r="BM481" i="2"/>
  <c r="Z481" i="2"/>
  <c r="Y481" i="2"/>
  <c r="P481" i="2"/>
  <c r="X479" i="2"/>
  <c r="X478" i="2"/>
  <c r="BO477" i="2"/>
  <c r="BM477" i="2"/>
  <c r="Y477" i="2"/>
  <c r="P477" i="2"/>
  <c r="Y474" i="2"/>
  <c r="X474" i="2"/>
  <c r="Y473" i="2"/>
  <c r="X473" i="2"/>
  <c r="BP472" i="2"/>
  <c r="BO472" i="2"/>
  <c r="BN472" i="2"/>
  <c r="BM472" i="2"/>
  <c r="Z472" i="2"/>
  <c r="Z473" i="2" s="1"/>
  <c r="Y472" i="2"/>
  <c r="P472" i="2"/>
  <c r="X470" i="2"/>
  <c r="X469" i="2"/>
  <c r="BO468" i="2"/>
  <c r="BM468" i="2"/>
  <c r="Y468" i="2"/>
  <c r="P468" i="2"/>
  <c r="BO467" i="2"/>
  <c r="BM467" i="2"/>
  <c r="Y467" i="2"/>
  <c r="BN467" i="2" s="1"/>
  <c r="P467" i="2"/>
  <c r="X465" i="2"/>
  <c r="X464" i="2"/>
  <c r="BO463" i="2"/>
  <c r="BM463" i="2"/>
  <c r="Y463" i="2"/>
  <c r="BN463" i="2" s="1"/>
  <c r="P463" i="2"/>
  <c r="BO462" i="2"/>
  <c r="BM462" i="2"/>
  <c r="Y462" i="2"/>
  <c r="Z462" i="2" s="1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P458" i="2"/>
  <c r="BP457" i="2"/>
  <c r="BO457" i="2"/>
  <c r="BM457" i="2"/>
  <c r="Y457" i="2"/>
  <c r="Z457" i="2" s="1"/>
  <c r="P457" i="2"/>
  <c r="BO456" i="2"/>
  <c r="BM456" i="2"/>
  <c r="Y456" i="2"/>
  <c r="BO455" i="2"/>
  <c r="BM455" i="2"/>
  <c r="Y455" i="2"/>
  <c r="Z455" i="2" s="1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P452" i="2"/>
  <c r="BO451" i="2"/>
  <c r="BM451" i="2"/>
  <c r="Y451" i="2"/>
  <c r="P451" i="2"/>
  <c r="BP450" i="2"/>
  <c r="BO450" i="2"/>
  <c r="BM450" i="2"/>
  <c r="Y450" i="2"/>
  <c r="Z450" i="2" s="1"/>
  <c r="P450" i="2"/>
  <c r="BO449" i="2"/>
  <c r="BM449" i="2"/>
  <c r="Y449" i="2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P444" i="2"/>
  <c r="X442" i="2"/>
  <c r="X441" i="2"/>
  <c r="BO440" i="2"/>
  <c r="BM440" i="2"/>
  <c r="Y440" i="2"/>
  <c r="Y442" i="2" s="1"/>
  <c r="P440" i="2"/>
  <c r="Y436" i="2"/>
  <c r="X436" i="2"/>
  <c r="X435" i="2"/>
  <c r="BO434" i="2"/>
  <c r="BM434" i="2"/>
  <c r="Y434" i="2"/>
  <c r="BP434" i="2" s="1"/>
  <c r="P434" i="2"/>
  <c r="X432" i="2"/>
  <c r="X431" i="2"/>
  <c r="BO430" i="2"/>
  <c r="BM430" i="2"/>
  <c r="Y430" i="2"/>
  <c r="Z430" i="2" s="1"/>
  <c r="P430" i="2"/>
  <c r="BO429" i="2"/>
  <c r="BM429" i="2"/>
  <c r="Y429" i="2"/>
  <c r="Z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X424" i="2"/>
  <c r="X423" i="2"/>
  <c r="BO422" i="2"/>
  <c r="BM422" i="2"/>
  <c r="Y422" i="2"/>
  <c r="P422" i="2"/>
  <c r="BP421" i="2"/>
  <c r="BO421" i="2"/>
  <c r="BM421" i="2"/>
  <c r="Y421" i="2"/>
  <c r="BN421" i="2" s="1"/>
  <c r="P421" i="2"/>
  <c r="X419" i="2"/>
  <c r="X418" i="2"/>
  <c r="BO417" i="2"/>
  <c r="BM417" i="2"/>
  <c r="Y417" i="2"/>
  <c r="P417" i="2"/>
  <c r="BP416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P414" i="2"/>
  <c r="BP413" i="2"/>
  <c r="BO413" i="2"/>
  <c r="BN413" i="2"/>
  <c r="BM413" i="2"/>
  <c r="Z413" i="2"/>
  <c r="Y413" i="2"/>
  <c r="P413" i="2"/>
  <c r="BO412" i="2"/>
  <c r="BN412" i="2"/>
  <c r="BM412" i="2"/>
  <c r="Z412" i="2"/>
  <c r="Y412" i="2"/>
  <c r="BP412" i="2" s="1"/>
  <c r="P412" i="2"/>
  <c r="BO411" i="2"/>
  <c r="BM411" i="2"/>
  <c r="Y411" i="2"/>
  <c r="X408" i="2"/>
  <c r="X407" i="2"/>
  <c r="BO406" i="2"/>
  <c r="BM406" i="2"/>
  <c r="Y406" i="2"/>
  <c r="Y407" i="2" s="1"/>
  <c r="P406" i="2"/>
  <c r="BP405" i="2"/>
  <c r="BO405" i="2"/>
  <c r="BM405" i="2"/>
  <c r="Y405" i="2"/>
  <c r="BN405" i="2" s="1"/>
  <c r="P405" i="2"/>
  <c r="X403" i="2"/>
  <c r="X402" i="2"/>
  <c r="BO401" i="2"/>
  <c r="BM401" i="2"/>
  <c r="Y401" i="2"/>
  <c r="P401" i="2"/>
  <c r="BP400" i="2"/>
  <c r="BO400" i="2"/>
  <c r="BM400" i="2"/>
  <c r="Y400" i="2"/>
  <c r="Z400" i="2" s="1"/>
  <c r="P400" i="2"/>
  <c r="BO399" i="2"/>
  <c r="BM399" i="2"/>
  <c r="Y399" i="2"/>
  <c r="P399" i="2"/>
  <c r="X397" i="2"/>
  <c r="X396" i="2"/>
  <c r="BO395" i="2"/>
  <c r="BM395" i="2"/>
  <c r="Y395" i="2"/>
  <c r="Z395" i="2" s="1"/>
  <c r="P395" i="2"/>
  <c r="BO394" i="2"/>
  <c r="BM394" i="2"/>
  <c r="Y394" i="2"/>
  <c r="P394" i="2"/>
  <c r="X392" i="2"/>
  <c r="X391" i="2"/>
  <c r="BO390" i="2"/>
  <c r="BM390" i="2"/>
  <c r="Z390" i="2"/>
  <c r="Y390" i="2"/>
  <c r="BN390" i="2" s="1"/>
  <c r="P390" i="2"/>
  <c r="BO389" i="2"/>
  <c r="BM389" i="2"/>
  <c r="Y389" i="2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Z386" i="2" s="1"/>
  <c r="P386" i="2"/>
  <c r="BO385" i="2"/>
  <c r="BM385" i="2"/>
  <c r="Y385" i="2"/>
  <c r="BP385" i="2" s="1"/>
  <c r="P385" i="2"/>
  <c r="BO384" i="2"/>
  <c r="BM384" i="2"/>
  <c r="Z384" i="2"/>
  <c r="Y384" i="2"/>
  <c r="BN384" i="2" s="1"/>
  <c r="P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P381" i="2"/>
  <c r="BP380" i="2"/>
  <c r="BO380" i="2"/>
  <c r="BM380" i="2"/>
  <c r="Y380" i="2"/>
  <c r="P380" i="2"/>
  <c r="X376" i="2"/>
  <c r="X375" i="2"/>
  <c r="BO374" i="2"/>
  <c r="BM374" i="2"/>
  <c r="Y374" i="2"/>
  <c r="P374" i="2"/>
  <c r="BO373" i="2"/>
  <c r="BM373" i="2"/>
  <c r="Y373" i="2"/>
  <c r="Z373" i="2" s="1"/>
  <c r="P373" i="2"/>
  <c r="BO372" i="2"/>
  <c r="BM372" i="2"/>
  <c r="Z372" i="2"/>
  <c r="Y372" i="2"/>
  <c r="BN372" i="2" s="1"/>
  <c r="P372" i="2"/>
  <c r="X370" i="2"/>
  <c r="X369" i="2"/>
  <c r="BO368" i="2"/>
  <c r="BM368" i="2"/>
  <c r="Y368" i="2"/>
  <c r="P368" i="2"/>
  <c r="X365" i="2"/>
  <c r="X364" i="2"/>
  <c r="BO363" i="2"/>
  <c r="BM363" i="2"/>
  <c r="Y363" i="2"/>
  <c r="P363" i="2"/>
  <c r="BP362" i="2"/>
  <c r="BO362" i="2"/>
  <c r="BN362" i="2"/>
  <c r="BM362" i="2"/>
  <c r="Z362" i="2"/>
  <c r="Y362" i="2"/>
  <c r="P362" i="2"/>
  <c r="BO361" i="2"/>
  <c r="BN361" i="2"/>
  <c r="BM361" i="2"/>
  <c r="Z361" i="2"/>
  <c r="Y361" i="2"/>
  <c r="BP361" i="2" s="1"/>
  <c r="P361" i="2"/>
  <c r="X359" i="2"/>
  <c r="X358" i="2"/>
  <c r="BO357" i="2"/>
  <c r="BN357" i="2"/>
  <c r="BM357" i="2"/>
  <c r="Z357" i="2"/>
  <c r="Y357" i="2"/>
  <c r="BP357" i="2" s="1"/>
  <c r="P357" i="2"/>
  <c r="BO356" i="2"/>
  <c r="BM356" i="2"/>
  <c r="Y356" i="2"/>
  <c r="P356" i="2"/>
  <c r="BP355" i="2"/>
  <c r="BO355" i="2"/>
  <c r="BM355" i="2"/>
  <c r="Y355" i="2"/>
  <c r="BN355" i="2" s="1"/>
  <c r="BO354" i="2"/>
  <c r="BM354" i="2"/>
  <c r="Y354" i="2"/>
  <c r="X352" i="2"/>
  <c r="X351" i="2"/>
  <c r="BO350" i="2"/>
  <c r="BM350" i="2"/>
  <c r="Y350" i="2"/>
  <c r="P350" i="2"/>
  <c r="BP349" i="2"/>
  <c r="BO349" i="2"/>
  <c r="BN349" i="2"/>
  <c r="BM349" i="2"/>
  <c r="Z349" i="2"/>
  <c r="Y349" i="2"/>
  <c r="P349" i="2"/>
  <c r="BO348" i="2"/>
  <c r="BM348" i="2"/>
  <c r="Y348" i="2"/>
  <c r="P348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Z342" i="2" s="1"/>
  <c r="P342" i="2"/>
  <c r="BP341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BP339" i="2" s="1"/>
  <c r="P339" i="2"/>
  <c r="X337" i="2"/>
  <c r="X336" i="2"/>
  <c r="BO335" i="2"/>
  <c r="BM335" i="2"/>
  <c r="Y335" i="2"/>
  <c r="P335" i="2"/>
  <c r="BO334" i="2"/>
  <c r="BM334" i="2"/>
  <c r="Y334" i="2"/>
  <c r="P334" i="2"/>
  <c r="BO333" i="2"/>
  <c r="BM333" i="2"/>
  <c r="Z333" i="2"/>
  <c r="Y333" i="2"/>
  <c r="BN333" i="2" s="1"/>
  <c r="P333" i="2"/>
  <c r="BO332" i="2"/>
  <c r="BM332" i="2"/>
  <c r="Y332" i="2"/>
  <c r="BP332" i="2" s="1"/>
  <c r="P332" i="2"/>
  <c r="X330" i="2"/>
  <c r="X329" i="2"/>
  <c r="BO328" i="2"/>
  <c r="BN328" i="2"/>
  <c r="BM328" i="2"/>
  <c r="Z328" i="2"/>
  <c r="Y328" i="2"/>
  <c r="BP328" i="2" s="1"/>
  <c r="P328" i="2"/>
  <c r="BO327" i="2"/>
  <c r="BN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Z325" i="2"/>
  <c r="Y325" i="2"/>
  <c r="BP325" i="2" s="1"/>
  <c r="P325" i="2"/>
  <c r="BO324" i="2"/>
  <c r="BM324" i="2"/>
  <c r="Z324" i="2"/>
  <c r="Y324" i="2"/>
  <c r="BN324" i="2" s="1"/>
  <c r="P324" i="2"/>
  <c r="BO323" i="2"/>
  <c r="BM323" i="2"/>
  <c r="Y323" i="2"/>
  <c r="Z323" i="2" s="1"/>
  <c r="P323" i="2"/>
  <c r="BO322" i="2"/>
  <c r="BM322" i="2"/>
  <c r="Y322" i="2"/>
  <c r="BN322" i="2" s="1"/>
  <c r="BO321" i="2"/>
  <c r="BM321" i="2"/>
  <c r="Y321" i="2"/>
  <c r="BP321" i="2" s="1"/>
  <c r="P321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BN315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Y294" i="2" s="1"/>
  <c r="P290" i="2"/>
  <c r="X287" i="2"/>
  <c r="X286" i="2"/>
  <c r="BO285" i="2"/>
  <c r="BM285" i="2"/>
  <c r="Y285" i="2"/>
  <c r="Y287" i="2" s="1"/>
  <c r="P285" i="2"/>
  <c r="X282" i="2"/>
  <c r="X281" i="2"/>
  <c r="BO280" i="2"/>
  <c r="BM280" i="2"/>
  <c r="Y280" i="2"/>
  <c r="Z280" i="2" s="1"/>
  <c r="P280" i="2"/>
  <c r="BO279" i="2"/>
  <c r="BM279" i="2"/>
  <c r="Y279" i="2"/>
  <c r="BN279" i="2" s="1"/>
  <c r="P279" i="2"/>
  <c r="BO278" i="2"/>
  <c r="BM278" i="2"/>
  <c r="Y278" i="2"/>
  <c r="P278" i="2"/>
  <c r="BO277" i="2"/>
  <c r="BM277" i="2"/>
  <c r="Y277" i="2"/>
  <c r="BP277" i="2" s="1"/>
  <c r="P277" i="2"/>
  <c r="BO276" i="2"/>
  <c r="BM276" i="2"/>
  <c r="Z276" i="2"/>
  <c r="Y276" i="2"/>
  <c r="BN276" i="2" s="1"/>
  <c r="BO275" i="2"/>
  <c r="BM275" i="2"/>
  <c r="Z275" i="2"/>
  <c r="Y275" i="2"/>
  <c r="BP275" i="2" s="1"/>
  <c r="P275" i="2"/>
  <c r="X272" i="2"/>
  <c r="X271" i="2"/>
  <c r="BO270" i="2"/>
  <c r="BM270" i="2"/>
  <c r="Y270" i="2"/>
  <c r="Y272" i="2" s="1"/>
  <c r="X268" i="2"/>
  <c r="X267" i="2"/>
  <c r="BO266" i="2"/>
  <c r="BM266" i="2"/>
  <c r="Y266" i="2"/>
  <c r="BP266" i="2" s="1"/>
  <c r="P266" i="2"/>
  <c r="BO265" i="2"/>
  <c r="BM265" i="2"/>
  <c r="Z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Z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Y256" i="2" s="1"/>
  <c r="P248" i="2"/>
  <c r="BP247" i="2"/>
  <c r="BO247" i="2"/>
  <c r="BN247" i="2"/>
  <c r="BM247" i="2"/>
  <c r="Z247" i="2"/>
  <c r="Y247" i="2"/>
  <c r="Y255" i="2" s="1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Y244" i="2" s="1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X223" i="2"/>
  <c r="X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P215" i="2"/>
  <c r="BO215" i="2"/>
  <c r="BM215" i="2"/>
  <c r="Y215" i="2"/>
  <c r="Z215" i="2" s="1"/>
  <c r="P215" i="2"/>
  <c r="BO214" i="2"/>
  <c r="BM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Y200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Y177" i="2" s="1"/>
  <c r="P172" i="2"/>
  <c r="X170" i="2"/>
  <c r="X169" i="2"/>
  <c r="BO168" i="2"/>
  <c r="BM168" i="2"/>
  <c r="Y168" i="2"/>
  <c r="P168" i="2"/>
  <c r="BO167" i="2"/>
  <c r="BM167" i="2"/>
  <c r="Y167" i="2"/>
  <c r="BP167" i="2" s="1"/>
  <c r="P167" i="2"/>
  <c r="BO166" i="2"/>
  <c r="BM166" i="2"/>
  <c r="Z166" i="2"/>
  <c r="Y166" i="2"/>
  <c r="H613" i="2" s="1"/>
  <c r="P166" i="2"/>
  <c r="X163" i="2"/>
  <c r="X162" i="2"/>
  <c r="BO161" i="2"/>
  <c r="BM161" i="2"/>
  <c r="Z161" i="2"/>
  <c r="Y161" i="2"/>
  <c r="BN161" i="2" s="1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Z155" i="2"/>
  <c r="Z157" i="2" s="1"/>
  <c r="Y155" i="2"/>
  <c r="Y158" i="2" s="1"/>
  <c r="P155" i="2"/>
  <c r="X153" i="2"/>
  <c r="X152" i="2"/>
  <c r="BO151" i="2"/>
  <c r="BM151" i="2"/>
  <c r="Y151" i="2"/>
  <c r="BN151" i="2" s="1"/>
  <c r="P151" i="2"/>
  <c r="BO150" i="2"/>
  <c r="BM150" i="2"/>
  <c r="Y150" i="2"/>
  <c r="P150" i="2"/>
  <c r="X147" i="2"/>
  <c r="X146" i="2"/>
  <c r="BO145" i="2"/>
  <c r="BM145" i="2"/>
  <c r="Y145" i="2"/>
  <c r="Y147" i="2" s="1"/>
  <c r="P145" i="2"/>
  <c r="BP144" i="2"/>
  <c r="BO144" i="2"/>
  <c r="BN144" i="2"/>
  <c r="BM144" i="2"/>
  <c r="Z144" i="2"/>
  <c r="Y144" i="2"/>
  <c r="P144" i="2"/>
  <c r="X142" i="2"/>
  <c r="X141" i="2"/>
  <c r="BO140" i="2"/>
  <c r="BM140" i="2"/>
  <c r="Y140" i="2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P134" i="2"/>
  <c r="BO134" i="2"/>
  <c r="BM134" i="2"/>
  <c r="Y134" i="2"/>
  <c r="P134" i="2"/>
  <c r="X132" i="2"/>
  <c r="X131" i="2"/>
  <c r="BO130" i="2"/>
  <c r="BM130" i="2"/>
  <c r="Y130" i="2"/>
  <c r="BN130" i="2" s="1"/>
  <c r="P130" i="2"/>
  <c r="BO129" i="2"/>
  <c r="BM129" i="2"/>
  <c r="Z129" i="2"/>
  <c r="Y129" i="2"/>
  <c r="BP129" i="2" s="1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Z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N99" i="2" s="1"/>
  <c r="P99" i="2"/>
  <c r="BO98" i="2"/>
  <c r="BM98" i="2"/>
  <c r="Y98" i="2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M91" i="2"/>
  <c r="Y91" i="2"/>
  <c r="BP91" i="2" s="1"/>
  <c r="BO90" i="2"/>
  <c r="BM90" i="2"/>
  <c r="Y90" i="2"/>
  <c r="Z90" i="2" s="1"/>
  <c r="BO89" i="2"/>
  <c r="BM89" i="2"/>
  <c r="Z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Z67" i="2"/>
  <c r="Y67" i="2"/>
  <c r="BN67" i="2" s="1"/>
  <c r="BO66" i="2"/>
  <c r="BM66" i="2"/>
  <c r="Y66" i="2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P63" i="2"/>
  <c r="X60" i="2"/>
  <c r="X59" i="2"/>
  <c r="BO58" i="2"/>
  <c r="BM58" i="2"/>
  <c r="Y58" i="2"/>
  <c r="BP58" i="2" s="1"/>
  <c r="P58" i="2"/>
  <c r="BO57" i="2"/>
  <c r="BM57" i="2"/>
  <c r="Y57" i="2"/>
  <c r="Y59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Z50" i="2"/>
  <c r="Y50" i="2"/>
  <c r="P50" i="2"/>
  <c r="BO49" i="2"/>
  <c r="BM49" i="2"/>
  <c r="Y49" i="2"/>
  <c r="BP49" i="2" s="1"/>
  <c r="P49" i="2"/>
  <c r="BO48" i="2"/>
  <c r="BM48" i="2"/>
  <c r="Z48" i="2"/>
  <c r="Y48" i="2"/>
  <c r="BP48" i="2" s="1"/>
  <c r="P48" i="2"/>
  <c r="X44" i="2"/>
  <c r="X43" i="2"/>
  <c r="BO42" i="2"/>
  <c r="BM42" i="2"/>
  <c r="Y42" i="2"/>
  <c r="Y43" i="2" s="1"/>
  <c r="P42" i="2"/>
  <c r="X40" i="2"/>
  <c r="X39" i="2"/>
  <c r="BO38" i="2"/>
  <c r="BM38" i="2"/>
  <c r="Z38" i="2"/>
  <c r="Z39" i="2" s="1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Z33" i="2"/>
  <c r="Y33" i="2"/>
  <c r="BP33" i="2" s="1"/>
  <c r="P33" i="2"/>
  <c r="BO32" i="2"/>
  <c r="BM32" i="2"/>
  <c r="Y32" i="2"/>
  <c r="BN32" i="2" s="1"/>
  <c r="BO31" i="2"/>
  <c r="BM31" i="2"/>
  <c r="Y31" i="2"/>
  <c r="BP31" i="2" s="1"/>
  <c r="BP30" i="2"/>
  <c r="BO30" i="2"/>
  <c r="BM30" i="2"/>
  <c r="Y30" i="2"/>
  <c r="BN30" i="2" s="1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Y23" i="2" l="1"/>
  <c r="Y24" i="2"/>
  <c r="Z27" i="2"/>
  <c r="BN27" i="2"/>
  <c r="BP32" i="2"/>
  <c r="Z34" i="2"/>
  <c r="BN34" i="2"/>
  <c r="Y40" i="2"/>
  <c r="Y44" i="2"/>
  <c r="Z51" i="2"/>
  <c r="Y60" i="2"/>
  <c r="BP67" i="2"/>
  <c r="BN69" i="2"/>
  <c r="BP69" i="2"/>
  <c r="BN73" i="2"/>
  <c r="BP73" i="2"/>
  <c r="Z75" i="2"/>
  <c r="BN75" i="2"/>
  <c r="BN76" i="2"/>
  <c r="Y86" i="2"/>
  <c r="BN80" i="2"/>
  <c r="Z82" i="2"/>
  <c r="BN90" i="2"/>
  <c r="BP90" i="2"/>
  <c r="Z91" i="2"/>
  <c r="Y94" i="2"/>
  <c r="BP99" i="2"/>
  <c r="BN106" i="2"/>
  <c r="BP106" i="2"/>
  <c r="BN110" i="2"/>
  <c r="BP120" i="2"/>
  <c r="Z122" i="2"/>
  <c r="BN122" i="2"/>
  <c r="Z127" i="2"/>
  <c r="Z131" i="2" s="1"/>
  <c r="Z130" i="2"/>
  <c r="Z135" i="2"/>
  <c r="Z138" i="2"/>
  <c r="BN138" i="2"/>
  <c r="Y146" i="2"/>
  <c r="BP145" i="2"/>
  <c r="BP151" i="2"/>
  <c r="BP155" i="2"/>
  <c r="BP161" i="2"/>
  <c r="BP166" i="2"/>
  <c r="Z168" i="2"/>
  <c r="BP168" i="2"/>
  <c r="BN168" i="2"/>
  <c r="BN38" i="2"/>
  <c r="BP38" i="2"/>
  <c r="Z42" i="2"/>
  <c r="Z43" i="2" s="1"/>
  <c r="BN42" i="2"/>
  <c r="BP42" i="2"/>
  <c r="BN48" i="2"/>
  <c r="BN49" i="2"/>
  <c r="BP51" i="2"/>
  <c r="BN53" i="2"/>
  <c r="BP53" i="2"/>
  <c r="BN57" i="2"/>
  <c r="BP57" i="2"/>
  <c r="Y77" i="2"/>
  <c r="BP82" i="2"/>
  <c r="BN84" i="2"/>
  <c r="BP84" i="2"/>
  <c r="BN93" i="2"/>
  <c r="BN97" i="2"/>
  <c r="BN128" i="2"/>
  <c r="BP128" i="2"/>
  <c r="BP130" i="2"/>
  <c r="Y131" i="2"/>
  <c r="BN136" i="2"/>
  <c r="BP136" i="2"/>
  <c r="BN172" i="2"/>
  <c r="BP172" i="2"/>
  <c r="Z180" i="2"/>
  <c r="BN180" i="2"/>
  <c r="BP188" i="2"/>
  <c r="Y189" i="2"/>
  <c r="BP192" i="2"/>
  <c r="Z197" i="2"/>
  <c r="BN197" i="2"/>
  <c r="BN199" i="2"/>
  <c r="Z219" i="2"/>
  <c r="BN219" i="2"/>
  <c r="Z225" i="2"/>
  <c r="Z226" i="2"/>
  <c r="BN226" i="2"/>
  <c r="BN232" i="2"/>
  <c r="Z234" i="2"/>
  <c r="Z235" i="2"/>
  <c r="Z242" i="2"/>
  <c r="BN242" i="2"/>
  <c r="Z253" i="2"/>
  <c r="BN253" i="2"/>
  <c r="Z261" i="2"/>
  <c r="Z262" i="2"/>
  <c r="BN262" i="2"/>
  <c r="BN263" i="2"/>
  <c r="Z264" i="2"/>
  <c r="BN264" i="2"/>
  <c r="Z266" i="2"/>
  <c r="Z270" i="2"/>
  <c r="Z271" i="2" s="1"/>
  <c r="BN270" i="2"/>
  <c r="BP270" i="2"/>
  <c r="Y271" i="2"/>
  <c r="Z277" i="2"/>
  <c r="BN277" i="2"/>
  <c r="BP279" i="2"/>
  <c r="BN290" i="2"/>
  <c r="BP290" i="2"/>
  <c r="Z292" i="2"/>
  <c r="BN292" i="2"/>
  <c r="Z297" i="2"/>
  <c r="BN297" i="2"/>
  <c r="BN298" i="2"/>
  <c r="Z300" i="2"/>
  <c r="BN300" i="2"/>
  <c r="Z311" i="2"/>
  <c r="Z312" i="2" s="1"/>
  <c r="BN311" i="2"/>
  <c r="Y336" i="2"/>
  <c r="BN343" i="2"/>
  <c r="Z343" i="2"/>
  <c r="Y346" i="2"/>
  <c r="Y351" i="2"/>
  <c r="Y352" i="2"/>
  <c r="Z348" i="2"/>
  <c r="BP356" i="2"/>
  <c r="BN356" i="2"/>
  <c r="Z356" i="2"/>
  <c r="BP388" i="2"/>
  <c r="BN388" i="2"/>
  <c r="Z388" i="2"/>
  <c r="BP389" i="2"/>
  <c r="BN389" i="2"/>
  <c r="Z389" i="2"/>
  <c r="BN401" i="2"/>
  <c r="BP401" i="2"/>
  <c r="BN414" i="2"/>
  <c r="Z414" i="2"/>
  <c r="BN428" i="2"/>
  <c r="Z428" i="2"/>
  <c r="BN440" i="2"/>
  <c r="BP445" i="2"/>
  <c r="BN445" i="2"/>
  <c r="Z445" i="2"/>
  <c r="BN451" i="2"/>
  <c r="BP451" i="2"/>
  <c r="BN458" i="2"/>
  <c r="BP458" i="2"/>
  <c r="BP468" i="2"/>
  <c r="BN468" i="2"/>
  <c r="Z468" i="2"/>
  <c r="BP482" i="2"/>
  <c r="BN482" i="2"/>
  <c r="Z482" i="2"/>
  <c r="BP483" i="2"/>
  <c r="BN483" i="2"/>
  <c r="Z483" i="2"/>
  <c r="BN495" i="2"/>
  <c r="BP495" i="2"/>
  <c r="BP508" i="2"/>
  <c r="BN508" i="2"/>
  <c r="Z508" i="2"/>
  <c r="BN524" i="2"/>
  <c r="BP524" i="2"/>
  <c r="BP533" i="2"/>
  <c r="Z533" i="2"/>
  <c r="Z535" i="2" s="1"/>
  <c r="BN539" i="2"/>
  <c r="BP539" i="2"/>
  <c r="BP547" i="2"/>
  <c r="Z547" i="2"/>
  <c r="Z559" i="2"/>
  <c r="Z562" i="2"/>
  <c r="BP562" i="2"/>
  <c r="BP574" i="2"/>
  <c r="BN574" i="2"/>
  <c r="Z574" i="2"/>
  <c r="Z174" i="2"/>
  <c r="BN174" i="2"/>
  <c r="BN175" i="2"/>
  <c r="Z176" i="2"/>
  <c r="BN176" i="2"/>
  <c r="Z182" i="2"/>
  <c r="BN182" i="2"/>
  <c r="Z188" i="2"/>
  <c r="Z189" i="2" s="1"/>
  <c r="Z192" i="2"/>
  <c r="Z193" i="2"/>
  <c r="Z195" i="2"/>
  <c r="BN195" i="2"/>
  <c r="BN217" i="2"/>
  <c r="BP217" i="2"/>
  <c r="BP234" i="2"/>
  <c r="BN249" i="2"/>
  <c r="BP249" i="2"/>
  <c r="BN251" i="2"/>
  <c r="BP251" i="2"/>
  <c r="BP261" i="2"/>
  <c r="BN275" i="2"/>
  <c r="BP291" i="2"/>
  <c r="Z301" i="2"/>
  <c r="Z321" i="2"/>
  <c r="BN321" i="2"/>
  <c r="BP324" i="2"/>
  <c r="Z326" i="2"/>
  <c r="BN326" i="2"/>
  <c r="Z332" i="2"/>
  <c r="BN332" i="2"/>
  <c r="BP343" i="2"/>
  <c r="BP344" i="2"/>
  <c r="Z344" i="2"/>
  <c r="BP350" i="2"/>
  <c r="BN350" i="2"/>
  <c r="Z350" i="2"/>
  <c r="BN363" i="2"/>
  <c r="Z363" i="2"/>
  <c r="Z364" i="2" s="1"/>
  <c r="BN368" i="2"/>
  <c r="Y370" i="2"/>
  <c r="Y369" i="2"/>
  <c r="Z368" i="2"/>
  <c r="Z369" i="2" s="1"/>
  <c r="Y391" i="2"/>
  <c r="BN382" i="2"/>
  <c r="BN394" i="2"/>
  <c r="Z394" i="2"/>
  <c r="Y403" i="2"/>
  <c r="BP411" i="2"/>
  <c r="BN411" i="2"/>
  <c r="Z411" i="2"/>
  <c r="BN417" i="2"/>
  <c r="BP417" i="2"/>
  <c r="BP428" i="2"/>
  <c r="BN430" i="2"/>
  <c r="BP430" i="2"/>
  <c r="BN448" i="2"/>
  <c r="Z448" i="2"/>
  <c r="Y479" i="2"/>
  <c r="Y478" i="2"/>
  <c r="BP477" i="2"/>
  <c r="BN477" i="2"/>
  <c r="Z477" i="2"/>
  <c r="Z478" i="2" s="1"/>
  <c r="BN511" i="2"/>
  <c r="Z511" i="2"/>
  <c r="BP528" i="2"/>
  <c r="BN528" i="2"/>
  <c r="Z528" i="2"/>
  <c r="Y541" i="2"/>
  <c r="Y540" i="2"/>
  <c r="BP538" i="2"/>
  <c r="BN538" i="2"/>
  <c r="Z538" i="2"/>
  <c r="BP549" i="2"/>
  <c r="Z549" i="2"/>
  <c r="Z566" i="2"/>
  <c r="BP566" i="2"/>
  <c r="BN596" i="2"/>
  <c r="BP596" i="2"/>
  <c r="Y597" i="2"/>
  <c r="Z600" i="2"/>
  <c r="Z601" i="2" s="1"/>
  <c r="BP600" i="2"/>
  <c r="Y364" i="2"/>
  <c r="BP384" i="2"/>
  <c r="BN386" i="2"/>
  <c r="BP386" i="2"/>
  <c r="Y402" i="2"/>
  <c r="BN455" i="2"/>
  <c r="BN462" i="2"/>
  <c r="BP462" i="2"/>
  <c r="Y536" i="2"/>
  <c r="Y560" i="2"/>
  <c r="AE613" i="2"/>
  <c r="J9" i="2"/>
  <c r="A10" i="2"/>
  <c r="F10" i="2"/>
  <c r="Z260" i="2"/>
  <c r="BP260" i="2"/>
  <c r="BN260" i="2"/>
  <c r="BP50" i="2"/>
  <c r="Y54" i="2"/>
  <c r="BN50" i="2"/>
  <c r="Z160" i="2"/>
  <c r="Z162" i="2" s="1"/>
  <c r="Y162" i="2"/>
  <c r="Y163" i="2"/>
  <c r="BP160" i="2"/>
  <c r="BN160" i="2"/>
  <c r="BP140" i="2"/>
  <c r="BN140" i="2"/>
  <c r="Z233" i="2"/>
  <c r="BP233" i="2"/>
  <c r="BN233" i="2"/>
  <c r="BP456" i="2"/>
  <c r="BN456" i="2"/>
  <c r="Z456" i="2"/>
  <c r="BN227" i="2"/>
  <c r="BP227" i="2"/>
  <c r="Z140" i="2"/>
  <c r="Y222" i="2"/>
  <c r="Y223" i="2"/>
  <c r="BP214" i="2"/>
  <c r="Z214" i="2"/>
  <c r="BN214" i="2"/>
  <c r="Z114" i="2"/>
  <c r="BP114" i="2"/>
  <c r="BN114" i="2"/>
  <c r="Y116" i="2"/>
  <c r="BP29" i="2"/>
  <c r="BN29" i="2"/>
  <c r="Z29" i="2"/>
  <c r="BP221" i="2"/>
  <c r="Z221" i="2"/>
  <c r="BN221" i="2"/>
  <c r="Z231" i="2"/>
  <c r="BN231" i="2"/>
  <c r="BP231" i="2"/>
  <c r="Y125" i="2"/>
  <c r="F613" i="2"/>
  <c r="Y124" i="2"/>
  <c r="BP119" i="2"/>
  <c r="BN119" i="2"/>
  <c r="Z119" i="2"/>
  <c r="BP196" i="2"/>
  <c r="BN196" i="2"/>
  <c r="J613" i="2"/>
  <c r="Y237" i="2"/>
  <c r="Y530" i="2"/>
  <c r="Y529" i="2"/>
  <c r="BP523" i="2"/>
  <c r="Z523" i="2"/>
  <c r="BN523" i="2"/>
  <c r="Y87" i="2"/>
  <c r="BP81" i="2"/>
  <c r="BN81" i="2"/>
  <c r="BN198" i="2"/>
  <c r="BP198" i="2"/>
  <c r="Z198" i="2"/>
  <c r="Z81" i="2"/>
  <c r="Z196" i="2"/>
  <c r="BP449" i="2"/>
  <c r="BN449" i="2"/>
  <c r="Z449" i="2"/>
  <c r="Z227" i="2"/>
  <c r="BN66" i="2"/>
  <c r="BP66" i="2"/>
  <c r="Z66" i="2"/>
  <c r="BP98" i="2"/>
  <c r="BN98" i="2"/>
  <c r="Y100" i="2"/>
  <c r="Y141" i="2"/>
  <c r="Z98" i="2"/>
  <c r="Z229" i="2"/>
  <c r="BN229" i="2"/>
  <c r="BP229" i="2"/>
  <c r="S613" i="2"/>
  <c r="BP306" i="2"/>
  <c r="Y307" i="2"/>
  <c r="Z374" i="2"/>
  <c r="Z375" i="2" s="1"/>
  <c r="BN374" i="2"/>
  <c r="Y431" i="2"/>
  <c r="BP426" i="2"/>
  <c r="Z426" i="2"/>
  <c r="Z31" i="2"/>
  <c r="Z52" i="2"/>
  <c r="Z68" i="2"/>
  <c r="Y78" i="2"/>
  <c r="Z83" i="2"/>
  <c r="Y95" i="2"/>
  <c r="Z105" i="2"/>
  <c r="Z107" i="2" s="1"/>
  <c r="Z150" i="2"/>
  <c r="G613" i="2"/>
  <c r="BN150" i="2"/>
  <c r="Y152" i="2"/>
  <c r="Z167" i="2"/>
  <c r="Z169" i="2" s="1"/>
  <c r="Z210" i="2"/>
  <c r="Z216" i="2"/>
  <c r="Z239" i="2"/>
  <c r="BN285" i="2"/>
  <c r="BN340" i="2"/>
  <c r="Z340" i="2"/>
  <c r="Z354" i="2"/>
  <c r="Y358" i="2"/>
  <c r="BN354" i="2"/>
  <c r="BN383" i="2"/>
  <c r="Z385" i="2"/>
  <c r="BN426" i="2"/>
  <c r="BP452" i="2"/>
  <c r="Z452" i="2"/>
  <c r="BP459" i="2"/>
  <c r="Z459" i="2"/>
  <c r="BP567" i="2"/>
  <c r="BN567" i="2"/>
  <c r="Z567" i="2"/>
  <c r="Z335" i="2"/>
  <c r="BN335" i="2"/>
  <c r="BP546" i="2"/>
  <c r="Z546" i="2"/>
  <c r="BN156" i="2"/>
  <c r="Y169" i="2"/>
  <c r="Y206" i="2"/>
  <c r="BN248" i="2"/>
  <c r="BP248" i="2"/>
  <c r="Z250" i="2"/>
  <c r="BN250" i="2"/>
  <c r="Z278" i="2"/>
  <c r="BN278" i="2"/>
  <c r="BN299" i="2"/>
  <c r="BN306" i="2"/>
  <c r="BN323" i="2"/>
  <c r="BN342" i="2"/>
  <c r="BP374" i="2"/>
  <c r="Y502" i="2"/>
  <c r="BP501" i="2"/>
  <c r="AB613" i="2"/>
  <c r="Z501" i="2"/>
  <c r="Z502" i="2" s="1"/>
  <c r="BN546" i="2"/>
  <c r="BP575" i="2"/>
  <c r="BN575" i="2"/>
  <c r="BP581" i="2"/>
  <c r="BN581" i="2"/>
  <c r="Z581" i="2"/>
  <c r="Z613" i="2"/>
  <c r="D613" i="2"/>
  <c r="Y35" i="2"/>
  <c r="BN52" i="2"/>
  <c r="Z58" i="2"/>
  <c r="Z63" i="2"/>
  <c r="BN68" i="2"/>
  <c r="Z74" i="2"/>
  <c r="BN83" i="2"/>
  <c r="Z85" i="2"/>
  <c r="Y101" i="2"/>
  <c r="BN105" i="2"/>
  <c r="Z111" i="2"/>
  <c r="Z123" i="2"/>
  <c r="Z137" i="2"/>
  <c r="Z145" i="2"/>
  <c r="Z146" i="2" s="1"/>
  <c r="BN145" i="2"/>
  <c r="Y153" i="2"/>
  <c r="BN167" i="2"/>
  <c r="Z173" i="2"/>
  <c r="Z204" i="2"/>
  <c r="BN210" i="2"/>
  <c r="BN216" i="2"/>
  <c r="Z218" i="2"/>
  <c r="BN239" i="2"/>
  <c r="Z241" i="2"/>
  <c r="Y243" i="2"/>
  <c r="Z248" i="2"/>
  <c r="M613" i="2"/>
  <c r="Y268" i="2"/>
  <c r="BN280" i="2"/>
  <c r="BP285" i="2"/>
  <c r="BP335" i="2"/>
  <c r="Y359" i="2"/>
  <c r="BP381" i="2"/>
  <c r="BP383" i="2"/>
  <c r="BN385" i="2"/>
  <c r="BP415" i="2"/>
  <c r="BN415" i="2"/>
  <c r="X613" i="2"/>
  <c r="Y424" i="2"/>
  <c r="BP422" i="2"/>
  <c r="Z422" i="2"/>
  <c r="Y464" i="2"/>
  <c r="Z444" i="2"/>
  <c r="BN452" i="2"/>
  <c r="BP454" i="2"/>
  <c r="BN459" i="2"/>
  <c r="BP461" i="2"/>
  <c r="BP485" i="2"/>
  <c r="Y520" i="2"/>
  <c r="BP519" i="2"/>
  <c r="Z519" i="2"/>
  <c r="Y553" i="2"/>
  <c r="Z575" i="2"/>
  <c r="BP463" i="2"/>
  <c r="Z463" i="2"/>
  <c r="Z299" i="2"/>
  <c r="Y107" i="2"/>
  <c r="B613" i="2"/>
  <c r="Z26" i="2"/>
  <c r="BN31" i="2"/>
  <c r="Z76" i="2"/>
  <c r="Z80" i="2"/>
  <c r="BP150" i="2"/>
  <c r="BP156" i="2"/>
  <c r="BN181" i="2"/>
  <c r="BP181" i="2"/>
  <c r="Y183" i="2"/>
  <c r="BN193" i="2"/>
  <c r="Z228" i="2"/>
  <c r="Z230" i="2"/>
  <c r="BN235" i="2"/>
  <c r="BN252" i="2"/>
  <c r="Z254" i="2"/>
  <c r="Z259" i="2"/>
  <c r="BN266" i="2"/>
  <c r="Y293" i="2"/>
  <c r="BN301" i="2"/>
  <c r="BP323" i="2"/>
  <c r="BN325" i="2"/>
  <c r="BP340" i="2"/>
  <c r="BP342" i="2"/>
  <c r="BN344" i="2"/>
  <c r="BN348" i="2"/>
  <c r="BP354" i="2"/>
  <c r="Y375" i="2"/>
  <c r="Z415" i="2"/>
  <c r="BN427" i="2"/>
  <c r="Z427" i="2"/>
  <c r="BN501" i="2"/>
  <c r="BP550" i="2"/>
  <c r="Z550" i="2"/>
  <c r="Y576" i="2"/>
  <c r="BP573" i="2"/>
  <c r="BN573" i="2"/>
  <c r="Y577" i="2"/>
  <c r="BN381" i="2"/>
  <c r="Z381" i="2"/>
  <c r="Z454" i="2"/>
  <c r="Z461" i="2"/>
  <c r="Z22" i="2"/>
  <c r="Z23" i="2" s="1"/>
  <c r="BN33" i="2"/>
  <c r="Z49" i="2"/>
  <c r="Z54" i="2" s="1"/>
  <c r="BN89" i="2"/>
  <c r="BN91" i="2"/>
  <c r="Z93" i="2"/>
  <c r="Z94" i="2" s="1"/>
  <c r="Z97" i="2"/>
  <c r="Z100" i="2" s="1"/>
  <c r="BN121" i="2"/>
  <c r="BN127" i="2"/>
  <c r="BN129" i="2"/>
  <c r="BN135" i="2"/>
  <c r="X604" i="2"/>
  <c r="BN26" i="2"/>
  <c r="Z28" i="2"/>
  <c r="Y55" i="2"/>
  <c r="BN58" i="2"/>
  <c r="BN63" i="2"/>
  <c r="Z65" i="2"/>
  <c r="Y71" i="2"/>
  <c r="BN74" i="2"/>
  <c r="BN85" i="2"/>
  <c r="E613" i="2"/>
  <c r="Y108" i="2"/>
  <c r="BN111" i="2"/>
  <c r="Z113" i="2"/>
  <c r="BN123" i="2"/>
  <c r="Y132" i="2"/>
  <c r="BN137" i="2"/>
  <c r="Z139" i="2"/>
  <c r="Y170" i="2"/>
  <c r="BN173" i="2"/>
  <c r="Z175" i="2"/>
  <c r="Z181" i="2"/>
  <c r="Z183" i="2" s="1"/>
  <c r="Z199" i="2"/>
  <c r="BN204" i="2"/>
  <c r="Y207" i="2"/>
  <c r="BN218" i="2"/>
  <c r="Z232" i="2"/>
  <c r="BP239" i="2"/>
  <c r="BN241" i="2"/>
  <c r="BP250" i="2"/>
  <c r="BP278" i="2"/>
  <c r="BP280" i="2"/>
  <c r="Y286" i="2"/>
  <c r="BN291" i="2"/>
  <c r="Z298" i="2"/>
  <c r="Z302" i="2" s="1"/>
  <c r="Y329" i="2"/>
  <c r="Z322" i="2"/>
  <c r="Z329" i="2" s="1"/>
  <c r="BN422" i="2"/>
  <c r="BN429" i="2"/>
  <c r="Y432" i="2"/>
  <c r="Y441" i="2"/>
  <c r="Y613" i="2"/>
  <c r="Z440" i="2"/>
  <c r="Z441" i="2" s="1"/>
  <c r="BN444" i="2"/>
  <c r="Y497" i="2"/>
  <c r="AA613" i="2"/>
  <c r="BN494" i="2"/>
  <c r="BP496" i="2"/>
  <c r="Z496" i="2"/>
  <c r="BP512" i="2"/>
  <c r="BN512" i="2"/>
  <c r="BN519" i="2"/>
  <c r="Z573" i="2"/>
  <c r="Z576" i="2" s="1"/>
  <c r="X603" i="2"/>
  <c r="Y115" i="2"/>
  <c r="Y157" i="2"/>
  <c r="I613" i="2"/>
  <c r="Y201" i="2"/>
  <c r="BN228" i="2"/>
  <c r="BN230" i="2"/>
  <c r="BP252" i="2"/>
  <c r="BN254" i="2"/>
  <c r="BN259" i="2"/>
  <c r="BP348" i="2"/>
  <c r="Z355" i="2"/>
  <c r="BP373" i="2"/>
  <c r="BN373" i="2"/>
  <c r="V613" i="2"/>
  <c r="Y418" i="2"/>
  <c r="BN453" i="2"/>
  <c r="Z453" i="2"/>
  <c r="BN460" i="2"/>
  <c r="Z460" i="2"/>
  <c r="Y465" i="2"/>
  <c r="BN484" i="2"/>
  <c r="Y486" i="2"/>
  <c r="Z484" i="2"/>
  <c r="Y487" i="2"/>
  <c r="Z494" i="2"/>
  <c r="Z512" i="2"/>
  <c r="BN550" i="2"/>
  <c r="BP565" i="2"/>
  <c r="BN565" i="2"/>
  <c r="Z565" i="2"/>
  <c r="AC613" i="2"/>
  <c r="BP507" i="2"/>
  <c r="Z507" i="2"/>
  <c r="Z306" i="2"/>
  <c r="Z307" i="2" s="1"/>
  <c r="Y396" i="2"/>
  <c r="BP395" i="2"/>
  <c r="BN395" i="2"/>
  <c r="Y70" i="2"/>
  <c r="Y36" i="2"/>
  <c r="Y142" i="2"/>
  <c r="BN134" i="2"/>
  <c r="Z151" i="2"/>
  <c r="BP204" i="2"/>
  <c r="Z209" i="2"/>
  <c r="Z211" i="2" s="1"/>
  <c r="BN209" i="2"/>
  <c r="Y211" i="2"/>
  <c r="K613" i="2"/>
  <c r="Y267" i="2"/>
  <c r="Y281" i="2"/>
  <c r="Y308" i="2"/>
  <c r="Y318" i="2"/>
  <c r="BP315" i="2"/>
  <c r="Y317" i="2"/>
  <c r="BP334" i="2"/>
  <c r="BN334" i="2"/>
  <c r="Z380" i="2"/>
  <c r="Z391" i="2" s="1"/>
  <c r="Y392" i="2"/>
  <c r="W613" i="2"/>
  <c r="BN380" i="2"/>
  <c r="BP399" i="2"/>
  <c r="BN399" i="2"/>
  <c r="Y408" i="2"/>
  <c r="BP406" i="2"/>
  <c r="Z406" i="2"/>
  <c r="BP427" i="2"/>
  <c r="BP429" i="2"/>
  <c r="Y435" i="2"/>
  <c r="Z434" i="2"/>
  <c r="Z435" i="2" s="1"/>
  <c r="BP444" i="2"/>
  <c r="Y515" i="2"/>
  <c r="P613" i="2"/>
  <c r="Z285" i="2"/>
  <c r="Z286" i="2" s="1"/>
  <c r="Y330" i="2"/>
  <c r="BP563" i="2"/>
  <c r="BN563" i="2"/>
  <c r="Z563" i="2"/>
  <c r="Z569" i="2" s="1"/>
  <c r="Z485" i="2"/>
  <c r="Z486" i="2" s="1"/>
  <c r="X605" i="2"/>
  <c r="BN28" i="2"/>
  <c r="Z30" i="2"/>
  <c r="Z32" i="2"/>
  <c r="BP63" i="2"/>
  <c r="BN113" i="2"/>
  <c r="Z120" i="2"/>
  <c r="BN139" i="2"/>
  <c r="Y178" i="2"/>
  <c r="F9" i="2"/>
  <c r="BP22" i="2"/>
  <c r="C613" i="2"/>
  <c r="Z57" i="2"/>
  <c r="Z59" i="2" s="1"/>
  <c r="BP80" i="2"/>
  <c r="BN104" i="2"/>
  <c r="Z110" i="2"/>
  <c r="Z134" i="2"/>
  <c r="Z141" i="2" s="1"/>
  <c r="BN155" i="2"/>
  <c r="BN166" i="2"/>
  <c r="Z172" i="2"/>
  <c r="BN215" i="2"/>
  <c r="BP259" i="2"/>
  <c r="Z263" i="2"/>
  <c r="Z279" i="2"/>
  <c r="Z315" i="2"/>
  <c r="Z317" i="2" s="1"/>
  <c r="Z334" i="2"/>
  <c r="Z336" i="2" s="1"/>
  <c r="Z339" i="2"/>
  <c r="Z345" i="2" s="1"/>
  <c r="BN339" i="2"/>
  <c r="BN341" i="2"/>
  <c r="Y345" i="2"/>
  <c r="Z396" i="2"/>
  <c r="Z399" i="2"/>
  <c r="Y419" i="2"/>
  <c r="Y423" i="2"/>
  <c r="Y470" i="2"/>
  <c r="BP467" i="2"/>
  <c r="Y469" i="2"/>
  <c r="Z467" i="2"/>
  <c r="Z469" i="2" s="1"/>
  <c r="Y490" i="2"/>
  <c r="BN489" i="2"/>
  <c r="BP525" i="2"/>
  <c r="BN525" i="2"/>
  <c r="BP527" i="2"/>
  <c r="BN527" i="2"/>
  <c r="Z527" i="2"/>
  <c r="BP548" i="2"/>
  <c r="Z548" i="2"/>
  <c r="BP579" i="2"/>
  <c r="Y584" i="2"/>
  <c r="BN579" i="2"/>
  <c r="Y583" i="2"/>
  <c r="Z579" i="2"/>
  <c r="BN65" i="2"/>
  <c r="X607" i="2"/>
  <c r="Y184" i="2"/>
  <c r="BN188" i="2"/>
  <c r="BN192" i="2"/>
  <c r="Z205" i="2"/>
  <c r="BN205" i="2"/>
  <c r="Y212" i="2"/>
  <c r="Y236" i="2"/>
  <c r="BP225" i="2"/>
  <c r="O613" i="2"/>
  <c r="Y282" i="2"/>
  <c r="Q613" i="2"/>
  <c r="Z290" i="2"/>
  <c r="Z293" i="2" s="1"/>
  <c r="R613" i="2"/>
  <c r="Y302" i="2"/>
  <c r="Y303" i="2"/>
  <c r="BP311" i="2"/>
  <c r="Y312" i="2"/>
  <c r="T613" i="2"/>
  <c r="BP322" i="2"/>
  <c r="BP382" i="2"/>
  <c r="BN406" i="2"/>
  <c r="BN434" i="2"/>
  <c r="BP440" i="2"/>
  <c r="BP453" i="2"/>
  <c r="BP455" i="2"/>
  <c r="BP460" i="2"/>
  <c r="BP484" i="2"/>
  <c r="Z489" i="2"/>
  <c r="Z490" i="2" s="1"/>
  <c r="BP494" i="2"/>
  <c r="Y503" i="2"/>
  <c r="Y516" i="2"/>
  <c r="Z525" i="2"/>
  <c r="Z596" i="2"/>
  <c r="Z597" i="2" s="1"/>
  <c r="BP265" i="2"/>
  <c r="BP276" i="2"/>
  <c r="BP333" i="2"/>
  <c r="BP363" i="2"/>
  <c r="BP368" i="2"/>
  <c r="BP372" i="2"/>
  <c r="BP390" i="2"/>
  <c r="BP394" i="2"/>
  <c r="Y397" i="2"/>
  <c r="BN400" i="2"/>
  <c r="BP414" i="2"/>
  <c r="BN416" i="2"/>
  <c r="BP448" i="2"/>
  <c r="BN450" i="2"/>
  <c r="BN457" i="2"/>
  <c r="BP511" i="2"/>
  <c r="BN513" i="2"/>
  <c r="Y552" i="2"/>
  <c r="BN562" i="2"/>
  <c r="BN564" i="2"/>
  <c r="BN566" i="2"/>
  <c r="BN568" i="2"/>
  <c r="BP580" i="2"/>
  <c r="BP582" i="2"/>
  <c r="Z592" i="2"/>
  <c r="Z593" i="2" s="1"/>
  <c r="BN600" i="2"/>
  <c r="U613" i="2"/>
  <c r="BN592" i="2"/>
  <c r="Y569" i="2"/>
  <c r="BP592" i="2"/>
  <c r="Y601" i="2"/>
  <c r="Y365" i="2"/>
  <c r="Z401" i="2"/>
  <c r="Z405" i="2"/>
  <c r="Z417" i="2"/>
  <c r="Z421" i="2"/>
  <c r="Z451" i="2"/>
  <c r="Z458" i="2"/>
  <c r="Z514" i="2"/>
  <c r="Z518" i="2"/>
  <c r="Z520" i="2" s="1"/>
  <c r="Y593" i="2"/>
  <c r="Y337" i="2"/>
  <c r="Y376" i="2"/>
  <c r="BN514" i="2"/>
  <c r="BN518" i="2"/>
  <c r="Z524" i="2"/>
  <c r="Y535" i="2"/>
  <c r="Z539" i="2"/>
  <c r="Z540" i="2" s="1"/>
  <c r="Y570" i="2"/>
  <c r="Z587" i="2"/>
  <c r="Z589" i="2" s="1"/>
  <c r="Y589" i="2"/>
  <c r="Y602" i="2"/>
  <c r="BN533" i="2"/>
  <c r="BN545" i="2"/>
  <c r="BN547" i="2"/>
  <c r="BN549" i="2"/>
  <c r="BN551" i="2"/>
  <c r="Z580" i="2"/>
  <c r="Z582" i="2"/>
  <c r="BP518" i="2"/>
  <c r="BN587" i="2"/>
  <c r="AD613" i="2"/>
  <c r="Y590" i="2"/>
  <c r="Y604" i="2" l="1"/>
  <c r="Z418" i="2"/>
  <c r="Z77" i="2"/>
  <c r="Z281" i="2"/>
  <c r="Z358" i="2"/>
  <c r="Z243" i="2"/>
  <c r="Z236" i="2"/>
  <c r="Z200" i="2"/>
  <c r="Y603" i="2"/>
  <c r="Z515" i="2"/>
  <c r="Z464" i="2"/>
  <c r="Z206" i="2"/>
  <c r="Y607" i="2"/>
  <c r="Z152" i="2"/>
  <c r="Z222" i="2"/>
  <c r="Z351" i="2"/>
  <c r="X606" i="2"/>
  <c r="Z70" i="2"/>
  <c r="Z177" i="2"/>
  <c r="Z267" i="2"/>
  <c r="Z86" i="2"/>
  <c r="Z255" i="2"/>
  <c r="Z124" i="2"/>
  <c r="Z583" i="2"/>
  <c r="Z35" i="2"/>
  <c r="Z497" i="2"/>
  <c r="Z529" i="2"/>
  <c r="Z423" i="2"/>
  <c r="Y605" i="2"/>
  <c r="Y606" i="2" s="1"/>
  <c r="Z402" i="2"/>
  <c r="Z115" i="2"/>
  <c r="Z407" i="2"/>
  <c r="Z552" i="2"/>
  <c r="Z431" i="2"/>
  <c r="Z608" i="2" l="1"/>
</calcChain>
</file>

<file path=xl/sharedStrings.xml><?xml version="1.0" encoding="utf-8"?>
<sst xmlns="http://schemas.openxmlformats.org/spreadsheetml/2006/main" count="4142" uniqueCount="1005">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</sst>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45584</v>
      </c>
      <c r="R5" s="717"/>
      <c r="T5" s="718" t="s">
        <v>3</v>
      </c>
      <c r="U5" s="719"/>
      <c r="V5" s="720" t="s">
        <v>973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974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Суббота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0.41666666666666669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75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75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76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790" t="s">
        <v>85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795" t="s">
        <v>101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796" t="s">
        <v>105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118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121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122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127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148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149</v>
      </c>
      <c r="B63" s="63" t="s">
        <v>150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149</v>
      </c>
      <c r="B64" s="63" t="s">
        <v>152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154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87</v>
      </c>
      <c r="L65" s="37"/>
      <c r="M65" s="38" t="s">
        <v>127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87</v>
      </c>
      <c r="L66" s="37"/>
      <c r="M66" s="38" t="s">
        <v>127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87</v>
      </c>
      <c r="L67" s="37"/>
      <c r="M67" s="38" t="s">
        <v>165</v>
      </c>
      <c r="N67" s="38"/>
      <c r="O67" s="37">
        <v>50</v>
      </c>
      <c r="P67" s="813" t="s">
        <v>163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87</v>
      </c>
      <c r="L68" s="37"/>
      <c r="M68" s="38" t="s">
        <v>165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169</v>
      </c>
      <c r="B69" s="63" t="s">
        <v>170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87</v>
      </c>
      <c r="L69" s="37"/>
      <c r="M69" s="38" t="s">
        <v>127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151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171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172</v>
      </c>
      <c r="B73" s="63" t="s">
        <v>173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/>
      <c r="M73" s="38" t="s">
        <v>127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174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175</v>
      </c>
      <c r="B74" s="63" t="s">
        <v>176</v>
      </c>
      <c r="C74" s="36">
        <v>4301020228</v>
      </c>
      <c r="D74" s="781">
        <v>4680115882751</v>
      </c>
      <c r="E74" s="78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87</v>
      </c>
      <c r="L74" s="37"/>
      <c r="M74" s="38" t="s">
        <v>127</v>
      </c>
      <c r="N74" s="38"/>
      <c r="O74" s="37">
        <v>90</v>
      </c>
      <c r="P74" s="81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177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178</v>
      </c>
      <c r="B75" s="63" t="s">
        <v>179</v>
      </c>
      <c r="C75" s="36">
        <v>4301020358</v>
      </c>
      <c r="D75" s="781">
        <v>4680115885950</v>
      </c>
      <c r="E75" s="781"/>
      <c r="F75" s="62">
        <v>0.37</v>
      </c>
      <c r="G75" s="37">
        <v>6</v>
      </c>
      <c r="H75" s="62">
        <v>2.2200000000000002</v>
      </c>
      <c r="I75" s="62">
        <v>2.42</v>
      </c>
      <c r="J75" s="37">
        <v>156</v>
      </c>
      <c r="K75" s="37" t="s">
        <v>87</v>
      </c>
      <c r="L75" s="37"/>
      <c r="M75" s="38" t="s">
        <v>131</v>
      </c>
      <c r="N75" s="38"/>
      <c r="O75" s="37">
        <v>50</v>
      </c>
      <c r="P75" s="818" t="s">
        <v>180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174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4301020296</v>
      </c>
      <c r="D76" s="781">
        <v>4680115881433</v>
      </c>
      <c r="E76" s="781"/>
      <c r="F76" s="62">
        <v>0.45</v>
      </c>
      <c r="G76" s="37">
        <v>6</v>
      </c>
      <c r="H76" s="62">
        <v>2.7</v>
      </c>
      <c r="I76" s="62">
        <v>2.9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8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83"/>
      <c r="R76" s="783"/>
      <c r="S76" s="783"/>
      <c r="T76" s="78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174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88"/>
      <c r="B78" s="788"/>
      <c r="C78" s="788"/>
      <c r="D78" s="788"/>
      <c r="E78" s="788"/>
      <c r="F78" s="788"/>
      <c r="G78" s="788"/>
      <c r="H78" s="788"/>
      <c r="I78" s="788"/>
      <c r="J78" s="788"/>
      <c r="K78" s="788"/>
      <c r="L78" s="788"/>
      <c r="M78" s="788"/>
      <c r="N78" s="788"/>
      <c r="O78" s="789"/>
      <c r="P78" s="785" t="s">
        <v>40</v>
      </c>
      <c r="Q78" s="786"/>
      <c r="R78" s="786"/>
      <c r="S78" s="786"/>
      <c r="T78" s="786"/>
      <c r="U78" s="786"/>
      <c r="V78" s="78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780" t="s">
        <v>76</v>
      </c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80"/>
      <c r="P79" s="780"/>
      <c r="Q79" s="780"/>
      <c r="R79" s="780"/>
      <c r="S79" s="780"/>
      <c r="T79" s="780"/>
      <c r="U79" s="780"/>
      <c r="V79" s="780"/>
      <c r="W79" s="780"/>
      <c r="X79" s="780"/>
      <c r="Y79" s="780"/>
      <c r="Z79" s="780"/>
      <c r="AA79" s="66"/>
      <c r="AB79" s="66"/>
      <c r="AC79" s="80"/>
    </row>
    <row r="80" spans="1:68" ht="16.5" customHeight="1" x14ac:dyDescent="0.25">
      <c r="A80" s="63" t="s">
        <v>183</v>
      </c>
      <c r="B80" s="63" t="s">
        <v>184</v>
      </c>
      <c r="C80" s="36">
        <v>4301031242</v>
      </c>
      <c r="D80" s="781">
        <v>4680115885066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87</v>
      </c>
      <c r="L80" s="37"/>
      <c r="M80" s="38" t="s">
        <v>80</v>
      </c>
      <c r="N80" s="38"/>
      <c r="O80" s="37">
        <v>40</v>
      </c>
      <c r="P80" s="8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185</v>
      </c>
      <c r="AG80" s="78"/>
      <c r="AJ80" s="84"/>
      <c r="AK80" s="84"/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186</v>
      </c>
      <c r="B81" s="63" t="s">
        <v>187</v>
      </c>
      <c r="C81" s="36">
        <v>4301031240</v>
      </c>
      <c r="D81" s="781">
        <v>4680115885042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82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188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189</v>
      </c>
      <c r="B82" s="63" t="s">
        <v>190</v>
      </c>
      <c r="C82" s="36">
        <v>4301031315</v>
      </c>
      <c r="D82" s="781">
        <v>4680115885080</v>
      </c>
      <c r="E82" s="78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8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192</v>
      </c>
      <c r="B83" s="63" t="s">
        <v>193</v>
      </c>
      <c r="C83" s="36">
        <v>4301031243</v>
      </c>
      <c r="D83" s="781">
        <v>4680115885073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/>
      <c r="M83" s="38" t="s">
        <v>80</v>
      </c>
      <c r="N83" s="38"/>
      <c r="O83" s="37">
        <v>40</v>
      </c>
      <c r="P83" s="8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194</v>
      </c>
      <c r="B84" s="63" t="s">
        <v>195</v>
      </c>
      <c r="C84" s="36">
        <v>4301031241</v>
      </c>
      <c r="D84" s="781">
        <v>4680115885059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188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196</v>
      </c>
      <c r="B85" s="63" t="s">
        <v>197</v>
      </c>
      <c r="C85" s="36">
        <v>4301031316</v>
      </c>
      <c r="D85" s="781">
        <v>4680115885097</v>
      </c>
      <c r="E85" s="78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3"/>
      <c r="R85" s="783"/>
      <c r="S85" s="783"/>
      <c r="T85" s="78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788"/>
      <c r="B87" s="788"/>
      <c r="C87" s="788"/>
      <c r="D87" s="788"/>
      <c r="E87" s="788"/>
      <c r="F87" s="788"/>
      <c r="G87" s="788"/>
      <c r="H87" s="788"/>
      <c r="I87" s="788"/>
      <c r="J87" s="788"/>
      <c r="K87" s="788"/>
      <c r="L87" s="788"/>
      <c r="M87" s="788"/>
      <c r="N87" s="788"/>
      <c r="O87" s="789"/>
      <c r="P87" s="785" t="s">
        <v>40</v>
      </c>
      <c r="Q87" s="786"/>
      <c r="R87" s="786"/>
      <c r="S87" s="786"/>
      <c r="T87" s="786"/>
      <c r="U87" s="786"/>
      <c r="V87" s="78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780" t="s">
        <v>82</v>
      </c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80"/>
      <c r="P88" s="780"/>
      <c r="Q88" s="780"/>
      <c r="R88" s="780"/>
      <c r="S88" s="780"/>
      <c r="T88" s="780"/>
      <c r="U88" s="780"/>
      <c r="V88" s="780"/>
      <c r="W88" s="780"/>
      <c r="X88" s="780"/>
      <c r="Y88" s="780"/>
      <c r="Z88" s="780"/>
      <c r="AA88" s="66"/>
      <c r="AB88" s="66"/>
      <c r="AC88" s="80"/>
    </row>
    <row r="89" spans="1:68" ht="27" customHeight="1" x14ac:dyDescent="0.25">
      <c r="A89" s="63" t="s">
        <v>198</v>
      </c>
      <c r="B89" s="63" t="s">
        <v>199</v>
      </c>
      <c r="C89" s="36">
        <v>4301051823</v>
      </c>
      <c r="D89" s="781">
        <v>4680115881891</v>
      </c>
      <c r="E89" s="78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128</v>
      </c>
      <c r="L89" s="37"/>
      <c r="M89" s="38" t="s">
        <v>80</v>
      </c>
      <c r="N89" s="38"/>
      <c r="O89" s="37">
        <v>40</v>
      </c>
      <c r="P89" s="826" t="s">
        <v>200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201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202</v>
      </c>
      <c r="B90" s="63" t="s">
        <v>203</v>
      </c>
      <c r="C90" s="36">
        <v>4301051846</v>
      </c>
      <c r="D90" s="781">
        <v>4680115885769</v>
      </c>
      <c r="E90" s="78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128</v>
      </c>
      <c r="L90" s="37"/>
      <c r="M90" s="38" t="s">
        <v>131</v>
      </c>
      <c r="N90" s="38"/>
      <c r="O90" s="37">
        <v>45</v>
      </c>
      <c r="P90" s="827" t="s">
        <v>204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4301051822</v>
      </c>
      <c r="D91" s="781">
        <v>4680115884410</v>
      </c>
      <c r="E91" s="78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828" t="s">
        <v>208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210</v>
      </c>
      <c r="B92" s="63" t="s">
        <v>211</v>
      </c>
      <c r="C92" s="36">
        <v>4301051827</v>
      </c>
      <c r="D92" s="781">
        <v>4680115884403</v>
      </c>
      <c r="E92" s="781"/>
      <c r="F92" s="62">
        <v>0.3</v>
      </c>
      <c r="G92" s="37">
        <v>6</v>
      </c>
      <c r="H92" s="62">
        <v>1.8</v>
      </c>
      <c r="I92" s="62">
        <v>2</v>
      </c>
      <c r="J92" s="37">
        <v>156</v>
      </c>
      <c r="K92" s="37" t="s">
        <v>87</v>
      </c>
      <c r="L92" s="37"/>
      <c r="M92" s="38" t="s">
        <v>80</v>
      </c>
      <c r="N92" s="38"/>
      <c r="O92" s="37">
        <v>40</v>
      </c>
      <c r="P92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209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212</v>
      </c>
      <c r="B93" s="63" t="s">
        <v>213</v>
      </c>
      <c r="C93" s="36">
        <v>4301051837</v>
      </c>
      <c r="D93" s="781">
        <v>4680115884311</v>
      </c>
      <c r="E93" s="781"/>
      <c r="F93" s="62">
        <v>0.3</v>
      </c>
      <c r="G93" s="37">
        <v>6</v>
      </c>
      <c r="H93" s="62">
        <v>1.8</v>
      </c>
      <c r="I93" s="62">
        <v>2.0659999999999998</v>
      </c>
      <c r="J93" s="37">
        <v>156</v>
      </c>
      <c r="K93" s="37" t="s">
        <v>87</v>
      </c>
      <c r="L93" s="37"/>
      <c r="M93" s="38" t="s">
        <v>131</v>
      </c>
      <c r="N93" s="38"/>
      <c r="O93" s="37">
        <v>40</v>
      </c>
      <c r="P93" s="8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3"/>
      <c r="R93" s="783"/>
      <c r="S93" s="783"/>
      <c r="T93" s="78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IFERROR(IF(Y93=0,"",ROUNDUP(Y93/H93,0)*0.00753),"")</f>
        <v/>
      </c>
      <c r="AA93" s="68" t="s">
        <v>45</v>
      </c>
      <c r="AB93" s="69" t="s">
        <v>45</v>
      </c>
      <c r="AC93" s="168" t="s">
        <v>201</v>
      </c>
      <c r="AG93" s="78"/>
      <c r="AJ93" s="84"/>
      <c r="AK93" s="84"/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39</v>
      </c>
      <c r="X94" s="43">
        <f>IFERROR(X89/H89,"0")+IFERROR(X90/H90,"0")+IFERROR(X91/H91,"0")+IFERROR(X92/H92,"0")+IFERROR(X93/H93,"0")</f>
        <v>0</v>
      </c>
      <c r="Y94" s="43">
        <f>IFERROR(Y89/H89,"0")+IFERROR(Y90/H90,"0")+IFERROR(Y91/H91,"0")+IFERROR(Y92/H92,"0")+IFERROR(Y93/H93,"0")</f>
        <v>0</v>
      </c>
      <c r="Z94" s="43">
        <f>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788"/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9"/>
      <c r="P95" s="785" t="s">
        <v>40</v>
      </c>
      <c r="Q95" s="786"/>
      <c r="R95" s="786"/>
      <c r="S95" s="786"/>
      <c r="T95" s="786"/>
      <c r="U95" s="786"/>
      <c r="V95" s="787"/>
      <c r="W95" s="42" t="s">
        <v>0</v>
      </c>
      <c r="X95" s="43">
        <f>IFERROR(SUM(X89:X93),"0")</f>
        <v>0</v>
      </c>
      <c r="Y95" s="43">
        <f>IFERROR(SUM(Y89:Y93),"0")</f>
        <v>0</v>
      </c>
      <c r="Z95" s="42"/>
      <c r="AA95" s="67"/>
      <c r="AB95" s="67"/>
      <c r="AC95" s="67"/>
    </row>
    <row r="96" spans="1:68" ht="14.25" customHeight="1" x14ac:dyDescent="0.25">
      <c r="A96" s="780" t="s">
        <v>214</v>
      </c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0"/>
      <c r="P96" s="780"/>
      <c r="Q96" s="780"/>
      <c r="R96" s="780"/>
      <c r="S96" s="780"/>
      <c r="T96" s="780"/>
      <c r="U96" s="780"/>
      <c r="V96" s="780"/>
      <c r="W96" s="780"/>
      <c r="X96" s="780"/>
      <c r="Y96" s="780"/>
      <c r="Z96" s="780"/>
      <c r="AA96" s="66"/>
      <c r="AB96" s="66"/>
      <c r="AC96" s="80"/>
    </row>
    <row r="97" spans="1:68" ht="27" customHeight="1" x14ac:dyDescent="0.25">
      <c r="A97" s="63" t="s">
        <v>215</v>
      </c>
      <c r="B97" s="63" t="s">
        <v>216</v>
      </c>
      <c r="C97" s="36">
        <v>4301060366</v>
      </c>
      <c r="D97" s="781">
        <v>4680115881532</v>
      </c>
      <c r="E97" s="781"/>
      <c r="F97" s="62">
        <v>1.3</v>
      </c>
      <c r="G97" s="37">
        <v>6</v>
      </c>
      <c r="H97" s="62">
        <v>7.8</v>
      </c>
      <c r="I97" s="62">
        <v>8.2799999999999994</v>
      </c>
      <c r="J97" s="37">
        <v>56</v>
      </c>
      <c r="K97" s="37" t="s">
        <v>128</v>
      </c>
      <c r="L97" s="37"/>
      <c r="M97" s="38" t="s">
        <v>80</v>
      </c>
      <c r="N97" s="38"/>
      <c r="O97" s="37">
        <v>30</v>
      </c>
      <c r="P97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217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215</v>
      </c>
      <c r="B98" s="63" t="s">
        <v>218</v>
      </c>
      <c r="C98" s="36">
        <v>4301060371</v>
      </c>
      <c r="D98" s="781">
        <v>4680115881532</v>
      </c>
      <c r="E98" s="781"/>
      <c r="F98" s="62">
        <v>1.4</v>
      </c>
      <c r="G98" s="37">
        <v>6</v>
      </c>
      <c r="H98" s="62">
        <v>8.4</v>
      </c>
      <c r="I98" s="62">
        <v>8.9640000000000004</v>
      </c>
      <c r="J98" s="37">
        <v>56</v>
      </c>
      <c r="K98" s="37" t="s">
        <v>128</v>
      </c>
      <c r="L98" s="37"/>
      <c r="M98" s="38" t="s">
        <v>80</v>
      </c>
      <c r="N98" s="38"/>
      <c r="O98" s="37">
        <v>30</v>
      </c>
      <c r="P98" s="8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217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27" customHeight="1" x14ac:dyDescent="0.25">
      <c r="A99" s="63" t="s">
        <v>219</v>
      </c>
      <c r="B99" s="63" t="s">
        <v>220</v>
      </c>
      <c r="C99" s="36">
        <v>4301060351</v>
      </c>
      <c r="D99" s="781">
        <v>4680115881464</v>
      </c>
      <c r="E99" s="781"/>
      <c r="F99" s="62">
        <v>0.4</v>
      </c>
      <c r="G99" s="37">
        <v>6</v>
      </c>
      <c r="H99" s="62">
        <v>2.4</v>
      </c>
      <c r="I99" s="62">
        <v>2.6</v>
      </c>
      <c r="J99" s="37">
        <v>156</v>
      </c>
      <c r="K99" s="37" t="s">
        <v>87</v>
      </c>
      <c r="L99" s="37"/>
      <c r="M99" s="38" t="s">
        <v>131</v>
      </c>
      <c r="N99" s="38"/>
      <c r="O99" s="37">
        <v>30</v>
      </c>
      <c r="P99" s="8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83"/>
      <c r="R99" s="783"/>
      <c r="S99" s="783"/>
      <c r="T99" s="78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74" t="s">
        <v>217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39</v>
      </c>
      <c r="X100" s="43">
        <f>IFERROR(X97/H97,"0")+IFERROR(X98/H98,"0")+IFERROR(X99/H99,"0")</f>
        <v>0</v>
      </c>
      <c r="Y100" s="43">
        <f>IFERROR(Y97/H97,"0")+IFERROR(Y98/H98,"0")+IFERROR(Y99/H99,"0")</f>
        <v>0</v>
      </c>
      <c r="Z100" s="43">
        <f>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88"/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9"/>
      <c r="P101" s="785" t="s">
        <v>40</v>
      </c>
      <c r="Q101" s="786"/>
      <c r="R101" s="786"/>
      <c r="S101" s="786"/>
      <c r="T101" s="786"/>
      <c r="U101" s="786"/>
      <c r="V101" s="787"/>
      <c r="W101" s="42" t="s">
        <v>0</v>
      </c>
      <c r="X101" s="43">
        <f>IFERROR(SUM(X97:X99),"0")</f>
        <v>0</v>
      </c>
      <c r="Y101" s="43">
        <f>IFERROR(SUM(Y97:Y99),"0")</f>
        <v>0</v>
      </c>
      <c r="Z101" s="42"/>
      <c r="AA101" s="67"/>
      <c r="AB101" s="67"/>
      <c r="AC101" s="67"/>
    </row>
    <row r="102" spans="1:68" ht="16.5" customHeight="1" x14ac:dyDescent="0.25">
      <c r="A102" s="779" t="s">
        <v>221</v>
      </c>
      <c r="B102" s="779"/>
      <c r="C102" s="779"/>
      <c r="D102" s="779"/>
      <c r="E102" s="779"/>
      <c r="F102" s="779"/>
      <c r="G102" s="779"/>
      <c r="H102" s="779"/>
      <c r="I102" s="779"/>
      <c r="J102" s="779"/>
      <c r="K102" s="779"/>
      <c r="L102" s="779"/>
      <c r="M102" s="779"/>
      <c r="N102" s="779"/>
      <c r="O102" s="779"/>
      <c r="P102" s="779"/>
      <c r="Q102" s="779"/>
      <c r="R102" s="779"/>
      <c r="S102" s="779"/>
      <c r="T102" s="779"/>
      <c r="U102" s="779"/>
      <c r="V102" s="779"/>
      <c r="W102" s="779"/>
      <c r="X102" s="779"/>
      <c r="Y102" s="779"/>
      <c r="Z102" s="779"/>
      <c r="AA102" s="65"/>
      <c r="AB102" s="65"/>
      <c r="AC102" s="79"/>
    </row>
    <row r="103" spans="1:68" ht="14.25" customHeight="1" x14ac:dyDescent="0.25">
      <c r="A103" s="780" t="s">
        <v>123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780"/>
      <c r="AA103" s="66"/>
      <c r="AB103" s="66"/>
      <c r="AC103" s="80"/>
    </row>
    <row r="104" spans="1:68" ht="27" customHeight="1" x14ac:dyDescent="0.25">
      <c r="A104" s="63" t="s">
        <v>222</v>
      </c>
      <c r="B104" s="63" t="s">
        <v>223</v>
      </c>
      <c r="C104" s="36">
        <v>4301011468</v>
      </c>
      <c r="D104" s="781">
        <v>4680115881327</v>
      </c>
      <c r="E104" s="781"/>
      <c r="F104" s="62">
        <v>1.35</v>
      </c>
      <c r="G104" s="37">
        <v>8</v>
      </c>
      <c r="H104" s="62">
        <v>10.8</v>
      </c>
      <c r="I104" s="62">
        <v>11.28</v>
      </c>
      <c r="J104" s="37">
        <v>56</v>
      </c>
      <c r="K104" s="37" t="s">
        <v>128</v>
      </c>
      <c r="L104" s="37"/>
      <c r="M104" s="38" t="s">
        <v>165</v>
      </c>
      <c r="N104" s="38"/>
      <c r="O104" s="37">
        <v>50</v>
      </c>
      <c r="P104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76" t="s">
        <v>224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225</v>
      </c>
      <c r="B105" s="63" t="s">
        <v>226</v>
      </c>
      <c r="C105" s="36">
        <v>4301011476</v>
      </c>
      <c r="D105" s="781">
        <v>4680115881518</v>
      </c>
      <c r="E105" s="781"/>
      <c r="F105" s="62">
        <v>0.4</v>
      </c>
      <c r="G105" s="37">
        <v>10</v>
      </c>
      <c r="H105" s="62">
        <v>4</v>
      </c>
      <c r="I105" s="62">
        <v>4.21</v>
      </c>
      <c r="J105" s="37">
        <v>132</v>
      </c>
      <c r="K105" s="37" t="s">
        <v>87</v>
      </c>
      <c r="L105" s="37"/>
      <c r="M105" s="38" t="s">
        <v>131</v>
      </c>
      <c r="N105" s="38"/>
      <c r="O105" s="37">
        <v>50</v>
      </c>
      <c r="P105" s="8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224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227</v>
      </c>
      <c r="B106" s="63" t="s">
        <v>228</v>
      </c>
      <c r="C106" s="36">
        <v>4301012007</v>
      </c>
      <c r="D106" s="781">
        <v>4680115881303</v>
      </c>
      <c r="E106" s="78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87</v>
      </c>
      <c r="L106" s="37"/>
      <c r="M106" s="38" t="s">
        <v>165</v>
      </c>
      <c r="N106" s="38"/>
      <c r="O106" s="37">
        <v>50</v>
      </c>
      <c r="P106" s="8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83"/>
      <c r="R106" s="783"/>
      <c r="S106" s="783"/>
      <c r="T106" s="78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788"/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9"/>
      <c r="P108" s="785" t="s">
        <v>40</v>
      </c>
      <c r="Q108" s="786"/>
      <c r="R108" s="786"/>
      <c r="S108" s="786"/>
      <c r="T108" s="786"/>
      <c r="U108" s="786"/>
      <c r="V108" s="787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</row>
    <row r="109" spans="1:68" ht="14.25" customHeight="1" x14ac:dyDescent="0.25">
      <c r="A109" s="780" t="s">
        <v>82</v>
      </c>
      <c r="B109" s="780"/>
      <c r="C109" s="780"/>
      <c r="D109" s="780"/>
      <c r="E109" s="780"/>
      <c r="F109" s="780"/>
      <c r="G109" s="780"/>
      <c r="H109" s="780"/>
      <c r="I109" s="780"/>
      <c r="J109" s="780"/>
      <c r="K109" s="780"/>
      <c r="L109" s="780"/>
      <c r="M109" s="780"/>
      <c r="N109" s="780"/>
      <c r="O109" s="780"/>
      <c r="P109" s="780"/>
      <c r="Q109" s="780"/>
      <c r="R109" s="780"/>
      <c r="S109" s="780"/>
      <c r="T109" s="780"/>
      <c r="U109" s="780"/>
      <c r="V109" s="780"/>
      <c r="W109" s="780"/>
      <c r="X109" s="780"/>
      <c r="Y109" s="780"/>
      <c r="Z109" s="780"/>
      <c r="AA109" s="66"/>
      <c r="AB109" s="66"/>
      <c r="AC109" s="80"/>
    </row>
    <row r="110" spans="1:68" ht="27" customHeight="1" x14ac:dyDescent="0.25">
      <c r="A110" s="63" t="s">
        <v>230</v>
      </c>
      <c r="B110" s="63" t="s">
        <v>231</v>
      </c>
      <c r="C110" s="36">
        <v>4301051437</v>
      </c>
      <c r="D110" s="781">
        <v>4607091386967</v>
      </c>
      <c r="E110" s="781"/>
      <c r="F110" s="62">
        <v>1.35</v>
      </c>
      <c r="G110" s="37">
        <v>6</v>
      </c>
      <c r="H110" s="62">
        <v>8.1</v>
      </c>
      <c r="I110" s="62">
        <v>8.6639999999999997</v>
      </c>
      <c r="J110" s="37">
        <v>56</v>
      </c>
      <c r="K110" s="37" t="s">
        <v>128</v>
      </c>
      <c r="L110" s="37"/>
      <c r="M110" s="38" t="s">
        <v>131</v>
      </c>
      <c r="N110" s="38"/>
      <c r="O110" s="37">
        <v>45</v>
      </c>
      <c r="P110" s="8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232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230</v>
      </c>
      <c r="B111" s="63" t="s">
        <v>233</v>
      </c>
      <c r="C111" s="36">
        <v>4301051543</v>
      </c>
      <c r="D111" s="781">
        <v>4607091386967</v>
      </c>
      <c r="E111" s="781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128</v>
      </c>
      <c r="L111" s="37"/>
      <c r="M111" s="38" t="s">
        <v>80</v>
      </c>
      <c r="N111" s="38"/>
      <c r="O111" s="37">
        <v>45</v>
      </c>
      <c r="P111" s="8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232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234</v>
      </c>
      <c r="B112" s="63" t="s">
        <v>235</v>
      </c>
      <c r="C112" s="36">
        <v>4301051436</v>
      </c>
      <c r="D112" s="781">
        <v>4607091385731</v>
      </c>
      <c r="E112" s="781"/>
      <c r="F112" s="62">
        <v>0.45</v>
      </c>
      <c r="G112" s="37">
        <v>6</v>
      </c>
      <c r="H112" s="62">
        <v>2.7</v>
      </c>
      <c r="I112" s="62">
        <v>2.972</v>
      </c>
      <c r="J112" s="37">
        <v>156</v>
      </c>
      <c r="K112" s="37" t="s">
        <v>87</v>
      </c>
      <c r="L112" s="37"/>
      <c r="M112" s="38" t="s">
        <v>131</v>
      </c>
      <c r="N112" s="38"/>
      <c r="O112" s="37">
        <v>45</v>
      </c>
      <c r="P112" s="8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4301051438</v>
      </c>
      <c r="D113" s="781">
        <v>4680115880894</v>
      </c>
      <c r="E113" s="781"/>
      <c r="F113" s="62">
        <v>0.33</v>
      </c>
      <c r="G113" s="37">
        <v>6</v>
      </c>
      <c r="H113" s="62">
        <v>1.98</v>
      </c>
      <c r="I113" s="62">
        <v>2.258</v>
      </c>
      <c r="J113" s="37">
        <v>156</v>
      </c>
      <c r="K113" s="37" t="s">
        <v>87</v>
      </c>
      <c r="L113" s="37"/>
      <c r="M113" s="38" t="s">
        <v>131</v>
      </c>
      <c r="N113" s="38"/>
      <c r="O113" s="37">
        <v>45</v>
      </c>
      <c r="P113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IFERROR(IF(Y113=0,"",ROUNDUP(Y113/H113,0)*0.00753),"")</f>
        <v/>
      </c>
      <c r="AA113" s="68" t="s">
        <v>45</v>
      </c>
      <c r="AB113" s="69" t="s">
        <v>45</v>
      </c>
      <c r="AC113" s="188" t="s">
        <v>238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239</v>
      </c>
      <c r="B114" s="63" t="s">
        <v>240</v>
      </c>
      <c r="C114" s="36">
        <v>4301051439</v>
      </c>
      <c r="D114" s="781">
        <v>4680115880214</v>
      </c>
      <c r="E114" s="781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87</v>
      </c>
      <c r="L114" s="37"/>
      <c r="M114" s="38" t="s">
        <v>131</v>
      </c>
      <c r="N114" s="38"/>
      <c r="O114" s="37">
        <v>45</v>
      </c>
      <c r="P114" s="8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3"/>
      <c r="R114" s="783"/>
      <c r="S114" s="783"/>
      <c r="T114" s="78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0" t="s">
        <v>241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5" t="s">
        <v>40</v>
      </c>
      <c r="Q116" s="786"/>
      <c r="R116" s="786"/>
      <c r="S116" s="786"/>
      <c r="T116" s="786"/>
      <c r="U116" s="786"/>
      <c r="V116" s="787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6.5" customHeight="1" x14ac:dyDescent="0.25">
      <c r="A117" s="779" t="s">
        <v>242</v>
      </c>
      <c r="B117" s="779"/>
      <c r="C117" s="779"/>
      <c r="D117" s="779"/>
      <c r="E117" s="779"/>
      <c r="F117" s="779"/>
      <c r="G117" s="779"/>
      <c r="H117" s="779"/>
      <c r="I117" s="779"/>
      <c r="J117" s="779"/>
      <c r="K117" s="779"/>
      <c r="L117" s="779"/>
      <c r="M117" s="779"/>
      <c r="N117" s="779"/>
      <c r="O117" s="779"/>
      <c r="P117" s="779"/>
      <c r="Q117" s="779"/>
      <c r="R117" s="779"/>
      <c r="S117" s="779"/>
      <c r="T117" s="779"/>
      <c r="U117" s="779"/>
      <c r="V117" s="779"/>
      <c r="W117" s="779"/>
      <c r="X117" s="779"/>
      <c r="Y117" s="779"/>
      <c r="Z117" s="779"/>
      <c r="AA117" s="65"/>
      <c r="AB117" s="65"/>
      <c r="AC117" s="79"/>
    </row>
    <row r="118" spans="1:68" ht="14.25" customHeight="1" x14ac:dyDescent="0.25">
      <c r="A118" s="780" t="s">
        <v>123</v>
      </c>
      <c r="B118" s="780"/>
      <c r="C118" s="780"/>
      <c r="D118" s="780"/>
      <c r="E118" s="780"/>
      <c r="F118" s="780"/>
      <c r="G118" s="780"/>
      <c r="H118" s="780"/>
      <c r="I118" s="780"/>
      <c r="J118" s="780"/>
      <c r="K118" s="780"/>
      <c r="L118" s="780"/>
      <c r="M118" s="780"/>
      <c r="N118" s="780"/>
      <c r="O118" s="780"/>
      <c r="P118" s="780"/>
      <c r="Q118" s="780"/>
      <c r="R118" s="780"/>
      <c r="S118" s="780"/>
      <c r="T118" s="780"/>
      <c r="U118" s="780"/>
      <c r="V118" s="780"/>
      <c r="W118" s="780"/>
      <c r="X118" s="780"/>
      <c r="Y118" s="780"/>
      <c r="Z118" s="780"/>
      <c r="AA118" s="66"/>
      <c r="AB118" s="66"/>
      <c r="AC118" s="80"/>
    </row>
    <row r="119" spans="1:68" ht="27" customHeight="1" x14ac:dyDescent="0.25">
      <c r="A119" s="63" t="s">
        <v>243</v>
      </c>
      <c r="B119" s="63" t="s">
        <v>244</v>
      </c>
      <c r="C119" s="36">
        <v>4301011514</v>
      </c>
      <c r="D119" s="781">
        <v>4680115882133</v>
      </c>
      <c r="E119" s="781"/>
      <c r="F119" s="62">
        <v>1.35</v>
      </c>
      <c r="G119" s="37">
        <v>8</v>
      </c>
      <c r="H119" s="62">
        <v>10.8</v>
      </c>
      <c r="I119" s="62">
        <v>11.28</v>
      </c>
      <c r="J119" s="37">
        <v>56</v>
      </c>
      <c r="K119" s="37" t="s">
        <v>128</v>
      </c>
      <c r="L119" s="37"/>
      <c r="M119" s="38" t="s">
        <v>127</v>
      </c>
      <c r="N119" s="38"/>
      <c r="O119" s="37">
        <v>50</v>
      </c>
      <c r="P119" s="8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245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781">
        <v>4680115882133</v>
      </c>
      <c r="E120" s="781"/>
      <c r="F120" s="62">
        <v>1.4</v>
      </c>
      <c r="G120" s="37">
        <v>8</v>
      </c>
      <c r="H120" s="62">
        <v>11.2</v>
      </c>
      <c r="I120" s="62">
        <v>11.68</v>
      </c>
      <c r="J120" s="37">
        <v>56</v>
      </c>
      <c r="K120" s="37" t="s">
        <v>128</v>
      </c>
      <c r="L120" s="37"/>
      <c r="M120" s="38" t="s">
        <v>127</v>
      </c>
      <c r="N120" s="38"/>
      <c r="O120" s="37">
        <v>50</v>
      </c>
      <c r="P120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IFERROR(IF(Y120=0,"",ROUNDUP(Y120/H120,0)*0.02175),"")</f>
        <v/>
      </c>
      <c r="AA120" s="68" t="s">
        <v>45</v>
      </c>
      <c r="AB120" s="69" t="s">
        <v>45</v>
      </c>
      <c r="AC120" s="194" t="s">
        <v>247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248</v>
      </c>
      <c r="B121" s="63" t="s">
        <v>249</v>
      </c>
      <c r="C121" s="36">
        <v>4301011417</v>
      </c>
      <c r="D121" s="781">
        <v>4680115880269</v>
      </c>
      <c r="E121" s="781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87</v>
      </c>
      <c r="L121" s="37"/>
      <c r="M121" s="38" t="s">
        <v>131</v>
      </c>
      <c r="N121" s="38"/>
      <c r="O121" s="37">
        <v>50</v>
      </c>
      <c r="P121" s="8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4301011415</v>
      </c>
      <c r="D122" s="781">
        <v>4680115880429</v>
      </c>
      <c r="E122" s="781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87</v>
      </c>
      <c r="L122" s="37"/>
      <c r="M122" s="38" t="s">
        <v>131</v>
      </c>
      <c r="N122" s="38"/>
      <c r="O122" s="37">
        <v>50</v>
      </c>
      <c r="P122" s="8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252</v>
      </c>
      <c r="B123" s="63" t="s">
        <v>253</v>
      </c>
      <c r="C123" s="36">
        <v>4301011462</v>
      </c>
      <c r="D123" s="781">
        <v>4680115881457</v>
      </c>
      <c r="E123" s="781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87</v>
      </c>
      <c r="L123" s="37"/>
      <c r="M123" s="38" t="s">
        <v>131</v>
      </c>
      <c r="N123" s="38"/>
      <c r="O123" s="37">
        <v>50</v>
      </c>
      <c r="P123" s="8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3"/>
      <c r="R123" s="783"/>
      <c r="S123" s="783"/>
      <c r="T123" s="78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5" t="s">
        <v>40</v>
      </c>
      <c r="Q125" s="786"/>
      <c r="R125" s="786"/>
      <c r="S125" s="786"/>
      <c r="T125" s="786"/>
      <c r="U125" s="786"/>
      <c r="V125" s="787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780" t="s">
        <v>171</v>
      </c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0"/>
      <c r="P126" s="780"/>
      <c r="Q126" s="780"/>
      <c r="R126" s="780"/>
      <c r="S126" s="780"/>
      <c r="T126" s="780"/>
      <c r="U126" s="780"/>
      <c r="V126" s="780"/>
      <c r="W126" s="780"/>
      <c r="X126" s="780"/>
      <c r="Y126" s="780"/>
      <c r="Z126" s="780"/>
      <c r="AA126" s="66"/>
      <c r="AB126" s="66"/>
      <c r="AC126" s="80"/>
    </row>
    <row r="127" spans="1:68" ht="16.5" customHeight="1" x14ac:dyDescent="0.25">
      <c r="A127" s="63" t="s">
        <v>254</v>
      </c>
      <c r="B127" s="63" t="s">
        <v>255</v>
      </c>
      <c r="C127" s="36">
        <v>4301020235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128</v>
      </c>
      <c r="L127" s="37"/>
      <c r="M127" s="38" t="s">
        <v>127</v>
      </c>
      <c r="N127" s="38"/>
      <c r="O127" s="37">
        <v>50</v>
      </c>
      <c r="P127" s="8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256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254</v>
      </c>
      <c r="B128" s="63" t="s">
        <v>257</v>
      </c>
      <c r="C128" s="36">
        <v>4301020345</v>
      </c>
      <c r="D128" s="781">
        <v>4680115881488</v>
      </c>
      <c r="E128" s="781"/>
      <c r="F128" s="62">
        <v>1.35</v>
      </c>
      <c r="G128" s="37">
        <v>8</v>
      </c>
      <c r="H128" s="62">
        <v>10.8</v>
      </c>
      <c r="I128" s="62">
        <v>11.28</v>
      </c>
      <c r="J128" s="37">
        <v>56</v>
      </c>
      <c r="K128" s="37" t="s">
        <v>128</v>
      </c>
      <c r="L128" s="37"/>
      <c r="M128" s="38" t="s">
        <v>127</v>
      </c>
      <c r="N128" s="38"/>
      <c r="O128" s="37">
        <v>55</v>
      </c>
      <c r="P128" s="848" t="s">
        <v>258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IFERROR(IF(Y128=0,"",ROUNDUP(Y128/H128,0)*0.02175),"")</f>
        <v/>
      </c>
      <c r="AA128" s="68" t="s">
        <v>45</v>
      </c>
      <c r="AB128" s="69" t="s">
        <v>45</v>
      </c>
      <c r="AC128" s="204" t="s">
        <v>259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260</v>
      </c>
      <c r="B129" s="63" t="s">
        <v>261</v>
      </c>
      <c r="C129" s="36">
        <v>4301020346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81</v>
      </c>
      <c r="L129" s="37"/>
      <c r="M129" s="38" t="s">
        <v>127</v>
      </c>
      <c r="N129" s="38"/>
      <c r="O129" s="37">
        <v>55</v>
      </c>
      <c r="P129" s="849" t="s">
        <v>262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259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260</v>
      </c>
      <c r="B130" s="63" t="s">
        <v>263</v>
      </c>
      <c r="C130" s="36">
        <v>4301020258</v>
      </c>
      <c r="D130" s="781">
        <v>4680115882775</v>
      </c>
      <c r="E130" s="78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/>
      <c r="M130" s="38" t="s">
        <v>131</v>
      </c>
      <c r="N130" s="38"/>
      <c r="O130" s="37">
        <v>50</v>
      </c>
      <c r="P130" s="8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256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IFERROR(X127/H127,"0")+IFERROR(X128/H128,"0")+IFERROR(X129/H129,"0")+IFERROR(X130/H130,"0")</f>
        <v>0</v>
      </c>
      <c r="Y131" s="43">
        <f>IFERROR(Y127/H127,"0")+IFERROR(Y128/H128,"0")+IFERROR(Y129/H129,"0")+IFERROR(Y130/H130,"0")</f>
        <v>0</v>
      </c>
      <c r="Z131" s="43">
        <f>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IFERROR(SUM(X127:X130),"0")</f>
        <v>0</v>
      </c>
      <c r="Y132" s="43">
        <f>IFERROR(SUM(Y127:Y130),"0")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82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264</v>
      </c>
      <c r="B134" s="63" t="s">
        <v>265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128</v>
      </c>
      <c r="L134" s="37"/>
      <c r="M134" s="38" t="s">
        <v>131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266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264</v>
      </c>
      <c r="B135" s="63" t="s">
        <v>267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128</v>
      </c>
      <c r="L135" s="37"/>
      <c r="M135" s="38" t="s">
        <v>80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268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269</v>
      </c>
      <c r="B136" s="63" t="s">
        <v>270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128</v>
      </c>
      <c r="L136" s="37"/>
      <c r="M136" s="38" t="s">
        <v>131</v>
      </c>
      <c r="N136" s="38"/>
      <c r="O136" s="37">
        <v>45</v>
      </c>
      <c r="P136" s="853" t="s">
        <v>271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272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273</v>
      </c>
      <c r="B137" s="63" t="s">
        <v>274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87</v>
      </c>
      <c r="L137" s="37"/>
      <c r="M137" s="38" t="s">
        <v>131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266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275</v>
      </c>
      <c r="B138" s="63" t="s">
        <v>276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87</v>
      </c>
      <c r="L138" s="37"/>
      <c r="M138" s="38" t="s">
        <v>131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266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87</v>
      </c>
      <c r="L139" s="37"/>
      <c r="M139" s="38" t="s">
        <v>80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272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279</v>
      </c>
      <c r="B140" s="63" t="s">
        <v>280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87</v>
      </c>
      <c r="L140" s="37"/>
      <c r="M140" s="38" t="s">
        <v>80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214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282</v>
      </c>
      <c r="B144" s="63" t="s">
        <v>283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284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285</v>
      </c>
      <c r="B145" s="63" t="s">
        <v>286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87</v>
      </c>
      <c r="L145" s="37"/>
      <c r="M145" s="38" t="s">
        <v>80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287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288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123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289</v>
      </c>
      <c r="B150" s="63" t="s">
        <v>290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87</v>
      </c>
      <c r="L150" s="37"/>
      <c r="M150" s="38" t="s">
        <v>117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291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289</v>
      </c>
      <c r="B151" s="63" t="s">
        <v>292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87</v>
      </c>
      <c r="L151" s="37"/>
      <c r="M151" s="38" t="s">
        <v>117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291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76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293</v>
      </c>
      <c r="B155" s="63" t="s">
        <v>294</v>
      </c>
      <c r="C155" s="36">
        <v>4301031234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8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295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293</v>
      </c>
      <c r="B156" s="63" t="s">
        <v>296</v>
      </c>
      <c r="C156" s="36">
        <v>4301031235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87</v>
      </c>
      <c r="L156" s="37"/>
      <c r="M156" s="38" t="s">
        <v>117</v>
      </c>
      <c r="N156" s="38"/>
      <c r="O156" s="37">
        <v>90</v>
      </c>
      <c r="P156" s="8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295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82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297</v>
      </c>
      <c r="B160" s="63" t="s">
        <v>298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291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297</v>
      </c>
      <c r="B161" s="63" t="s">
        <v>299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87</v>
      </c>
      <c r="L161" s="37"/>
      <c r="M161" s="38" t="s">
        <v>117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291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121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123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300</v>
      </c>
      <c r="B166" s="63" t="s">
        <v>301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128</v>
      </c>
      <c r="L166" s="37"/>
      <c r="M166" s="38" t="s">
        <v>127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302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303</v>
      </c>
      <c r="B167" s="63" t="s">
        <v>304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87</v>
      </c>
      <c r="L167" s="37"/>
      <c r="M167" s="38" t="s">
        <v>127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305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306</v>
      </c>
      <c r="B168" s="63" t="s">
        <v>307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87</v>
      </c>
      <c r="L168" s="37"/>
      <c r="M168" s="38" t="s">
        <v>127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308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76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309</v>
      </c>
      <c r="B172" s="63" t="s">
        <v>310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128</v>
      </c>
      <c r="L172" s="37"/>
      <c r="M172" s="38" t="s">
        <v>127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311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312</v>
      </c>
      <c r="B173" s="63" t="s">
        <v>313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132</v>
      </c>
      <c r="K173" s="37" t="s">
        <v>87</v>
      </c>
      <c r="L173" s="37"/>
      <c r="M173" s="38" t="s">
        <v>80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48" t="s">
        <v>314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315</v>
      </c>
      <c r="B174" s="63" t="s">
        <v>316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80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81</v>
      </c>
      <c r="L175" s="37"/>
      <c r="M175" s="38" t="s">
        <v>80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314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320</v>
      </c>
      <c r="B176" s="63" t="s">
        <v>321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81</v>
      </c>
      <c r="L176" s="37"/>
      <c r="M176" s="38" t="s">
        <v>80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317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82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322</v>
      </c>
      <c r="B180" s="63" t="s">
        <v>323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128</v>
      </c>
      <c r="L180" s="37"/>
      <c r="M180" s="38" t="s">
        <v>80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324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325</v>
      </c>
      <c r="B181" s="63" t="s">
        <v>326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87</v>
      </c>
      <c r="L181" s="37"/>
      <c r="M181" s="38" t="s">
        <v>80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327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328</v>
      </c>
      <c r="B182" s="63" t="s">
        <v>329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87</v>
      </c>
      <c r="L182" s="37"/>
      <c r="M182" s="38" t="s">
        <v>80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324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330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331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332</v>
      </c>
      <c r="B188" s="63" t="s">
        <v>333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81</v>
      </c>
      <c r="L188" s="37"/>
      <c r="M188" s="38" t="s">
        <v>80</v>
      </c>
      <c r="N188" s="38"/>
      <c r="O188" s="37">
        <v>40</v>
      </c>
      <c r="P188" s="877" t="s">
        <v>334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335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76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336</v>
      </c>
      <c r="B192" s="63" t="s">
        <v>337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87</v>
      </c>
      <c r="L192" s="37"/>
      <c r="M192" s="38" t="s">
        <v>80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338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339</v>
      </c>
      <c r="B193" s="63" t="s">
        <v>340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87</v>
      </c>
      <c r="L193" s="37"/>
      <c r="M193" s="38" t="s">
        <v>80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341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344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81</v>
      </c>
      <c r="L195" s="37"/>
      <c r="M195" s="38" t="s">
        <v>80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338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/>
      <c r="M196" s="38" t="s">
        <v>80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87</v>
      </c>
      <c r="L198" s="37"/>
      <c r="M198" s="38" t="s">
        <v>80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344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356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123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357</v>
      </c>
      <c r="B204" s="63" t="s">
        <v>358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128</v>
      </c>
      <c r="L204" s="37"/>
      <c r="M204" s="38" t="s">
        <v>127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359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360</v>
      </c>
      <c r="B205" s="63" t="s">
        <v>361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87</v>
      </c>
      <c r="L205" s="37"/>
      <c r="M205" s="38" t="s">
        <v>80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359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171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362</v>
      </c>
      <c r="B209" s="63" t="s">
        <v>363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128</v>
      </c>
      <c r="L209" s="37"/>
      <c r="M209" s="38" t="s">
        <v>131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364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365</v>
      </c>
      <c r="B210" s="63" t="s">
        <v>366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87</v>
      </c>
      <c r="L210" s="37"/>
      <c r="M210" s="38" t="s">
        <v>127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364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76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367</v>
      </c>
      <c r="B214" s="63" t="s">
        <v>368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87</v>
      </c>
      <c r="L214" s="37"/>
      <c r="M214" s="38" t="s">
        <v>80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369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370</v>
      </c>
      <c r="B215" s="63" t="s">
        <v>371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87</v>
      </c>
      <c r="L215" s="37"/>
      <c r="M215" s="38" t="s">
        <v>80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81</v>
      </c>
      <c r="L218" s="37"/>
      <c r="M218" s="38" t="s">
        <v>80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369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/>
      <c r="M219" s="38" t="s">
        <v>80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82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387</v>
      </c>
      <c r="B225" s="63" t="s">
        <v>388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128</v>
      </c>
      <c r="L225" s="37"/>
      <c r="M225" s="38" t="s">
        <v>131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389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390</v>
      </c>
      <c r="B226" s="63" t="s">
        <v>391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128</v>
      </c>
      <c r="L226" s="37"/>
      <c r="M226" s="38" t="s">
        <v>80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392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398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87</v>
      </c>
      <c r="L229" s="37"/>
      <c r="M229" s="38" t="s">
        <v>131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389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401</v>
      </c>
      <c r="B230" s="63" t="s">
        <v>402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87</v>
      </c>
      <c r="L230" s="37"/>
      <c r="M230" s="38" t="s">
        <v>165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403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404</v>
      </c>
      <c r="B231" s="63" t="s">
        <v>405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/>
      <c r="M231" s="38" t="s">
        <v>80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406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/>
      <c r="M232" s="38" t="s">
        <v>80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398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409</v>
      </c>
      <c r="B233" s="63" t="s">
        <v>410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392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411</v>
      </c>
      <c r="B234" s="63" t="s">
        <v>412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392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413</v>
      </c>
      <c r="B235" s="63" t="s">
        <v>414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87</v>
      </c>
      <c r="L235" s="37"/>
      <c r="M235" s="38" t="s">
        <v>131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395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214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415</v>
      </c>
      <c r="B239" s="63" t="s">
        <v>416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87</v>
      </c>
      <c r="L239" s="37"/>
      <c r="M239" s="38" t="s">
        <v>80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417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4301060359</v>
      </c>
      <c r="D240" s="781">
        <v>4680115884434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87</v>
      </c>
      <c r="L240" s="37"/>
      <c r="M240" s="38" t="s">
        <v>80</v>
      </c>
      <c r="N240" s="38"/>
      <c r="O240" s="37">
        <v>30</v>
      </c>
      <c r="P240" s="9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420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4301060375</v>
      </c>
      <c r="D241" s="781">
        <v>4680115880818</v>
      </c>
      <c r="E241" s="781"/>
      <c r="F241" s="62">
        <v>0.4</v>
      </c>
      <c r="G241" s="37">
        <v>6</v>
      </c>
      <c r="H241" s="62">
        <v>2.4</v>
      </c>
      <c r="I241" s="62">
        <v>2.6720000000000002</v>
      </c>
      <c r="J241" s="37">
        <v>156</v>
      </c>
      <c r="K241" s="37" t="s">
        <v>87</v>
      </c>
      <c r="L241" s="37"/>
      <c r="M241" s="38" t="s">
        <v>80</v>
      </c>
      <c r="N241" s="38"/>
      <c r="O241" s="37">
        <v>40</v>
      </c>
      <c r="P241" s="9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IFERROR(IF(Y241=0,"",ROUNDUP(Y241/H241,0)*0.00753),"")</f>
        <v/>
      </c>
      <c r="AA241" s="68" t="s">
        <v>45</v>
      </c>
      <c r="AB241" s="69" t="s">
        <v>45</v>
      </c>
      <c r="AC241" s="330" t="s">
        <v>423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4301060389</v>
      </c>
      <c r="D242" s="781">
        <v>4680115880801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87</v>
      </c>
      <c r="L242" s="37"/>
      <c r="M242" s="38" t="s">
        <v>131</v>
      </c>
      <c r="N242" s="38"/>
      <c r="O242" s="37">
        <v>40</v>
      </c>
      <c r="P242" s="91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426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88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5" t="s">
        <v>40</v>
      </c>
      <c r="Q243" s="786"/>
      <c r="R243" s="786"/>
      <c r="S243" s="786"/>
      <c r="T243" s="786"/>
      <c r="U243" s="786"/>
      <c r="V243" s="787"/>
      <c r="W243" s="42" t="s">
        <v>39</v>
      </c>
      <c r="X243" s="43">
        <f>IFERROR(X239/H239,"0")+IFERROR(X240/H240,"0")+IFERROR(X241/H241,"0")+IFERROR(X242/H242,"0")</f>
        <v>0</v>
      </c>
      <c r="Y243" s="43">
        <f>IFERROR(Y239/H239,"0")+IFERROR(Y240/H240,"0")+IFERROR(Y241/H241,"0")+IFERROR(Y242/H242,"0")</f>
        <v>0</v>
      </c>
      <c r="Z243" s="43">
        <f>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0</v>
      </c>
      <c r="X244" s="43">
        <f>IFERROR(SUM(X239:X242),"0")</f>
        <v>0</v>
      </c>
      <c r="Y244" s="43">
        <f>IFERROR(SUM(Y239:Y242),"0")</f>
        <v>0</v>
      </c>
      <c r="Z244" s="42"/>
      <c r="AA244" s="67"/>
      <c r="AB244" s="67"/>
      <c r="AC244" s="67"/>
    </row>
    <row r="245" spans="1:68" ht="16.5" customHeight="1" x14ac:dyDescent="0.25">
      <c r="A245" s="779" t="s">
        <v>427</v>
      </c>
      <c r="B245" s="779"/>
      <c r="C245" s="779"/>
      <c r="D245" s="779"/>
      <c r="E245" s="779"/>
      <c r="F245" s="779"/>
      <c r="G245" s="779"/>
      <c r="H245" s="779"/>
      <c r="I245" s="779"/>
      <c r="J245" s="779"/>
      <c r="K245" s="779"/>
      <c r="L245" s="779"/>
      <c r="M245" s="779"/>
      <c r="N245" s="779"/>
      <c r="O245" s="779"/>
      <c r="P245" s="779"/>
      <c r="Q245" s="779"/>
      <c r="R245" s="779"/>
      <c r="S245" s="779"/>
      <c r="T245" s="779"/>
      <c r="U245" s="779"/>
      <c r="V245" s="779"/>
      <c r="W245" s="779"/>
      <c r="X245" s="779"/>
      <c r="Y245" s="779"/>
      <c r="Z245" s="779"/>
      <c r="AA245" s="65"/>
      <c r="AB245" s="65"/>
      <c r="AC245" s="79"/>
    </row>
    <row r="246" spans="1:68" ht="14.25" customHeight="1" x14ac:dyDescent="0.25">
      <c r="A246" s="780" t="s">
        <v>123</v>
      </c>
      <c r="B246" s="780"/>
      <c r="C246" s="780"/>
      <c r="D246" s="780"/>
      <c r="E246" s="780"/>
      <c r="F246" s="780"/>
      <c r="G246" s="780"/>
      <c r="H246" s="780"/>
      <c r="I246" s="780"/>
      <c r="J246" s="780"/>
      <c r="K246" s="780"/>
      <c r="L246" s="780"/>
      <c r="M246" s="780"/>
      <c r="N246" s="780"/>
      <c r="O246" s="780"/>
      <c r="P246" s="780"/>
      <c r="Q246" s="780"/>
      <c r="R246" s="780"/>
      <c r="S246" s="780"/>
      <c r="T246" s="780"/>
      <c r="U246" s="780"/>
      <c r="V246" s="780"/>
      <c r="W246" s="780"/>
      <c r="X246" s="780"/>
      <c r="Y246" s="780"/>
      <c r="Z246" s="780"/>
      <c r="AA246" s="66"/>
      <c r="AB246" s="66"/>
      <c r="AC246" s="80"/>
    </row>
    <row r="247" spans="1:68" ht="27" customHeight="1" x14ac:dyDescent="0.25">
      <c r="A247" s="63" t="s">
        <v>428</v>
      </c>
      <c r="B247" s="63" t="s">
        <v>429</v>
      </c>
      <c r="C247" s="36">
        <v>4301011945</v>
      </c>
      <c r="D247" s="781">
        <v>4680115884274</v>
      </c>
      <c r="E247" s="78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128</v>
      </c>
      <c r="L247" s="37"/>
      <c r="M247" s="38" t="s">
        <v>154</v>
      </c>
      <c r="N247" s="38"/>
      <c r="O247" s="37">
        <v>55</v>
      </c>
      <c r="P247" s="9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3"/>
      <c r="R247" s="783"/>
      <c r="S247" s="783"/>
      <c r="T247" s="78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4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430</v>
      </c>
      <c r="AG247" s="78"/>
      <c r="AJ247" s="84"/>
      <c r="AK247" s="84"/>
      <c r="BB247" s="335" t="s">
        <v>66</v>
      </c>
      <c r="BM247" s="78">
        <f t="shared" ref="BM247:BM254" si="43">IFERROR(X247*I247/H247,"0")</f>
        <v>0</v>
      </c>
      <c r="BN247" s="78">
        <f t="shared" ref="BN247:BN254" si="44">IFERROR(Y247*I247/H247,"0")</f>
        <v>0</v>
      </c>
      <c r="BO247" s="78">
        <f t="shared" ref="BO247:BO254" si="45">IFERROR(1/J247*(X247/H247),"0")</f>
        <v>0</v>
      </c>
      <c r="BP247" s="78">
        <f t="shared" ref="BP247:BP254" si="46">IFERROR(1/J247*(Y247/H247),"0")</f>
        <v>0</v>
      </c>
    </row>
    <row r="248" spans="1:68" ht="27" customHeight="1" x14ac:dyDescent="0.25">
      <c r="A248" s="63" t="s">
        <v>428</v>
      </c>
      <c r="B248" s="63" t="s">
        <v>431</v>
      </c>
      <c r="C248" s="36">
        <v>4301011717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128</v>
      </c>
      <c r="L248" s="37"/>
      <c r="M248" s="38" t="s">
        <v>127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36" t="s">
        <v>432</v>
      </c>
      <c r="AG248" s="78"/>
      <c r="AJ248" s="84"/>
      <c r="AK248" s="84"/>
      <c r="BB248" s="337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781">
        <v>4680115884298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127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435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4301011944</v>
      </c>
      <c r="D250" s="781">
        <v>4680115884250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/>
      <c r="M250" s="38" t="s">
        <v>154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430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436</v>
      </c>
      <c r="B251" s="63" t="s">
        <v>438</v>
      </c>
      <c r="C251" s="36">
        <v>4301011733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439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781">
        <v>4680115884281</v>
      </c>
      <c r="E252" s="78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87</v>
      </c>
      <c r="L252" s="37"/>
      <c r="M252" s="38" t="s">
        <v>127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781">
        <v>4680115884199</v>
      </c>
      <c r="E253" s="78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87</v>
      </c>
      <c r="L253" s="37"/>
      <c r="M253" s="38" t="s">
        <v>127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781">
        <v>4680115884267</v>
      </c>
      <c r="E254" s="78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127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446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x14ac:dyDescent="0.2">
      <c r="A255" s="788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5" t="s">
        <v>40</v>
      </c>
      <c r="Q255" s="786"/>
      <c r="R255" s="786"/>
      <c r="S255" s="786"/>
      <c r="T255" s="786"/>
      <c r="U255" s="786"/>
      <c r="V255" s="787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779" t="s">
        <v>447</v>
      </c>
      <c r="B257" s="779"/>
      <c r="C257" s="779"/>
      <c r="D257" s="779"/>
      <c r="E257" s="779"/>
      <c r="F257" s="779"/>
      <c r="G257" s="779"/>
      <c r="H257" s="779"/>
      <c r="I257" s="779"/>
      <c r="J257" s="779"/>
      <c r="K257" s="779"/>
      <c r="L257" s="779"/>
      <c r="M257" s="779"/>
      <c r="N257" s="779"/>
      <c r="O257" s="779"/>
      <c r="P257" s="779"/>
      <c r="Q257" s="779"/>
      <c r="R257" s="779"/>
      <c r="S257" s="779"/>
      <c r="T257" s="779"/>
      <c r="U257" s="779"/>
      <c r="V257" s="779"/>
      <c r="W257" s="779"/>
      <c r="X257" s="779"/>
      <c r="Y257" s="779"/>
      <c r="Z257" s="779"/>
      <c r="AA257" s="65"/>
      <c r="AB257" s="65"/>
      <c r="AC257" s="79"/>
    </row>
    <row r="258" spans="1:68" ht="14.25" customHeight="1" x14ac:dyDescent="0.25">
      <c r="A258" s="780" t="s">
        <v>123</v>
      </c>
      <c r="B258" s="780"/>
      <c r="C258" s="780"/>
      <c r="D258" s="780"/>
      <c r="E258" s="780"/>
      <c r="F258" s="780"/>
      <c r="G258" s="780"/>
      <c r="H258" s="780"/>
      <c r="I258" s="780"/>
      <c r="J258" s="780"/>
      <c r="K258" s="780"/>
      <c r="L258" s="780"/>
      <c r="M258" s="780"/>
      <c r="N258" s="780"/>
      <c r="O258" s="780"/>
      <c r="P258" s="780"/>
      <c r="Q258" s="780"/>
      <c r="R258" s="780"/>
      <c r="S258" s="780"/>
      <c r="T258" s="780"/>
      <c r="U258" s="780"/>
      <c r="V258" s="780"/>
      <c r="W258" s="780"/>
      <c r="X258" s="780"/>
      <c r="Y258" s="780"/>
      <c r="Z258" s="780"/>
      <c r="AA258" s="66"/>
      <c r="AB258" s="66"/>
      <c r="AC258" s="80"/>
    </row>
    <row r="259" spans="1:68" ht="27" customHeight="1" x14ac:dyDescent="0.25">
      <c r="A259" s="63" t="s">
        <v>448</v>
      </c>
      <c r="B259" s="63" t="s">
        <v>449</v>
      </c>
      <c r="C259" s="36">
        <v>4301011942</v>
      </c>
      <c r="D259" s="781">
        <v>4680115884137</v>
      </c>
      <c r="E259" s="781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128</v>
      </c>
      <c r="L259" s="37"/>
      <c r="M259" s="38" t="s">
        <v>154</v>
      </c>
      <c r="N259" s="38"/>
      <c r="O259" s="37">
        <v>55</v>
      </c>
      <c r="P259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3"/>
      <c r="R259" s="783"/>
      <c r="S259" s="783"/>
      <c r="T259" s="78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6" si="47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450</v>
      </c>
      <c r="AG259" s="78"/>
      <c r="AJ259" s="84"/>
      <c r="AK259" s="84"/>
      <c r="BB259" s="351" t="s">
        <v>66</v>
      </c>
      <c r="BM259" s="78">
        <f t="shared" ref="BM259:BM266" si="48">IFERROR(X259*I259/H259,"0")</f>
        <v>0</v>
      </c>
      <c r="BN259" s="78">
        <f t="shared" ref="BN259:BN266" si="49">IFERROR(Y259*I259/H259,"0")</f>
        <v>0</v>
      </c>
      <c r="BO259" s="78">
        <f t="shared" ref="BO259:BO266" si="50">IFERROR(1/J259*(X259/H259),"0")</f>
        <v>0</v>
      </c>
      <c r="BP259" s="78">
        <f t="shared" ref="BP259:BP266" si="51">IFERROR(1/J259*(Y259/H259),"0")</f>
        <v>0</v>
      </c>
    </row>
    <row r="260" spans="1:68" ht="27" customHeight="1" x14ac:dyDescent="0.25">
      <c r="A260" s="63" t="s">
        <v>448</v>
      </c>
      <c r="B260" s="63" t="s">
        <v>451</v>
      </c>
      <c r="C260" s="36">
        <v>4301011826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56</v>
      </c>
      <c r="K260" s="37" t="s">
        <v>128</v>
      </c>
      <c r="L260" s="37"/>
      <c r="M260" s="38" t="s">
        <v>127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7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52" t="s">
        <v>452</v>
      </c>
      <c r="AG260" s="78"/>
      <c r="AJ260" s="84"/>
      <c r="AK260" s="84"/>
      <c r="BB260" s="353" t="s">
        <v>66</v>
      </c>
      <c r="BM260" s="78">
        <f t="shared" si="48"/>
        <v>0</v>
      </c>
      <c r="BN260" s="78">
        <f t="shared" si="49"/>
        <v>0</v>
      </c>
      <c r="BO260" s="78">
        <f t="shared" si="50"/>
        <v>0</v>
      </c>
      <c r="BP260" s="78">
        <f t="shared" si="51"/>
        <v>0</v>
      </c>
    </row>
    <row r="261" spans="1:68" ht="27" customHeight="1" x14ac:dyDescent="0.25">
      <c r="A261" s="63" t="s">
        <v>453</v>
      </c>
      <c r="B261" s="63" t="s">
        <v>454</v>
      </c>
      <c r="C261" s="36">
        <v>4301011724</v>
      </c>
      <c r="D261" s="781">
        <v>4680115884236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127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455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456</v>
      </c>
      <c r="B262" s="63" t="s">
        <v>457</v>
      </c>
      <c r="C262" s="36">
        <v>4301011721</v>
      </c>
      <c r="D262" s="781">
        <v>4680115884175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458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459</v>
      </c>
      <c r="B263" s="63" t="s">
        <v>460</v>
      </c>
      <c r="C263" s="36">
        <v>4301011824</v>
      </c>
      <c r="D263" s="781">
        <v>4680115884144</v>
      </c>
      <c r="E263" s="781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87</v>
      </c>
      <c r="L263" s="37"/>
      <c r="M263" s="38" t="s">
        <v>127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58" t="s">
        <v>452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4301011963</v>
      </c>
      <c r="D264" s="781">
        <v>4680115885288</v>
      </c>
      <c r="E264" s="781"/>
      <c r="F264" s="62">
        <v>0.37</v>
      </c>
      <c r="G264" s="37">
        <v>10</v>
      </c>
      <c r="H264" s="62">
        <v>3.7</v>
      </c>
      <c r="I264" s="62">
        <v>3.91</v>
      </c>
      <c r="J264" s="37">
        <v>132</v>
      </c>
      <c r="K264" s="37" t="s">
        <v>87</v>
      </c>
      <c r="L264" s="37"/>
      <c r="M264" s="38" t="s">
        <v>127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463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4301011726</v>
      </c>
      <c r="D265" s="781">
        <v>4680115884182</v>
      </c>
      <c r="E265" s="781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87</v>
      </c>
      <c r="L265" s="37"/>
      <c r="M265" s="38" t="s">
        <v>127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455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466</v>
      </c>
      <c r="B266" s="63" t="s">
        <v>467</v>
      </c>
      <c r="C266" s="36">
        <v>4301011722</v>
      </c>
      <c r="D266" s="781">
        <v>4680115884205</v>
      </c>
      <c r="E266" s="781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87</v>
      </c>
      <c r="L266" s="37"/>
      <c r="M266" s="38" t="s">
        <v>127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458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x14ac:dyDescent="0.2">
      <c r="A267" s="788"/>
      <c r="B267" s="788"/>
      <c r="C267" s="788"/>
      <c r="D267" s="788"/>
      <c r="E267" s="788"/>
      <c r="F267" s="788"/>
      <c r="G267" s="788"/>
      <c r="H267" s="788"/>
      <c r="I267" s="788"/>
      <c r="J267" s="788"/>
      <c r="K267" s="788"/>
      <c r="L267" s="788"/>
      <c r="M267" s="788"/>
      <c r="N267" s="788"/>
      <c r="O267" s="789"/>
      <c r="P267" s="785" t="s">
        <v>40</v>
      </c>
      <c r="Q267" s="786"/>
      <c r="R267" s="786"/>
      <c r="S267" s="786"/>
      <c r="T267" s="786"/>
      <c r="U267" s="786"/>
      <c r="V267" s="787"/>
      <c r="W267" s="42" t="s">
        <v>39</v>
      </c>
      <c r="X267" s="43">
        <f>IFERROR(X259/H259,"0")+IFERROR(X260/H260,"0")+IFERROR(X261/H261,"0")+IFERROR(X262/H262,"0")+IFERROR(X263/H263,"0")+IFERROR(X264/H264,"0")+IFERROR(X265/H265,"0")+IFERROR(X266/H266,"0")</f>
        <v>0</v>
      </c>
      <c r="Y267" s="43">
        <f>IFERROR(Y259/H259,"0")+IFERROR(Y260/H260,"0")+IFERROR(Y261/H261,"0")+IFERROR(Y262/H262,"0")+IFERROR(Y263/H263,"0")+IFERROR(Y264/H264,"0")+IFERROR(Y265/H265,"0")+IFERROR(Y266/H266,"0")</f>
        <v>0</v>
      </c>
      <c r="Z267" s="4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0</v>
      </c>
      <c r="X268" s="43">
        <f>IFERROR(SUM(X259:X266),"0")</f>
        <v>0</v>
      </c>
      <c r="Y268" s="43">
        <f>IFERROR(SUM(Y259:Y266),"0")</f>
        <v>0</v>
      </c>
      <c r="Z268" s="42"/>
      <c r="AA268" s="67"/>
      <c r="AB268" s="67"/>
      <c r="AC268" s="67"/>
    </row>
    <row r="269" spans="1:68" ht="14.25" customHeight="1" x14ac:dyDescent="0.25">
      <c r="A269" s="780" t="s">
        <v>171</v>
      </c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0"/>
      <c r="P269" s="780"/>
      <c r="Q269" s="780"/>
      <c r="R269" s="780"/>
      <c r="S269" s="780"/>
      <c r="T269" s="780"/>
      <c r="U269" s="780"/>
      <c r="V269" s="780"/>
      <c r="W269" s="780"/>
      <c r="X269" s="780"/>
      <c r="Y269" s="780"/>
      <c r="Z269" s="780"/>
      <c r="AA269" s="66"/>
      <c r="AB269" s="66"/>
      <c r="AC269" s="80"/>
    </row>
    <row r="270" spans="1:68" ht="27" customHeight="1" x14ac:dyDescent="0.25">
      <c r="A270" s="63" t="s">
        <v>468</v>
      </c>
      <c r="B270" s="63" t="s">
        <v>469</v>
      </c>
      <c r="C270" s="36">
        <v>4301020340</v>
      </c>
      <c r="D270" s="781">
        <v>4680115885721</v>
      </c>
      <c r="E270" s="781"/>
      <c r="F270" s="62">
        <v>0.33</v>
      </c>
      <c r="G270" s="37">
        <v>6</v>
      </c>
      <c r="H270" s="62">
        <v>1.98</v>
      </c>
      <c r="I270" s="62">
        <v>2.08</v>
      </c>
      <c r="J270" s="37">
        <v>234</v>
      </c>
      <c r="K270" s="37" t="s">
        <v>81</v>
      </c>
      <c r="L270" s="37"/>
      <c r="M270" s="38" t="s">
        <v>131</v>
      </c>
      <c r="N270" s="38"/>
      <c r="O270" s="37">
        <v>50</v>
      </c>
      <c r="P270" s="929" t="s">
        <v>470</v>
      </c>
      <c r="Q270" s="783"/>
      <c r="R270" s="783"/>
      <c r="S270" s="783"/>
      <c r="T270" s="78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IFERROR(IF(Y270=0,"",ROUNDUP(Y270/H270,0)*0.00502),"")</f>
        <v/>
      </c>
      <c r="AA270" s="68" t="s">
        <v>45</v>
      </c>
      <c r="AB270" s="69" t="s">
        <v>472</v>
      </c>
      <c r="AC270" s="366" t="s">
        <v>471</v>
      </c>
      <c r="AG270" s="78"/>
      <c r="AJ270" s="84"/>
      <c r="AK270" s="84"/>
      <c r="BB270" s="36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88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85" t="s">
        <v>40</v>
      </c>
      <c r="Q271" s="786"/>
      <c r="R271" s="786"/>
      <c r="S271" s="786"/>
      <c r="T271" s="786"/>
      <c r="U271" s="786"/>
      <c r="V271" s="787"/>
      <c r="W271" s="42" t="s">
        <v>39</v>
      </c>
      <c r="X271" s="43">
        <f>IFERROR(X270/H270,"0")</f>
        <v>0</v>
      </c>
      <c r="Y271" s="43">
        <f>IFERROR(Y270/H270,"0")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5" t="s">
        <v>40</v>
      </c>
      <c r="Q272" s="786"/>
      <c r="R272" s="786"/>
      <c r="S272" s="786"/>
      <c r="T272" s="786"/>
      <c r="U272" s="786"/>
      <c r="V272" s="787"/>
      <c r="W272" s="42" t="s">
        <v>0</v>
      </c>
      <c r="X272" s="43">
        <f>IFERROR(SUM(X270:X270),"0")</f>
        <v>0</v>
      </c>
      <c r="Y272" s="43">
        <f>IFERROR(SUM(Y270:Y270),"0")</f>
        <v>0</v>
      </c>
      <c r="Z272" s="42"/>
      <c r="AA272" s="67"/>
      <c r="AB272" s="67"/>
      <c r="AC272" s="67"/>
    </row>
    <row r="273" spans="1:68" ht="16.5" customHeight="1" x14ac:dyDescent="0.25">
      <c r="A273" s="779" t="s">
        <v>473</v>
      </c>
      <c r="B273" s="779"/>
      <c r="C273" s="779"/>
      <c r="D273" s="779"/>
      <c r="E273" s="779"/>
      <c r="F273" s="779"/>
      <c r="G273" s="779"/>
      <c r="H273" s="779"/>
      <c r="I273" s="779"/>
      <c r="J273" s="779"/>
      <c r="K273" s="779"/>
      <c r="L273" s="779"/>
      <c r="M273" s="779"/>
      <c r="N273" s="779"/>
      <c r="O273" s="779"/>
      <c r="P273" s="779"/>
      <c r="Q273" s="779"/>
      <c r="R273" s="779"/>
      <c r="S273" s="779"/>
      <c r="T273" s="779"/>
      <c r="U273" s="779"/>
      <c r="V273" s="779"/>
      <c r="W273" s="779"/>
      <c r="X273" s="779"/>
      <c r="Y273" s="779"/>
      <c r="Z273" s="779"/>
      <c r="AA273" s="65"/>
      <c r="AB273" s="65"/>
      <c r="AC273" s="79"/>
    </row>
    <row r="274" spans="1:68" ht="14.25" customHeight="1" x14ac:dyDescent="0.25">
      <c r="A274" s="780" t="s">
        <v>123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66"/>
      <c r="AB274" s="66"/>
      <c r="AC274" s="80"/>
    </row>
    <row r="275" spans="1:68" ht="27" customHeight="1" x14ac:dyDescent="0.25">
      <c r="A275" s="63" t="s">
        <v>474</v>
      </c>
      <c r="B275" s="63" t="s">
        <v>475</v>
      </c>
      <c r="C275" s="36">
        <v>4301011855</v>
      </c>
      <c r="D275" s="781">
        <v>4680115885837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128</v>
      </c>
      <c r="L275" s="37"/>
      <c r="M275" s="38" t="s">
        <v>127</v>
      </c>
      <c r="N275" s="38"/>
      <c r="O275" s="37">
        <v>55</v>
      </c>
      <c r="P275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ref="Y275:Y280" si="52">IFERROR(IF(X275="",0,CEILING((X275/$H275),1)*$H275),"")</f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68" t="s">
        <v>476</v>
      </c>
      <c r="AG275" s="78"/>
      <c r="AJ275" s="84"/>
      <c r="AK275" s="84"/>
      <c r="BB275" s="369" t="s">
        <v>66</v>
      </c>
      <c r="BM275" s="78">
        <f t="shared" ref="BM275:BM280" si="53">IFERROR(X275*I275/H275,"0")</f>
        <v>0</v>
      </c>
      <c r="BN275" s="78">
        <f t="shared" ref="BN275:BN280" si="54">IFERROR(Y275*I275/H275,"0")</f>
        <v>0</v>
      </c>
      <c r="BO275" s="78">
        <f t="shared" ref="BO275:BO280" si="55">IFERROR(1/J275*(X275/H275),"0")</f>
        <v>0</v>
      </c>
      <c r="BP275" s="78">
        <f t="shared" ref="BP275:BP280" si="56">IFERROR(1/J275*(Y275/H275),"0")</f>
        <v>0</v>
      </c>
    </row>
    <row r="276" spans="1:68" ht="27" customHeight="1" x14ac:dyDescent="0.25">
      <c r="A276" s="63" t="s">
        <v>477</v>
      </c>
      <c r="B276" s="63" t="s">
        <v>478</v>
      </c>
      <c r="C276" s="36">
        <v>4301011910</v>
      </c>
      <c r="D276" s="781">
        <v>4680115885806</v>
      </c>
      <c r="E276" s="781"/>
      <c r="F276" s="62">
        <v>1.35</v>
      </c>
      <c r="G276" s="37">
        <v>8</v>
      </c>
      <c r="H276" s="62">
        <v>10.8</v>
      </c>
      <c r="I276" s="62">
        <v>11.28</v>
      </c>
      <c r="J276" s="37">
        <v>48</v>
      </c>
      <c r="K276" s="37" t="s">
        <v>128</v>
      </c>
      <c r="L276" s="37"/>
      <c r="M276" s="38" t="s">
        <v>154</v>
      </c>
      <c r="N276" s="38"/>
      <c r="O276" s="37">
        <v>55</v>
      </c>
      <c r="P276" s="931" t="s">
        <v>479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IFERROR(IF(Y276=0,"",ROUNDUP(Y276/H276,0)*0.02039),"")</f>
        <v/>
      </c>
      <c r="AA276" s="68" t="s">
        <v>45</v>
      </c>
      <c r="AB276" s="69" t="s">
        <v>45</v>
      </c>
      <c r="AC276" s="370" t="s">
        <v>480</v>
      </c>
      <c r="AG276" s="78"/>
      <c r="AJ276" s="84"/>
      <c r="AK276" s="84"/>
      <c r="BB276" s="371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477</v>
      </c>
      <c r="B277" s="63" t="s">
        <v>481</v>
      </c>
      <c r="C277" s="36">
        <v>4301011850</v>
      </c>
      <c r="D277" s="781">
        <v>4680115885806</v>
      </c>
      <c r="E277" s="781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127</v>
      </c>
      <c r="N277" s="38"/>
      <c r="O277" s="37">
        <v>55</v>
      </c>
      <c r="P277" s="9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482</v>
      </c>
      <c r="AG277" s="78"/>
      <c r="AJ277" s="84"/>
      <c r="AK277" s="84"/>
      <c r="BB277" s="373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ht="37.5" customHeight="1" x14ac:dyDescent="0.25">
      <c r="A278" s="63" t="s">
        <v>483</v>
      </c>
      <c r="B278" s="63" t="s">
        <v>484</v>
      </c>
      <c r="C278" s="36">
        <v>4301011853</v>
      </c>
      <c r="D278" s="781">
        <v>4680115885851</v>
      </c>
      <c r="E278" s="781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127</v>
      </c>
      <c r="N278" s="38"/>
      <c r="O278" s="37">
        <v>55</v>
      </c>
      <c r="P278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83"/>
      <c r="R278" s="783"/>
      <c r="S278" s="783"/>
      <c r="T278" s="78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2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485</v>
      </c>
      <c r="AG278" s="78"/>
      <c r="AJ278" s="84"/>
      <c r="AK278" s="84"/>
      <c r="BB278" s="375" t="s">
        <v>66</v>
      </c>
      <c r="BM278" s="78">
        <f t="shared" si="53"/>
        <v>0</v>
      </c>
      <c r="BN278" s="78">
        <f t="shared" si="54"/>
        <v>0</v>
      </c>
      <c r="BO278" s="78">
        <f t="shared" si="55"/>
        <v>0</v>
      </c>
      <c r="BP278" s="78">
        <f t="shared" si="56"/>
        <v>0</v>
      </c>
    </row>
    <row r="279" spans="1:68" ht="27" customHeight="1" x14ac:dyDescent="0.25">
      <c r="A279" s="63" t="s">
        <v>486</v>
      </c>
      <c r="B279" s="63" t="s">
        <v>487</v>
      </c>
      <c r="C279" s="36">
        <v>4301011852</v>
      </c>
      <c r="D279" s="781">
        <v>4680115885844</v>
      </c>
      <c r="E279" s="781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87</v>
      </c>
      <c r="L279" s="37"/>
      <c r="M279" s="38" t="s">
        <v>127</v>
      </c>
      <c r="N279" s="38"/>
      <c r="O279" s="37">
        <v>55</v>
      </c>
      <c r="P279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83"/>
      <c r="R279" s="783"/>
      <c r="S279" s="783"/>
      <c r="T279" s="78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2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76" t="s">
        <v>476</v>
      </c>
      <c r="AG279" s="78"/>
      <c r="AJ279" s="84"/>
      <c r="AK279" s="84"/>
      <c r="BB279" s="377" t="s">
        <v>66</v>
      </c>
      <c r="BM279" s="78">
        <f t="shared" si="53"/>
        <v>0</v>
      </c>
      <c r="BN279" s="78">
        <f t="shared" si="54"/>
        <v>0</v>
      </c>
      <c r="BO279" s="78">
        <f t="shared" si="55"/>
        <v>0</v>
      </c>
      <c r="BP279" s="78">
        <f t="shared" si="56"/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4301011851</v>
      </c>
      <c r="D280" s="781">
        <v>4680115885820</v>
      </c>
      <c r="E280" s="781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87</v>
      </c>
      <c r="L280" s="37"/>
      <c r="M280" s="38" t="s">
        <v>127</v>
      </c>
      <c r="N280" s="38"/>
      <c r="O280" s="37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3"/>
      <c r="R280" s="783"/>
      <c r="S280" s="783"/>
      <c r="T280" s="78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2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78" t="s">
        <v>482</v>
      </c>
      <c r="AG280" s="78"/>
      <c r="AJ280" s="84"/>
      <c r="AK280" s="84"/>
      <c r="BB280" s="379" t="s">
        <v>66</v>
      </c>
      <c r="BM280" s="78">
        <f t="shared" si="53"/>
        <v>0</v>
      </c>
      <c r="BN280" s="78">
        <f t="shared" si="54"/>
        <v>0</v>
      </c>
      <c r="BO280" s="78">
        <f t="shared" si="55"/>
        <v>0</v>
      </c>
      <c r="BP280" s="78">
        <f t="shared" si="56"/>
        <v>0</v>
      </c>
    </row>
    <row r="281" spans="1:68" x14ac:dyDescent="0.2">
      <c r="A281" s="788"/>
      <c r="B281" s="788"/>
      <c r="C281" s="788"/>
      <c r="D281" s="788"/>
      <c r="E281" s="788"/>
      <c r="F281" s="788"/>
      <c r="G281" s="788"/>
      <c r="H281" s="788"/>
      <c r="I281" s="788"/>
      <c r="J281" s="788"/>
      <c r="K281" s="788"/>
      <c r="L281" s="788"/>
      <c r="M281" s="788"/>
      <c r="N281" s="788"/>
      <c r="O281" s="789"/>
      <c r="P281" s="785" t="s">
        <v>40</v>
      </c>
      <c r="Q281" s="786"/>
      <c r="R281" s="786"/>
      <c r="S281" s="786"/>
      <c r="T281" s="786"/>
      <c r="U281" s="786"/>
      <c r="V281" s="787"/>
      <c r="W281" s="42" t="s">
        <v>39</v>
      </c>
      <c r="X281" s="43">
        <f>IFERROR(X275/H275,"0")+IFERROR(X276/H276,"0")+IFERROR(X277/H277,"0")+IFERROR(X278/H278,"0")+IFERROR(X279/H279,"0")+IFERROR(X280/H280,"0")</f>
        <v>0</v>
      </c>
      <c r="Y281" s="43">
        <f>IFERROR(Y275/H275,"0")+IFERROR(Y276/H276,"0")+IFERROR(Y277/H277,"0")+IFERROR(Y278/H278,"0")+IFERROR(Y279/H279,"0")+IFERROR(Y280/H280,"0")</f>
        <v>0</v>
      </c>
      <c r="Z281" s="43">
        <f>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88"/>
      <c r="B282" s="788"/>
      <c r="C282" s="788"/>
      <c r="D282" s="788"/>
      <c r="E282" s="788"/>
      <c r="F282" s="788"/>
      <c r="G282" s="788"/>
      <c r="H282" s="788"/>
      <c r="I282" s="788"/>
      <c r="J282" s="788"/>
      <c r="K282" s="788"/>
      <c r="L282" s="788"/>
      <c r="M282" s="788"/>
      <c r="N282" s="788"/>
      <c r="O282" s="789"/>
      <c r="P282" s="785" t="s">
        <v>40</v>
      </c>
      <c r="Q282" s="786"/>
      <c r="R282" s="786"/>
      <c r="S282" s="786"/>
      <c r="T282" s="786"/>
      <c r="U282" s="786"/>
      <c r="V282" s="787"/>
      <c r="W282" s="42" t="s">
        <v>0</v>
      </c>
      <c r="X282" s="43">
        <f>IFERROR(SUM(X275:X280),"0")</f>
        <v>0</v>
      </c>
      <c r="Y282" s="43">
        <f>IFERROR(SUM(Y275:Y280),"0")</f>
        <v>0</v>
      </c>
      <c r="Z282" s="42"/>
      <c r="AA282" s="67"/>
      <c r="AB282" s="67"/>
      <c r="AC282" s="67"/>
    </row>
    <row r="283" spans="1:68" ht="16.5" customHeight="1" x14ac:dyDescent="0.25">
      <c r="A283" s="779" t="s">
        <v>490</v>
      </c>
      <c r="B283" s="779"/>
      <c r="C283" s="779"/>
      <c r="D283" s="779"/>
      <c r="E283" s="779"/>
      <c r="F283" s="779"/>
      <c r="G283" s="779"/>
      <c r="H283" s="779"/>
      <c r="I283" s="779"/>
      <c r="J283" s="779"/>
      <c r="K283" s="779"/>
      <c r="L283" s="779"/>
      <c r="M283" s="779"/>
      <c r="N283" s="779"/>
      <c r="O283" s="779"/>
      <c r="P283" s="779"/>
      <c r="Q283" s="779"/>
      <c r="R283" s="779"/>
      <c r="S283" s="779"/>
      <c r="T283" s="779"/>
      <c r="U283" s="779"/>
      <c r="V283" s="779"/>
      <c r="W283" s="779"/>
      <c r="X283" s="779"/>
      <c r="Y283" s="779"/>
      <c r="Z283" s="779"/>
      <c r="AA283" s="65"/>
      <c r="AB283" s="65"/>
      <c r="AC283" s="79"/>
    </row>
    <row r="284" spans="1:68" ht="14.25" customHeight="1" x14ac:dyDescent="0.25">
      <c r="A284" s="780" t="s">
        <v>123</v>
      </c>
      <c r="B284" s="780"/>
      <c r="C284" s="780"/>
      <c r="D284" s="780"/>
      <c r="E284" s="780"/>
      <c r="F284" s="780"/>
      <c r="G284" s="780"/>
      <c r="H284" s="780"/>
      <c r="I284" s="780"/>
      <c r="J284" s="780"/>
      <c r="K284" s="780"/>
      <c r="L284" s="780"/>
      <c r="M284" s="780"/>
      <c r="N284" s="780"/>
      <c r="O284" s="780"/>
      <c r="P284" s="780"/>
      <c r="Q284" s="780"/>
      <c r="R284" s="780"/>
      <c r="S284" s="780"/>
      <c r="T284" s="780"/>
      <c r="U284" s="780"/>
      <c r="V284" s="780"/>
      <c r="W284" s="780"/>
      <c r="X284" s="780"/>
      <c r="Y284" s="780"/>
      <c r="Z284" s="780"/>
      <c r="AA284" s="66"/>
      <c r="AB284" s="66"/>
      <c r="AC284" s="80"/>
    </row>
    <row r="285" spans="1:68" ht="27" customHeight="1" x14ac:dyDescent="0.25">
      <c r="A285" s="63" t="s">
        <v>491</v>
      </c>
      <c r="B285" s="63" t="s">
        <v>492</v>
      </c>
      <c r="C285" s="36">
        <v>4301011876</v>
      </c>
      <c r="D285" s="781">
        <v>4680115885707</v>
      </c>
      <c r="E285" s="781"/>
      <c r="F285" s="62">
        <v>0.9</v>
      </c>
      <c r="G285" s="37">
        <v>10</v>
      </c>
      <c r="H285" s="62">
        <v>9</v>
      </c>
      <c r="I285" s="62">
        <v>9.48</v>
      </c>
      <c r="J285" s="37">
        <v>56</v>
      </c>
      <c r="K285" s="37" t="s">
        <v>128</v>
      </c>
      <c r="L285" s="37"/>
      <c r="M285" s="38" t="s">
        <v>127</v>
      </c>
      <c r="N285" s="38"/>
      <c r="O285" s="37">
        <v>31</v>
      </c>
      <c r="P285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3"/>
      <c r="R285" s="783"/>
      <c r="S285" s="783"/>
      <c r="T285" s="784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0" t="s">
        <v>439</v>
      </c>
      <c r="AG285" s="78"/>
      <c r="AJ285" s="84"/>
      <c r="AK285" s="84"/>
      <c r="BB285" s="38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5" t="s">
        <v>40</v>
      </c>
      <c r="Q286" s="786"/>
      <c r="R286" s="786"/>
      <c r="S286" s="786"/>
      <c r="T286" s="786"/>
      <c r="U286" s="786"/>
      <c r="V286" s="787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788"/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9"/>
      <c r="P287" s="785" t="s">
        <v>40</v>
      </c>
      <c r="Q287" s="786"/>
      <c r="R287" s="786"/>
      <c r="S287" s="786"/>
      <c r="T287" s="786"/>
      <c r="U287" s="786"/>
      <c r="V287" s="787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779" t="s">
        <v>493</v>
      </c>
      <c r="B288" s="779"/>
      <c r="C288" s="779"/>
      <c r="D288" s="779"/>
      <c r="E288" s="779"/>
      <c r="F288" s="779"/>
      <c r="G288" s="779"/>
      <c r="H288" s="779"/>
      <c r="I288" s="779"/>
      <c r="J288" s="779"/>
      <c r="K288" s="779"/>
      <c r="L288" s="779"/>
      <c r="M288" s="779"/>
      <c r="N288" s="779"/>
      <c r="O288" s="779"/>
      <c r="P288" s="779"/>
      <c r="Q288" s="779"/>
      <c r="R288" s="779"/>
      <c r="S288" s="779"/>
      <c r="T288" s="779"/>
      <c r="U288" s="779"/>
      <c r="V288" s="779"/>
      <c r="W288" s="779"/>
      <c r="X288" s="779"/>
      <c r="Y288" s="779"/>
      <c r="Z288" s="779"/>
      <c r="AA288" s="65"/>
      <c r="AB288" s="65"/>
      <c r="AC288" s="79"/>
    </row>
    <row r="289" spans="1:68" ht="14.25" customHeight="1" x14ac:dyDescent="0.25">
      <c r="A289" s="780" t="s">
        <v>123</v>
      </c>
      <c r="B289" s="780"/>
      <c r="C289" s="780"/>
      <c r="D289" s="780"/>
      <c r="E289" s="780"/>
      <c r="F289" s="780"/>
      <c r="G289" s="780"/>
      <c r="H289" s="780"/>
      <c r="I289" s="780"/>
      <c r="J289" s="780"/>
      <c r="K289" s="780"/>
      <c r="L289" s="780"/>
      <c r="M289" s="780"/>
      <c r="N289" s="780"/>
      <c r="O289" s="780"/>
      <c r="P289" s="780"/>
      <c r="Q289" s="780"/>
      <c r="R289" s="780"/>
      <c r="S289" s="780"/>
      <c r="T289" s="780"/>
      <c r="U289" s="780"/>
      <c r="V289" s="780"/>
      <c r="W289" s="780"/>
      <c r="X289" s="780"/>
      <c r="Y289" s="780"/>
      <c r="Z289" s="780"/>
      <c r="AA289" s="66"/>
      <c r="AB289" s="66"/>
      <c r="AC289" s="80"/>
    </row>
    <row r="290" spans="1:68" ht="27" customHeight="1" x14ac:dyDescent="0.25">
      <c r="A290" s="63" t="s">
        <v>494</v>
      </c>
      <c r="B290" s="63" t="s">
        <v>495</v>
      </c>
      <c r="C290" s="36">
        <v>4301011223</v>
      </c>
      <c r="D290" s="781">
        <v>4607091383423</v>
      </c>
      <c r="E290" s="781"/>
      <c r="F290" s="62">
        <v>1.35</v>
      </c>
      <c r="G290" s="37">
        <v>8</v>
      </c>
      <c r="H290" s="62">
        <v>10.8</v>
      </c>
      <c r="I290" s="62">
        <v>11.375999999999999</v>
      </c>
      <c r="J290" s="37">
        <v>56</v>
      </c>
      <c r="K290" s="37" t="s">
        <v>128</v>
      </c>
      <c r="L290" s="37"/>
      <c r="M290" s="38" t="s">
        <v>131</v>
      </c>
      <c r="N290" s="38"/>
      <c r="O290" s="37">
        <v>35</v>
      </c>
      <c r="P290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3"/>
      <c r="R290" s="783"/>
      <c r="S290" s="783"/>
      <c r="T290" s="78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IFERROR(IF(Y290=0,"",ROUNDUP(Y290/H290,0)*0.02175),"")</f>
        <v/>
      </c>
      <c r="AA290" s="68" t="s">
        <v>45</v>
      </c>
      <c r="AB290" s="69" t="s">
        <v>45</v>
      </c>
      <c r="AC290" s="382" t="s">
        <v>126</v>
      </c>
      <c r="AG290" s="78"/>
      <c r="AJ290" s="84"/>
      <c r="AK290" s="84"/>
      <c r="BB290" s="38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496</v>
      </c>
      <c r="B291" s="63" t="s">
        <v>497</v>
      </c>
      <c r="C291" s="36">
        <v>4301011879</v>
      </c>
      <c r="D291" s="781">
        <v>4680115885691</v>
      </c>
      <c r="E291" s="781"/>
      <c r="F291" s="62">
        <v>1.35</v>
      </c>
      <c r="G291" s="37">
        <v>8</v>
      </c>
      <c r="H291" s="62">
        <v>10.8</v>
      </c>
      <c r="I291" s="62">
        <v>11.28</v>
      </c>
      <c r="J291" s="37">
        <v>56</v>
      </c>
      <c r="K291" s="37" t="s">
        <v>128</v>
      </c>
      <c r="L291" s="37"/>
      <c r="M291" s="38" t="s">
        <v>80</v>
      </c>
      <c r="N291" s="38"/>
      <c r="O291" s="37">
        <v>30</v>
      </c>
      <c r="P291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3"/>
      <c r="R291" s="783"/>
      <c r="S291" s="783"/>
      <c r="T291" s="78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IFERROR(IF(Y291=0,"",ROUNDUP(Y291/H291,0)*0.02175),"")</f>
        <v/>
      </c>
      <c r="AA291" s="68" t="s">
        <v>45</v>
      </c>
      <c r="AB291" s="69" t="s">
        <v>45</v>
      </c>
      <c r="AC291" s="384" t="s">
        <v>498</v>
      </c>
      <c r="AG291" s="78"/>
      <c r="AJ291" s="84"/>
      <c r="AK291" s="84"/>
      <c r="BB291" s="385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499</v>
      </c>
      <c r="B292" s="63" t="s">
        <v>500</v>
      </c>
      <c r="C292" s="36">
        <v>4301011878</v>
      </c>
      <c r="D292" s="781">
        <v>4680115885660</v>
      </c>
      <c r="E292" s="781"/>
      <c r="F292" s="62">
        <v>1.35</v>
      </c>
      <c r="G292" s="37">
        <v>8</v>
      </c>
      <c r="H292" s="62">
        <v>10.8</v>
      </c>
      <c r="I292" s="62">
        <v>11.28</v>
      </c>
      <c r="J292" s="37">
        <v>56</v>
      </c>
      <c r="K292" s="37" t="s">
        <v>128</v>
      </c>
      <c r="L292" s="37"/>
      <c r="M292" s="38" t="s">
        <v>80</v>
      </c>
      <c r="N292" s="38"/>
      <c r="O292" s="37">
        <v>35</v>
      </c>
      <c r="P292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3"/>
      <c r="R292" s="783"/>
      <c r="S292" s="783"/>
      <c r="T292" s="78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501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88"/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9"/>
      <c r="P293" s="785" t="s">
        <v>40</v>
      </c>
      <c r="Q293" s="786"/>
      <c r="R293" s="786"/>
      <c r="S293" s="786"/>
      <c r="T293" s="786"/>
      <c r="U293" s="786"/>
      <c r="V293" s="787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88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85" t="s">
        <v>40</v>
      </c>
      <c r="Q294" s="786"/>
      <c r="R294" s="786"/>
      <c r="S294" s="786"/>
      <c r="T294" s="786"/>
      <c r="U294" s="786"/>
      <c r="V294" s="787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779" t="s">
        <v>502</v>
      </c>
      <c r="B295" s="779"/>
      <c r="C295" s="779"/>
      <c r="D295" s="779"/>
      <c r="E295" s="779"/>
      <c r="F295" s="779"/>
      <c r="G295" s="779"/>
      <c r="H295" s="779"/>
      <c r="I295" s="779"/>
      <c r="J295" s="779"/>
      <c r="K295" s="779"/>
      <c r="L295" s="779"/>
      <c r="M295" s="779"/>
      <c r="N295" s="779"/>
      <c r="O295" s="779"/>
      <c r="P295" s="779"/>
      <c r="Q295" s="779"/>
      <c r="R295" s="779"/>
      <c r="S295" s="779"/>
      <c r="T295" s="779"/>
      <c r="U295" s="779"/>
      <c r="V295" s="779"/>
      <c r="W295" s="779"/>
      <c r="X295" s="779"/>
      <c r="Y295" s="779"/>
      <c r="Z295" s="779"/>
      <c r="AA295" s="65"/>
      <c r="AB295" s="65"/>
      <c r="AC295" s="79"/>
    </row>
    <row r="296" spans="1:68" ht="14.25" customHeight="1" x14ac:dyDescent="0.25">
      <c r="A296" s="780" t="s">
        <v>82</v>
      </c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80"/>
      <c r="P296" s="780"/>
      <c r="Q296" s="780"/>
      <c r="R296" s="780"/>
      <c r="S296" s="780"/>
      <c r="T296" s="780"/>
      <c r="U296" s="780"/>
      <c r="V296" s="780"/>
      <c r="W296" s="780"/>
      <c r="X296" s="780"/>
      <c r="Y296" s="780"/>
      <c r="Z296" s="780"/>
      <c r="AA296" s="66"/>
      <c r="AB296" s="66"/>
      <c r="AC296" s="80"/>
    </row>
    <row r="297" spans="1:68" ht="27" customHeight="1" x14ac:dyDescent="0.25">
      <c r="A297" s="63" t="s">
        <v>503</v>
      </c>
      <c r="B297" s="63" t="s">
        <v>504</v>
      </c>
      <c r="C297" s="36">
        <v>4301051409</v>
      </c>
      <c r="D297" s="781">
        <v>4680115881556</v>
      </c>
      <c r="E297" s="781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128</v>
      </c>
      <c r="L297" s="37"/>
      <c r="M297" s="38" t="s">
        <v>131</v>
      </c>
      <c r="N297" s="38"/>
      <c r="O297" s="37">
        <v>45</v>
      </c>
      <c r="P297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88" t="s">
        <v>505</v>
      </c>
      <c r="AG297" s="78"/>
      <c r="AJ297" s="84"/>
      <c r="AK297" s="84"/>
      <c r="BB297" s="389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506</v>
      </c>
      <c r="B298" s="63" t="s">
        <v>507</v>
      </c>
      <c r="C298" s="36">
        <v>4301051506</v>
      </c>
      <c r="D298" s="781">
        <v>4680115881037</v>
      </c>
      <c r="E298" s="781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87</v>
      </c>
      <c r="L298" s="37"/>
      <c r="M298" s="38" t="s">
        <v>80</v>
      </c>
      <c r="N298" s="38"/>
      <c r="O298" s="37">
        <v>40</v>
      </c>
      <c r="P298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0" t="s">
        <v>508</v>
      </c>
      <c r="AG298" s="78"/>
      <c r="AJ298" s="84"/>
      <c r="AK298" s="84"/>
      <c r="BB298" s="391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509</v>
      </c>
      <c r="B299" s="63" t="s">
        <v>510</v>
      </c>
      <c r="C299" s="36">
        <v>4301051487</v>
      </c>
      <c r="D299" s="781">
        <v>4680115881228</v>
      </c>
      <c r="E299" s="781"/>
      <c r="F299" s="62">
        <v>0.4</v>
      </c>
      <c r="G299" s="37">
        <v>6</v>
      </c>
      <c r="H299" s="62">
        <v>2.4</v>
      </c>
      <c r="I299" s="62">
        <v>2.6720000000000002</v>
      </c>
      <c r="J299" s="37">
        <v>156</v>
      </c>
      <c r="K299" s="37" t="s">
        <v>87</v>
      </c>
      <c r="L299" s="37"/>
      <c r="M299" s="38" t="s">
        <v>80</v>
      </c>
      <c r="N299" s="38"/>
      <c r="O299" s="37">
        <v>40</v>
      </c>
      <c r="P299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83"/>
      <c r="R299" s="783"/>
      <c r="S299" s="783"/>
      <c r="T299" s="78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IFERROR(IF(Y299=0,"",ROUNDUP(Y299/H299,0)*0.00753),"")</f>
        <v/>
      </c>
      <c r="AA299" s="68" t="s">
        <v>45</v>
      </c>
      <c r="AB299" s="69" t="s">
        <v>45</v>
      </c>
      <c r="AC299" s="392" t="s">
        <v>508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511</v>
      </c>
      <c r="B300" s="63" t="s">
        <v>512</v>
      </c>
      <c r="C300" s="36">
        <v>4301051384</v>
      </c>
      <c r="D300" s="781">
        <v>4680115881211</v>
      </c>
      <c r="E300" s="781"/>
      <c r="F300" s="62">
        <v>0.4</v>
      </c>
      <c r="G300" s="37">
        <v>6</v>
      </c>
      <c r="H300" s="62">
        <v>2.4</v>
      </c>
      <c r="I300" s="62">
        <v>2.6</v>
      </c>
      <c r="J300" s="37">
        <v>156</v>
      </c>
      <c r="K300" s="37" t="s">
        <v>87</v>
      </c>
      <c r="L300" s="37"/>
      <c r="M300" s="38" t="s">
        <v>80</v>
      </c>
      <c r="N300" s="38"/>
      <c r="O300" s="37">
        <v>45</v>
      </c>
      <c r="P300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83"/>
      <c r="R300" s="783"/>
      <c r="S300" s="783"/>
      <c r="T300" s="78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IFERROR(IF(Y300=0,"",ROUNDUP(Y300/H300,0)*0.00753),"")</f>
        <v/>
      </c>
      <c r="AA300" s="68" t="s">
        <v>45</v>
      </c>
      <c r="AB300" s="69" t="s">
        <v>45</v>
      </c>
      <c r="AC300" s="394" t="s">
        <v>505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513</v>
      </c>
      <c r="B301" s="63" t="s">
        <v>514</v>
      </c>
      <c r="C301" s="36">
        <v>4301051378</v>
      </c>
      <c r="D301" s="781">
        <v>4680115881020</v>
      </c>
      <c r="E301" s="781"/>
      <c r="F301" s="62">
        <v>0.84</v>
      </c>
      <c r="G301" s="37">
        <v>4</v>
      </c>
      <c r="H301" s="62">
        <v>3.36</v>
      </c>
      <c r="I301" s="62">
        <v>3.57</v>
      </c>
      <c r="J301" s="37">
        <v>120</v>
      </c>
      <c r="K301" s="37" t="s">
        <v>87</v>
      </c>
      <c r="L301" s="37"/>
      <c r="M301" s="38" t="s">
        <v>80</v>
      </c>
      <c r="N301" s="38"/>
      <c r="O301" s="37">
        <v>45</v>
      </c>
      <c r="P301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83"/>
      <c r="R301" s="783"/>
      <c r="S301" s="783"/>
      <c r="T301" s="78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IFERROR(IF(Y301=0,"",ROUNDUP(Y301/H301,0)*0.00937),"")</f>
        <v/>
      </c>
      <c r="AA301" s="68" t="s">
        <v>45</v>
      </c>
      <c r="AB301" s="69" t="s">
        <v>45</v>
      </c>
      <c r="AC301" s="396" t="s">
        <v>515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85" t="s">
        <v>40</v>
      </c>
      <c r="Q302" s="786"/>
      <c r="R302" s="786"/>
      <c r="S302" s="786"/>
      <c r="T302" s="786"/>
      <c r="U302" s="786"/>
      <c r="V302" s="787"/>
      <c r="W302" s="42" t="s">
        <v>39</v>
      </c>
      <c r="X302" s="43">
        <f>IFERROR(X297/H297,"0")+IFERROR(X298/H298,"0")+IFERROR(X299/H299,"0")+IFERROR(X300/H300,"0")+IFERROR(X301/H301,"0")</f>
        <v>0</v>
      </c>
      <c r="Y302" s="43">
        <f>IFERROR(Y297/H297,"0")+IFERROR(Y298/H298,"0")+IFERROR(Y299/H299,"0")+IFERROR(Y300/H300,"0")+IFERROR(Y301/H301,"0")</f>
        <v>0</v>
      </c>
      <c r="Z302" s="43">
        <f>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9"/>
      <c r="P303" s="785" t="s">
        <v>40</v>
      </c>
      <c r="Q303" s="786"/>
      <c r="R303" s="786"/>
      <c r="S303" s="786"/>
      <c r="T303" s="786"/>
      <c r="U303" s="786"/>
      <c r="V303" s="787"/>
      <c r="W303" s="42" t="s">
        <v>0</v>
      </c>
      <c r="X303" s="43">
        <f>IFERROR(SUM(X297:X301),"0")</f>
        <v>0</v>
      </c>
      <c r="Y303" s="43">
        <f>IFERROR(SUM(Y297:Y301),"0")</f>
        <v>0</v>
      </c>
      <c r="Z303" s="42"/>
      <c r="AA303" s="67"/>
      <c r="AB303" s="67"/>
      <c r="AC303" s="67"/>
    </row>
    <row r="304" spans="1:68" ht="16.5" customHeight="1" x14ac:dyDescent="0.25">
      <c r="A304" s="779" t="s">
        <v>516</v>
      </c>
      <c r="B304" s="779"/>
      <c r="C304" s="779"/>
      <c r="D304" s="779"/>
      <c r="E304" s="779"/>
      <c r="F304" s="779"/>
      <c r="G304" s="779"/>
      <c r="H304" s="779"/>
      <c r="I304" s="779"/>
      <c r="J304" s="779"/>
      <c r="K304" s="779"/>
      <c r="L304" s="779"/>
      <c r="M304" s="779"/>
      <c r="N304" s="779"/>
      <c r="O304" s="779"/>
      <c r="P304" s="779"/>
      <c r="Q304" s="779"/>
      <c r="R304" s="779"/>
      <c r="S304" s="779"/>
      <c r="T304" s="779"/>
      <c r="U304" s="779"/>
      <c r="V304" s="779"/>
      <c r="W304" s="779"/>
      <c r="X304" s="779"/>
      <c r="Y304" s="779"/>
      <c r="Z304" s="779"/>
      <c r="AA304" s="65"/>
      <c r="AB304" s="65"/>
      <c r="AC304" s="79"/>
    </row>
    <row r="305" spans="1:68" ht="14.25" customHeight="1" x14ac:dyDescent="0.25">
      <c r="A305" s="780" t="s">
        <v>82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66"/>
      <c r="AB305" s="66"/>
      <c r="AC305" s="80"/>
    </row>
    <row r="306" spans="1:68" ht="27" customHeight="1" x14ac:dyDescent="0.25">
      <c r="A306" s="63" t="s">
        <v>517</v>
      </c>
      <c r="B306" s="63" t="s">
        <v>518</v>
      </c>
      <c r="C306" s="36">
        <v>4301051731</v>
      </c>
      <c r="D306" s="781">
        <v>4680115884618</v>
      </c>
      <c r="E306" s="781"/>
      <c r="F306" s="62">
        <v>0.6</v>
      </c>
      <c r="G306" s="37">
        <v>6</v>
      </c>
      <c r="H306" s="62">
        <v>3.6</v>
      </c>
      <c r="I306" s="62">
        <v>3.81</v>
      </c>
      <c r="J306" s="37">
        <v>132</v>
      </c>
      <c r="K306" s="37" t="s">
        <v>87</v>
      </c>
      <c r="L306" s="37"/>
      <c r="M306" s="38" t="s">
        <v>80</v>
      </c>
      <c r="N306" s="38"/>
      <c r="O306" s="37">
        <v>45</v>
      </c>
      <c r="P306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83"/>
      <c r="R306" s="783"/>
      <c r="S306" s="783"/>
      <c r="T306" s="78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98" t="s">
        <v>519</v>
      </c>
      <c r="AG306" s="78"/>
      <c r="AJ306" s="84"/>
      <c r="AK306" s="84"/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88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5" t="s">
        <v>40</v>
      </c>
      <c r="Q307" s="786"/>
      <c r="R307" s="786"/>
      <c r="S307" s="786"/>
      <c r="T307" s="786"/>
      <c r="U307" s="786"/>
      <c r="V307" s="787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5" t="s">
        <v>40</v>
      </c>
      <c r="Q308" s="786"/>
      <c r="R308" s="786"/>
      <c r="S308" s="786"/>
      <c r="T308" s="786"/>
      <c r="U308" s="786"/>
      <c r="V308" s="787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79" t="s">
        <v>520</v>
      </c>
      <c r="B309" s="779"/>
      <c r="C309" s="779"/>
      <c r="D309" s="779"/>
      <c r="E309" s="779"/>
      <c r="F309" s="779"/>
      <c r="G309" s="779"/>
      <c r="H309" s="779"/>
      <c r="I309" s="779"/>
      <c r="J309" s="779"/>
      <c r="K309" s="779"/>
      <c r="L309" s="779"/>
      <c r="M309" s="779"/>
      <c r="N309" s="779"/>
      <c r="O309" s="779"/>
      <c r="P309" s="779"/>
      <c r="Q309" s="779"/>
      <c r="R309" s="779"/>
      <c r="S309" s="779"/>
      <c r="T309" s="779"/>
      <c r="U309" s="779"/>
      <c r="V309" s="779"/>
      <c r="W309" s="779"/>
      <c r="X309" s="779"/>
      <c r="Y309" s="779"/>
      <c r="Z309" s="779"/>
      <c r="AA309" s="65"/>
      <c r="AB309" s="65"/>
      <c r="AC309" s="79"/>
    </row>
    <row r="310" spans="1:68" ht="14.25" customHeight="1" x14ac:dyDescent="0.25">
      <c r="A310" s="780" t="s">
        <v>123</v>
      </c>
      <c r="B310" s="780"/>
      <c r="C310" s="780"/>
      <c r="D310" s="780"/>
      <c r="E310" s="780"/>
      <c r="F310" s="780"/>
      <c r="G310" s="780"/>
      <c r="H310" s="780"/>
      <c r="I310" s="780"/>
      <c r="J310" s="780"/>
      <c r="K310" s="780"/>
      <c r="L310" s="780"/>
      <c r="M310" s="780"/>
      <c r="N310" s="780"/>
      <c r="O310" s="780"/>
      <c r="P310" s="780"/>
      <c r="Q310" s="780"/>
      <c r="R310" s="780"/>
      <c r="S310" s="780"/>
      <c r="T310" s="780"/>
      <c r="U310" s="780"/>
      <c r="V310" s="780"/>
      <c r="W310" s="780"/>
      <c r="X310" s="780"/>
      <c r="Y310" s="780"/>
      <c r="Z310" s="780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4301011593</v>
      </c>
      <c r="D311" s="781">
        <v>4680115882973</v>
      </c>
      <c r="E311" s="78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128</v>
      </c>
      <c r="L311" s="37"/>
      <c r="M311" s="38" t="s">
        <v>127</v>
      </c>
      <c r="N311" s="38"/>
      <c r="O311" s="37">
        <v>55</v>
      </c>
      <c r="P311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83"/>
      <c r="R311" s="783"/>
      <c r="S311" s="783"/>
      <c r="T311" s="78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446</v>
      </c>
      <c r="AG311" s="78"/>
      <c r="AJ311" s="84"/>
      <c r="AK311" s="84"/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5" t="s">
        <v>40</v>
      </c>
      <c r="Q312" s="786"/>
      <c r="R312" s="786"/>
      <c r="S312" s="786"/>
      <c r="T312" s="786"/>
      <c r="U312" s="786"/>
      <c r="V312" s="787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5" t="s">
        <v>40</v>
      </c>
      <c r="Q313" s="786"/>
      <c r="R313" s="786"/>
      <c r="S313" s="786"/>
      <c r="T313" s="786"/>
      <c r="U313" s="786"/>
      <c r="V313" s="787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780" t="s">
        <v>76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66"/>
      <c r="AB314" s="66"/>
      <c r="AC314" s="80"/>
    </row>
    <row r="315" spans="1:68" ht="27" customHeight="1" x14ac:dyDescent="0.25">
      <c r="A315" s="63" t="s">
        <v>523</v>
      </c>
      <c r="B315" s="63" t="s">
        <v>524</v>
      </c>
      <c r="C315" s="36">
        <v>4301031305</v>
      </c>
      <c r="D315" s="781">
        <v>4607091389845</v>
      </c>
      <c r="E315" s="781"/>
      <c r="F315" s="62">
        <v>0.35</v>
      </c>
      <c r="G315" s="37">
        <v>6</v>
      </c>
      <c r="H315" s="62">
        <v>2.1</v>
      </c>
      <c r="I315" s="62">
        <v>2.2000000000000002</v>
      </c>
      <c r="J315" s="37">
        <v>234</v>
      </c>
      <c r="K315" s="37" t="s">
        <v>81</v>
      </c>
      <c r="L315" s="37"/>
      <c r="M315" s="38" t="s">
        <v>80</v>
      </c>
      <c r="N315" s="38"/>
      <c r="O315" s="37">
        <v>40</v>
      </c>
      <c r="P315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83"/>
      <c r="R315" s="783"/>
      <c r="S315" s="783"/>
      <c r="T315" s="78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02" t="s">
        <v>525</v>
      </c>
      <c r="AG315" s="78"/>
      <c r="AJ315" s="84"/>
      <c r="AK315" s="84"/>
      <c r="BB315" s="40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526</v>
      </c>
      <c r="B316" s="63" t="s">
        <v>527</v>
      </c>
      <c r="C316" s="36">
        <v>4301031306</v>
      </c>
      <c r="D316" s="781">
        <v>4680115882881</v>
      </c>
      <c r="E316" s="781"/>
      <c r="F316" s="62">
        <v>0.28000000000000003</v>
      </c>
      <c r="G316" s="37">
        <v>6</v>
      </c>
      <c r="H316" s="62">
        <v>1.68</v>
      </c>
      <c r="I316" s="62">
        <v>1.81</v>
      </c>
      <c r="J316" s="37">
        <v>234</v>
      </c>
      <c r="K316" s="37" t="s">
        <v>81</v>
      </c>
      <c r="L316" s="37"/>
      <c r="M316" s="38" t="s">
        <v>80</v>
      </c>
      <c r="N316" s="38"/>
      <c r="O316" s="37">
        <v>40</v>
      </c>
      <c r="P316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83"/>
      <c r="R316" s="783"/>
      <c r="S316" s="783"/>
      <c r="T316" s="78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525</v>
      </c>
      <c r="AG316" s="78"/>
      <c r="AJ316" s="84"/>
      <c r="AK316" s="84"/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5" t="s">
        <v>40</v>
      </c>
      <c r="Q317" s="786"/>
      <c r="R317" s="786"/>
      <c r="S317" s="786"/>
      <c r="T317" s="786"/>
      <c r="U317" s="786"/>
      <c r="V317" s="787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9"/>
      <c r="P318" s="785" t="s">
        <v>40</v>
      </c>
      <c r="Q318" s="786"/>
      <c r="R318" s="786"/>
      <c r="S318" s="786"/>
      <c r="T318" s="786"/>
      <c r="U318" s="786"/>
      <c r="V318" s="787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779" t="s">
        <v>528</v>
      </c>
      <c r="B319" s="779"/>
      <c r="C319" s="779"/>
      <c r="D319" s="779"/>
      <c r="E319" s="779"/>
      <c r="F319" s="779"/>
      <c r="G319" s="779"/>
      <c r="H319" s="779"/>
      <c r="I319" s="779"/>
      <c r="J319" s="779"/>
      <c r="K319" s="779"/>
      <c r="L319" s="779"/>
      <c r="M319" s="779"/>
      <c r="N319" s="779"/>
      <c r="O319" s="779"/>
      <c r="P319" s="779"/>
      <c r="Q319" s="779"/>
      <c r="R319" s="779"/>
      <c r="S319" s="779"/>
      <c r="T319" s="779"/>
      <c r="U319" s="779"/>
      <c r="V319" s="779"/>
      <c r="W319" s="779"/>
      <c r="X319" s="779"/>
      <c r="Y319" s="779"/>
      <c r="Z319" s="779"/>
      <c r="AA319" s="65"/>
      <c r="AB319" s="65"/>
      <c r="AC319" s="79"/>
    </row>
    <row r="320" spans="1:68" ht="14.25" customHeight="1" x14ac:dyDescent="0.25">
      <c r="A320" s="780" t="s">
        <v>123</v>
      </c>
      <c r="B320" s="780"/>
      <c r="C320" s="780"/>
      <c r="D320" s="780"/>
      <c r="E320" s="780"/>
      <c r="F320" s="780"/>
      <c r="G320" s="780"/>
      <c r="H320" s="780"/>
      <c r="I320" s="780"/>
      <c r="J320" s="780"/>
      <c r="K320" s="780"/>
      <c r="L320" s="780"/>
      <c r="M320" s="780"/>
      <c r="N320" s="780"/>
      <c r="O320" s="780"/>
      <c r="P320" s="780"/>
      <c r="Q320" s="780"/>
      <c r="R320" s="780"/>
      <c r="S320" s="780"/>
      <c r="T320" s="780"/>
      <c r="U320" s="780"/>
      <c r="V320" s="780"/>
      <c r="W320" s="780"/>
      <c r="X320" s="780"/>
      <c r="Y320" s="780"/>
      <c r="Z320" s="780"/>
      <c r="AA320" s="66"/>
      <c r="AB320" s="66"/>
      <c r="AC320" s="80"/>
    </row>
    <row r="321" spans="1:68" ht="27" customHeight="1" x14ac:dyDescent="0.25">
      <c r="A321" s="63" t="s">
        <v>529</v>
      </c>
      <c r="B321" s="63" t="s">
        <v>530</v>
      </c>
      <c r="C321" s="36">
        <v>4301012024</v>
      </c>
      <c r="D321" s="781">
        <v>4680115885615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128</v>
      </c>
      <c r="L321" s="37"/>
      <c r="M321" s="38" t="s">
        <v>131</v>
      </c>
      <c r="N321" s="38"/>
      <c r="O321" s="37">
        <v>55</v>
      </c>
      <c r="P321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ref="Y321:Y328" si="57">IFERROR(IF(X321="",0,CEILING((X321/$H321),1)*$H321),"")</f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06" t="s">
        <v>531</v>
      </c>
      <c r="AG321" s="78"/>
      <c r="AJ321" s="84"/>
      <c r="AK321" s="84"/>
      <c r="BB321" s="407" t="s">
        <v>66</v>
      </c>
      <c r="BM321" s="78">
        <f t="shared" ref="BM321:BM328" si="58">IFERROR(X321*I321/H321,"0")</f>
        <v>0</v>
      </c>
      <c r="BN321" s="78">
        <f t="shared" ref="BN321:BN328" si="59">IFERROR(Y321*I321/H321,"0")</f>
        <v>0</v>
      </c>
      <c r="BO321" s="78">
        <f t="shared" ref="BO321:BO328" si="60">IFERROR(1/J321*(X321/H321),"0")</f>
        <v>0</v>
      </c>
      <c r="BP321" s="78">
        <f t="shared" ref="BP321:BP328" si="61"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4301011911</v>
      </c>
      <c r="D322" s="781">
        <v>4680115885554</v>
      </c>
      <c r="E322" s="781"/>
      <c r="F322" s="62">
        <v>1.35</v>
      </c>
      <c r="G322" s="37">
        <v>8</v>
      </c>
      <c r="H322" s="62">
        <v>10.8</v>
      </c>
      <c r="I322" s="62">
        <v>11.28</v>
      </c>
      <c r="J322" s="37">
        <v>48</v>
      </c>
      <c r="K322" s="37" t="s">
        <v>128</v>
      </c>
      <c r="L322" s="37"/>
      <c r="M322" s="38" t="s">
        <v>154</v>
      </c>
      <c r="N322" s="38"/>
      <c r="O322" s="37">
        <v>55</v>
      </c>
      <c r="P322" s="950" t="s">
        <v>534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IFERROR(IF(Y322=0,"",ROUNDUP(Y322/H322,0)*0.02039),"")</f>
        <v/>
      </c>
      <c r="AA322" s="68" t="s">
        <v>45</v>
      </c>
      <c r="AB322" s="69" t="s">
        <v>45</v>
      </c>
      <c r="AC322" s="408" t="s">
        <v>535</v>
      </c>
      <c r="AG322" s="78"/>
      <c r="AJ322" s="84"/>
      <c r="AK322" s="84"/>
      <c r="BB322" s="409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532</v>
      </c>
      <c r="B323" s="63" t="s">
        <v>536</v>
      </c>
      <c r="C323" s="36">
        <v>4301012016</v>
      </c>
      <c r="D323" s="781">
        <v>4680115885554</v>
      </c>
      <c r="E323" s="781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131</v>
      </c>
      <c r="N323" s="38"/>
      <c r="O323" s="37">
        <v>55</v>
      </c>
      <c r="P323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537</v>
      </c>
      <c r="AG323" s="78"/>
      <c r="AJ323" s="84"/>
      <c r="AK323" s="84"/>
      <c r="BB323" s="411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37.5" customHeight="1" x14ac:dyDescent="0.25">
      <c r="A324" s="63" t="s">
        <v>538</v>
      </c>
      <c r="B324" s="63" t="s">
        <v>539</v>
      </c>
      <c r="C324" s="36">
        <v>4301011858</v>
      </c>
      <c r="D324" s="781">
        <v>4680115885646</v>
      </c>
      <c r="E324" s="781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128</v>
      </c>
      <c r="L324" s="37"/>
      <c r="M324" s="38" t="s">
        <v>127</v>
      </c>
      <c r="N324" s="38"/>
      <c r="O324" s="37">
        <v>55</v>
      </c>
      <c r="P324" s="9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540</v>
      </c>
      <c r="AG324" s="78"/>
      <c r="AJ324" s="84"/>
      <c r="AK324" s="84"/>
      <c r="BB324" s="413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541</v>
      </c>
      <c r="B325" s="63" t="s">
        <v>542</v>
      </c>
      <c r="C325" s="36">
        <v>4301011857</v>
      </c>
      <c r="D325" s="781">
        <v>4680115885622</v>
      </c>
      <c r="E325" s="781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87</v>
      </c>
      <c r="L325" s="37"/>
      <c r="M325" s="38" t="s">
        <v>127</v>
      </c>
      <c r="N325" s="38"/>
      <c r="O325" s="37">
        <v>55</v>
      </c>
      <c r="P325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4" t="s">
        <v>531</v>
      </c>
      <c r="AG325" s="78"/>
      <c r="AJ325" s="84"/>
      <c r="AK325" s="84"/>
      <c r="BB325" s="415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ht="27" customHeight="1" x14ac:dyDescent="0.25">
      <c r="A326" s="63" t="s">
        <v>543</v>
      </c>
      <c r="B326" s="63" t="s">
        <v>544</v>
      </c>
      <c r="C326" s="36">
        <v>4301011573</v>
      </c>
      <c r="D326" s="781">
        <v>4680115881938</v>
      </c>
      <c r="E326" s="781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87</v>
      </c>
      <c r="L326" s="37"/>
      <c r="M326" s="38" t="s">
        <v>127</v>
      </c>
      <c r="N326" s="38"/>
      <c r="O326" s="37">
        <v>90</v>
      </c>
      <c r="P326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83"/>
      <c r="R326" s="783"/>
      <c r="S326" s="783"/>
      <c r="T326" s="784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5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6" t="s">
        <v>545</v>
      </c>
      <c r="AG326" s="78"/>
      <c r="AJ326" s="84"/>
      <c r="AK326" s="84"/>
      <c r="BB326" s="417" t="s">
        <v>66</v>
      </c>
      <c r="BM326" s="78">
        <f t="shared" si="58"/>
        <v>0</v>
      </c>
      <c r="BN326" s="78">
        <f t="shared" si="59"/>
        <v>0</v>
      </c>
      <c r="BO326" s="78">
        <f t="shared" si="60"/>
        <v>0</v>
      </c>
      <c r="BP326" s="78">
        <f t="shared" si="61"/>
        <v>0</v>
      </c>
    </row>
    <row r="327" spans="1:68" ht="27" customHeight="1" x14ac:dyDescent="0.25">
      <c r="A327" s="63" t="s">
        <v>546</v>
      </c>
      <c r="B327" s="63" t="s">
        <v>547</v>
      </c>
      <c r="C327" s="36">
        <v>4301010944</v>
      </c>
      <c r="D327" s="781">
        <v>4607091387346</v>
      </c>
      <c r="E327" s="781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127</v>
      </c>
      <c r="N327" s="38"/>
      <c r="O327" s="37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83"/>
      <c r="R327" s="783"/>
      <c r="S327" s="783"/>
      <c r="T327" s="784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5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548</v>
      </c>
      <c r="AG327" s="78"/>
      <c r="AJ327" s="84"/>
      <c r="AK327" s="84"/>
      <c r="BB327" s="419" t="s">
        <v>66</v>
      </c>
      <c r="BM327" s="78">
        <f t="shared" si="58"/>
        <v>0</v>
      </c>
      <c r="BN327" s="78">
        <f t="shared" si="59"/>
        <v>0</v>
      </c>
      <c r="BO327" s="78">
        <f t="shared" si="60"/>
        <v>0</v>
      </c>
      <c r="BP327" s="78">
        <f t="shared" si="61"/>
        <v>0</v>
      </c>
    </row>
    <row r="328" spans="1:68" ht="27" customHeight="1" x14ac:dyDescent="0.25">
      <c r="A328" s="63" t="s">
        <v>549</v>
      </c>
      <c r="B328" s="63" t="s">
        <v>550</v>
      </c>
      <c r="C328" s="36">
        <v>4301011859</v>
      </c>
      <c r="D328" s="781">
        <v>4680115885608</v>
      </c>
      <c r="E328" s="78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127</v>
      </c>
      <c r="N328" s="38"/>
      <c r="O328" s="37">
        <v>55</v>
      </c>
      <c r="P328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83"/>
      <c r="R328" s="783"/>
      <c r="S328" s="783"/>
      <c r="T328" s="78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7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537</v>
      </c>
      <c r="AG328" s="78"/>
      <c r="AJ328" s="84"/>
      <c r="AK328" s="84"/>
      <c r="BB328" s="421" t="s">
        <v>66</v>
      </c>
      <c r="BM328" s="78">
        <f t="shared" si="58"/>
        <v>0</v>
      </c>
      <c r="BN328" s="78">
        <f t="shared" si="59"/>
        <v>0</v>
      </c>
      <c r="BO328" s="78">
        <f t="shared" si="60"/>
        <v>0</v>
      </c>
      <c r="BP328" s="78">
        <f t="shared" si="61"/>
        <v>0</v>
      </c>
    </row>
    <row r="329" spans="1:68" x14ac:dyDescent="0.2">
      <c r="A329" s="788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85" t="s">
        <v>40</v>
      </c>
      <c r="Q329" s="786"/>
      <c r="R329" s="786"/>
      <c r="S329" s="786"/>
      <c r="T329" s="786"/>
      <c r="U329" s="786"/>
      <c r="V329" s="787"/>
      <c r="W329" s="42" t="s">
        <v>39</v>
      </c>
      <c r="X329" s="43">
        <f>IFERROR(X321/H321,"0")+IFERROR(X322/H322,"0")+IFERROR(X323/H323,"0")+IFERROR(X324/H324,"0")+IFERROR(X325/H325,"0")+IFERROR(X326/H326,"0")+IFERROR(X327/H327,"0")+IFERROR(X328/H328,"0")</f>
        <v>0</v>
      </c>
      <c r="Y329" s="43">
        <f>IFERROR(Y321/H321,"0")+IFERROR(Y322/H322,"0")+IFERROR(Y323/H323,"0")+IFERROR(Y324/H324,"0")+IFERROR(Y325/H325,"0")+IFERROR(Y326/H326,"0")+IFERROR(Y327/H327,"0")+IFERROR(Y328/H328,"0")</f>
        <v>0</v>
      </c>
      <c r="Z329" s="4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5" t="s">
        <v>40</v>
      </c>
      <c r="Q330" s="786"/>
      <c r="R330" s="786"/>
      <c r="S330" s="786"/>
      <c r="T330" s="786"/>
      <c r="U330" s="786"/>
      <c r="V330" s="787"/>
      <c r="W330" s="42" t="s">
        <v>0</v>
      </c>
      <c r="X330" s="43">
        <f>IFERROR(SUM(X321:X328),"0")</f>
        <v>0</v>
      </c>
      <c r="Y330" s="43">
        <f>IFERROR(SUM(Y321:Y328),"0")</f>
        <v>0</v>
      </c>
      <c r="Z330" s="42"/>
      <c r="AA330" s="67"/>
      <c r="AB330" s="67"/>
      <c r="AC330" s="67"/>
    </row>
    <row r="331" spans="1:68" ht="14.25" customHeight="1" x14ac:dyDescent="0.25">
      <c r="A331" s="780" t="s">
        <v>76</v>
      </c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0"/>
      <c r="P331" s="780"/>
      <c r="Q331" s="780"/>
      <c r="R331" s="780"/>
      <c r="S331" s="780"/>
      <c r="T331" s="780"/>
      <c r="U331" s="780"/>
      <c r="V331" s="780"/>
      <c r="W331" s="780"/>
      <c r="X331" s="780"/>
      <c r="Y331" s="780"/>
      <c r="Z331" s="780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4301030878</v>
      </c>
      <c r="D332" s="781">
        <v>4607091387193</v>
      </c>
      <c r="E332" s="781"/>
      <c r="F332" s="62">
        <v>0.7</v>
      </c>
      <c r="G332" s="37">
        <v>6</v>
      </c>
      <c r="H332" s="62">
        <v>4.2</v>
      </c>
      <c r="I332" s="62">
        <v>4.46</v>
      </c>
      <c r="J332" s="37">
        <v>156</v>
      </c>
      <c r="K332" s="37" t="s">
        <v>87</v>
      </c>
      <c r="L332" s="37"/>
      <c r="M332" s="38" t="s">
        <v>80</v>
      </c>
      <c r="N332" s="38"/>
      <c r="O332" s="37">
        <v>35</v>
      </c>
      <c r="P332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22" t="s">
        <v>553</v>
      </c>
      <c r="AG332" s="78"/>
      <c r="AJ332" s="84"/>
      <c r="AK332" s="84"/>
      <c r="BB332" s="42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554</v>
      </c>
      <c r="B333" s="63" t="s">
        <v>555</v>
      </c>
      <c r="C333" s="36">
        <v>4301031153</v>
      </c>
      <c r="D333" s="781">
        <v>4607091387230</v>
      </c>
      <c r="E333" s="781"/>
      <c r="F333" s="62">
        <v>0.7</v>
      </c>
      <c r="G333" s="37">
        <v>6</v>
      </c>
      <c r="H333" s="62">
        <v>4.2</v>
      </c>
      <c r="I333" s="62">
        <v>4.46</v>
      </c>
      <c r="J333" s="37">
        <v>156</v>
      </c>
      <c r="K333" s="37" t="s">
        <v>87</v>
      </c>
      <c r="L333" s="37"/>
      <c r="M333" s="38" t="s">
        <v>80</v>
      </c>
      <c r="N333" s="38"/>
      <c r="O333" s="37">
        <v>40</v>
      </c>
      <c r="P333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83"/>
      <c r="R333" s="783"/>
      <c r="S333" s="783"/>
      <c r="T333" s="78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IFERROR(IF(Y333=0,"",ROUNDUP(Y333/H333,0)*0.00753),"")</f>
        <v/>
      </c>
      <c r="AA333" s="68" t="s">
        <v>45</v>
      </c>
      <c r="AB333" s="69" t="s">
        <v>45</v>
      </c>
      <c r="AC333" s="424" t="s">
        <v>556</v>
      </c>
      <c r="AG333" s="78"/>
      <c r="AJ333" s="84"/>
      <c r="AK333" s="84"/>
      <c r="BB333" s="42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557</v>
      </c>
      <c r="B334" s="63" t="s">
        <v>558</v>
      </c>
      <c r="C334" s="36">
        <v>4301031154</v>
      </c>
      <c r="D334" s="781">
        <v>4607091387292</v>
      </c>
      <c r="E334" s="781"/>
      <c r="F334" s="62">
        <v>0.73</v>
      </c>
      <c r="G334" s="37">
        <v>6</v>
      </c>
      <c r="H334" s="62">
        <v>4.38</v>
      </c>
      <c r="I334" s="62">
        <v>4.6399999999999997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45</v>
      </c>
      <c r="P334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83"/>
      <c r="R334" s="783"/>
      <c r="S334" s="783"/>
      <c r="T334" s="78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559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560</v>
      </c>
      <c r="B335" s="63" t="s">
        <v>561</v>
      </c>
      <c r="C335" s="36">
        <v>4301031152</v>
      </c>
      <c r="D335" s="781">
        <v>4607091387285</v>
      </c>
      <c r="E335" s="781"/>
      <c r="F335" s="62">
        <v>0.35</v>
      </c>
      <c r="G335" s="37">
        <v>6</v>
      </c>
      <c r="H335" s="62">
        <v>2.1</v>
      </c>
      <c r="I335" s="62">
        <v>2.23</v>
      </c>
      <c r="J335" s="37">
        <v>234</v>
      </c>
      <c r="K335" s="37" t="s">
        <v>81</v>
      </c>
      <c r="L335" s="37"/>
      <c r="M335" s="38" t="s">
        <v>80</v>
      </c>
      <c r="N335" s="38"/>
      <c r="O335" s="37">
        <v>40</v>
      </c>
      <c r="P33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83"/>
      <c r="R335" s="783"/>
      <c r="S335" s="783"/>
      <c r="T335" s="78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28" t="s">
        <v>556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5" t="s">
        <v>40</v>
      </c>
      <c r="Q336" s="786"/>
      <c r="R336" s="786"/>
      <c r="S336" s="786"/>
      <c r="T336" s="786"/>
      <c r="U336" s="786"/>
      <c r="V336" s="787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788"/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9"/>
      <c r="P337" s="785" t="s">
        <v>40</v>
      </c>
      <c r="Q337" s="786"/>
      <c r="R337" s="786"/>
      <c r="S337" s="786"/>
      <c r="T337" s="786"/>
      <c r="U337" s="786"/>
      <c r="V337" s="787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780" t="s">
        <v>82</v>
      </c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0"/>
      <c r="P338" s="780"/>
      <c r="Q338" s="780"/>
      <c r="R338" s="780"/>
      <c r="S338" s="780"/>
      <c r="T338" s="780"/>
      <c r="U338" s="780"/>
      <c r="V338" s="780"/>
      <c r="W338" s="780"/>
      <c r="X338" s="780"/>
      <c r="Y338" s="780"/>
      <c r="Z338" s="780"/>
      <c r="AA338" s="66"/>
      <c r="AB338" s="66"/>
      <c r="AC338" s="80"/>
    </row>
    <row r="339" spans="1:68" ht="37.5" customHeight="1" x14ac:dyDescent="0.25">
      <c r="A339" s="63" t="s">
        <v>562</v>
      </c>
      <c r="B339" s="63" t="s">
        <v>563</v>
      </c>
      <c r="C339" s="36">
        <v>4301051100</v>
      </c>
      <c r="D339" s="781">
        <v>4607091387766</v>
      </c>
      <c r="E339" s="781"/>
      <c r="F339" s="62">
        <v>1.3</v>
      </c>
      <c r="G339" s="37">
        <v>6</v>
      </c>
      <c r="H339" s="62">
        <v>7.8</v>
      </c>
      <c r="I339" s="62">
        <v>8.3580000000000005</v>
      </c>
      <c r="J339" s="37">
        <v>56</v>
      </c>
      <c r="K339" s="37" t="s">
        <v>128</v>
      </c>
      <c r="L339" s="37"/>
      <c r="M339" s="38" t="s">
        <v>131</v>
      </c>
      <c r="N339" s="38"/>
      <c r="O339" s="37">
        <v>40</v>
      </c>
      <c r="P33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ref="Y339:Y344" si="62">IFERROR(IF(X339="",0,CEILING((X339/$H339),1)*$H339),"")</f>
        <v>0</v>
      </c>
      <c r="Z339" s="41" t="str">
        <f>IFERROR(IF(Y339=0,"",ROUNDUP(Y339/H339,0)*0.02175),"")</f>
        <v/>
      </c>
      <c r="AA339" s="68" t="s">
        <v>45</v>
      </c>
      <c r="AB339" s="69" t="s">
        <v>45</v>
      </c>
      <c r="AC339" s="430" t="s">
        <v>564</v>
      </c>
      <c r="AG339" s="78"/>
      <c r="AJ339" s="84"/>
      <c r="AK339" s="84"/>
      <c r="BB339" s="431" t="s">
        <v>66</v>
      </c>
      <c r="BM339" s="78">
        <f t="shared" ref="BM339:BM344" si="63">IFERROR(X339*I339/H339,"0")</f>
        <v>0</v>
      </c>
      <c r="BN339" s="78">
        <f t="shared" ref="BN339:BN344" si="64">IFERROR(Y339*I339/H339,"0")</f>
        <v>0</v>
      </c>
      <c r="BO339" s="78">
        <f t="shared" ref="BO339:BO344" si="65">IFERROR(1/J339*(X339/H339),"0")</f>
        <v>0</v>
      </c>
      <c r="BP339" s="78">
        <f t="shared" ref="BP339:BP344" si="66">IFERROR(1/J339*(Y339/H339),"0")</f>
        <v>0</v>
      </c>
    </row>
    <row r="340" spans="1:68" ht="27" customHeight="1" x14ac:dyDescent="0.25">
      <c r="A340" s="63" t="s">
        <v>565</v>
      </c>
      <c r="B340" s="63" t="s">
        <v>566</v>
      </c>
      <c r="C340" s="36">
        <v>4301051116</v>
      </c>
      <c r="D340" s="781">
        <v>4607091387957</v>
      </c>
      <c r="E340" s="781"/>
      <c r="F340" s="62">
        <v>1.3</v>
      </c>
      <c r="G340" s="37">
        <v>6</v>
      </c>
      <c r="H340" s="62">
        <v>7.8</v>
      </c>
      <c r="I340" s="62">
        <v>8.3640000000000008</v>
      </c>
      <c r="J340" s="37">
        <v>56</v>
      </c>
      <c r="K340" s="37" t="s">
        <v>128</v>
      </c>
      <c r="L340" s="37"/>
      <c r="M340" s="38" t="s">
        <v>80</v>
      </c>
      <c r="N340" s="38"/>
      <c r="O340" s="37">
        <v>40</v>
      </c>
      <c r="P340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32" t="s">
        <v>567</v>
      </c>
      <c r="AG340" s="78"/>
      <c r="AJ340" s="84"/>
      <c r="AK340" s="84"/>
      <c r="BB340" s="433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27" customHeight="1" x14ac:dyDescent="0.25">
      <c r="A341" s="63" t="s">
        <v>568</v>
      </c>
      <c r="B341" s="63" t="s">
        <v>569</v>
      </c>
      <c r="C341" s="36">
        <v>4301051115</v>
      </c>
      <c r="D341" s="781">
        <v>4607091387964</v>
      </c>
      <c r="E341" s="781"/>
      <c r="F341" s="62">
        <v>1.35</v>
      </c>
      <c r="G341" s="37">
        <v>6</v>
      </c>
      <c r="H341" s="62">
        <v>8.1</v>
      </c>
      <c r="I341" s="62">
        <v>8.6460000000000008</v>
      </c>
      <c r="J341" s="37">
        <v>56</v>
      </c>
      <c r="K341" s="37" t="s">
        <v>128</v>
      </c>
      <c r="L341" s="37"/>
      <c r="M341" s="38" t="s">
        <v>80</v>
      </c>
      <c r="N341" s="38"/>
      <c r="O341" s="37">
        <v>40</v>
      </c>
      <c r="P34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570</v>
      </c>
      <c r="AG341" s="78"/>
      <c r="AJ341" s="84"/>
      <c r="AK341" s="84"/>
      <c r="BB341" s="435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ht="27" customHeight="1" x14ac:dyDescent="0.25">
      <c r="A342" s="63" t="s">
        <v>571</v>
      </c>
      <c r="B342" s="63" t="s">
        <v>572</v>
      </c>
      <c r="C342" s="36">
        <v>4301051705</v>
      </c>
      <c r="D342" s="781">
        <v>4680115884588</v>
      </c>
      <c r="E342" s="781"/>
      <c r="F342" s="62">
        <v>0.5</v>
      </c>
      <c r="G342" s="37">
        <v>6</v>
      </c>
      <c r="H342" s="62">
        <v>3</v>
      </c>
      <c r="I342" s="62">
        <v>3.266</v>
      </c>
      <c r="J342" s="37">
        <v>156</v>
      </c>
      <c r="K342" s="37" t="s">
        <v>87</v>
      </c>
      <c r="L342" s="37"/>
      <c r="M342" s="38" t="s">
        <v>80</v>
      </c>
      <c r="N342" s="38"/>
      <c r="O342" s="37">
        <v>40</v>
      </c>
      <c r="P34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83"/>
      <c r="R342" s="783"/>
      <c r="S342" s="783"/>
      <c r="T342" s="784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2"/>
        <v>0</v>
      </c>
      <c r="Z342" s="41" t="str">
        <f>IFERROR(IF(Y342=0,"",ROUNDUP(Y342/H342,0)*0.00753),"")</f>
        <v/>
      </c>
      <c r="AA342" s="68" t="s">
        <v>45</v>
      </c>
      <c r="AB342" s="69" t="s">
        <v>45</v>
      </c>
      <c r="AC342" s="436" t="s">
        <v>573</v>
      </c>
      <c r="AG342" s="78"/>
      <c r="AJ342" s="84"/>
      <c r="AK342" s="84"/>
      <c r="BB342" s="437" t="s">
        <v>66</v>
      </c>
      <c r="BM342" s="78">
        <f t="shared" si="63"/>
        <v>0</v>
      </c>
      <c r="BN342" s="78">
        <f t="shared" si="64"/>
        <v>0</v>
      </c>
      <c r="BO342" s="78">
        <f t="shared" si="65"/>
        <v>0</v>
      </c>
      <c r="BP342" s="78">
        <f t="shared" si="66"/>
        <v>0</v>
      </c>
    </row>
    <row r="343" spans="1:68" ht="37.5" customHeight="1" x14ac:dyDescent="0.25">
      <c r="A343" s="63" t="s">
        <v>574</v>
      </c>
      <c r="B343" s="63" t="s">
        <v>575</v>
      </c>
      <c r="C343" s="36">
        <v>4301051130</v>
      </c>
      <c r="D343" s="781">
        <v>4607091387537</v>
      </c>
      <c r="E343" s="781"/>
      <c r="F343" s="62">
        <v>0.45</v>
      </c>
      <c r="G343" s="37">
        <v>6</v>
      </c>
      <c r="H343" s="62">
        <v>2.7</v>
      </c>
      <c r="I343" s="62">
        <v>2.99</v>
      </c>
      <c r="J343" s="37">
        <v>156</v>
      </c>
      <c r="K343" s="37" t="s">
        <v>87</v>
      </c>
      <c r="L343" s="37"/>
      <c r="M343" s="38" t="s">
        <v>80</v>
      </c>
      <c r="N343" s="38"/>
      <c r="O343" s="37">
        <v>40</v>
      </c>
      <c r="P34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83"/>
      <c r="R343" s="783"/>
      <c r="S343" s="783"/>
      <c r="T343" s="78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2"/>
        <v>0</v>
      </c>
      <c r="Z343" s="41" t="str">
        <f>IFERROR(IF(Y343=0,"",ROUNDUP(Y343/H343,0)*0.00753),"")</f>
        <v/>
      </c>
      <c r="AA343" s="68" t="s">
        <v>45</v>
      </c>
      <c r="AB343" s="69" t="s">
        <v>45</v>
      </c>
      <c r="AC343" s="438" t="s">
        <v>576</v>
      </c>
      <c r="AG343" s="78"/>
      <c r="AJ343" s="84"/>
      <c r="AK343" s="84"/>
      <c r="BB343" s="439" t="s">
        <v>66</v>
      </c>
      <c r="BM343" s="78">
        <f t="shared" si="63"/>
        <v>0</v>
      </c>
      <c r="BN343" s="78">
        <f t="shared" si="64"/>
        <v>0</v>
      </c>
      <c r="BO343" s="78">
        <f t="shared" si="65"/>
        <v>0</v>
      </c>
      <c r="BP343" s="78">
        <f t="shared" si="66"/>
        <v>0</v>
      </c>
    </row>
    <row r="344" spans="1:68" ht="37.5" customHeight="1" x14ac:dyDescent="0.25">
      <c r="A344" s="63" t="s">
        <v>577</v>
      </c>
      <c r="B344" s="63" t="s">
        <v>578</v>
      </c>
      <c r="C344" s="36">
        <v>4301051132</v>
      </c>
      <c r="D344" s="781">
        <v>4607091387513</v>
      </c>
      <c r="E344" s="781"/>
      <c r="F344" s="62">
        <v>0.45</v>
      </c>
      <c r="G344" s="37">
        <v>6</v>
      </c>
      <c r="H344" s="62">
        <v>2.7</v>
      </c>
      <c r="I344" s="62">
        <v>2.9780000000000002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83"/>
      <c r="R344" s="783"/>
      <c r="S344" s="783"/>
      <c r="T344" s="78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2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579</v>
      </c>
      <c r="AG344" s="78"/>
      <c r="AJ344" s="84"/>
      <c r="AK344" s="84"/>
      <c r="BB344" s="441" t="s">
        <v>66</v>
      </c>
      <c r="BM344" s="78">
        <f t="shared" si="63"/>
        <v>0</v>
      </c>
      <c r="BN344" s="78">
        <f t="shared" si="64"/>
        <v>0</v>
      </c>
      <c r="BO344" s="78">
        <f t="shared" si="65"/>
        <v>0</v>
      </c>
      <c r="BP344" s="78">
        <f t="shared" si="66"/>
        <v>0</v>
      </c>
    </row>
    <row r="345" spans="1:68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9"/>
      <c r="P345" s="785" t="s">
        <v>40</v>
      </c>
      <c r="Q345" s="786"/>
      <c r="R345" s="786"/>
      <c r="S345" s="786"/>
      <c r="T345" s="786"/>
      <c r="U345" s="786"/>
      <c r="V345" s="787"/>
      <c r="W345" s="42" t="s">
        <v>39</v>
      </c>
      <c r="X345" s="43">
        <f>IFERROR(X339/H339,"0")+IFERROR(X340/H340,"0")+IFERROR(X341/H341,"0")+IFERROR(X342/H342,"0")+IFERROR(X343/H343,"0")+IFERROR(X344/H344,"0")</f>
        <v>0</v>
      </c>
      <c r="Y345" s="43">
        <f>IFERROR(Y339/H339,"0")+IFERROR(Y340/H340,"0")+IFERROR(Y341/H341,"0")+IFERROR(Y342/H342,"0")+IFERROR(Y343/H343,"0")+IFERROR(Y344/H344,"0")</f>
        <v>0</v>
      </c>
      <c r="Z345" s="43">
        <f>IFERROR(IF(Z339="",0,Z339),"0")+IFERROR(IF(Z340="",0,Z340),"0")+IFERROR(IF(Z341="",0,Z341),"0")+IFERROR(IF(Z342="",0,Z342),"0")+IFERROR(IF(Z343="",0,Z343),"0")+IFERROR(IF(Z344="",0,Z344),"0")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88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5" t="s">
        <v>40</v>
      </c>
      <c r="Q346" s="786"/>
      <c r="R346" s="786"/>
      <c r="S346" s="786"/>
      <c r="T346" s="786"/>
      <c r="U346" s="786"/>
      <c r="V346" s="787"/>
      <c r="W346" s="42" t="s">
        <v>0</v>
      </c>
      <c r="X346" s="43">
        <f>IFERROR(SUM(X339:X344),"0")</f>
        <v>0</v>
      </c>
      <c r="Y346" s="43">
        <f>IFERROR(SUM(Y339:Y344),"0")</f>
        <v>0</v>
      </c>
      <c r="Z346" s="42"/>
      <c r="AA346" s="67"/>
      <c r="AB346" s="67"/>
      <c r="AC346" s="67"/>
    </row>
    <row r="347" spans="1:68" ht="14.25" customHeight="1" x14ac:dyDescent="0.25">
      <c r="A347" s="780" t="s">
        <v>214</v>
      </c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0"/>
      <c r="P347" s="780"/>
      <c r="Q347" s="780"/>
      <c r="R347" s="780"/>
      <c r="S347" s="780"/>
      <c r="T347" s="780"/>
      <c r="U347" s="780"/>
      <c r="V347" s="780"/>
      <c r="W347" s="780"/>
      <c r="X347" s="780"/>
      <c r="Y347" s="780"/>
      <c r="Z347" s="780"/>
      <c r="AA347" s="66"/>
      <c r="AB347" s="66"/>
      <c r="AC347" s="80"/>
    </row>
    <row r="348" spans="1:68" ht="27" customHeight="1" x14ac:dyDescent="0.25">
      <c r="A348" s="63" t="s">
        <v>580</v>
      </c>
      <c r="B348" s="63" t="s">
        <v>581</v>
      </c>
      <c r="C348" s="36">
        <v>4301060379</v>
      </c>
      <c r="D348" s="781">
        <v>4607091380880</v>
      </c>
      <c r="E348" s="781"/>
      <c r="F348" s="62">
        <v>1.4</v>
      </c>
      <c r="G348" s="37">
        <v>6</v>
      </c>
      <c r="H348" s="62">
        <v>8.4</v>
      </c>
      <c r="I348" s="62">
        <v>8.9640000000000004</v>
      </c>
      <c r="J348" s="37">
        <v>56</v>
      </c>
      <c r="K348" s="37" t="s">
        <v>128</v>
      </c>
      <c r="L348" s="37"/>
      <c r="M348" s="38" t="s">
        <v>80</v>
      </c>
      <c r="N348" s="38"/>
      <c r="O348" s="37">
        <v>30</v>
      </c>
      <c r="P348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83"/>
      <c r="R348" s="783"/>
      <c r="S348" s="783"/>
      <c r="T348" s="78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42" t="s">
        <v>582</v>
      </c>
      <c r="AG348" s="78"/>
      <c r="AJ348" s="84"/>
      <c r="AK348" s="84"/>
      <c r="BB348" s="443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583</v>
      </c>
      <c r="B349" s="63" t="s">
        <v>584</v>
      </c>
      <c r="C349" s="36">
        <v>4301060308</v>
      </c>
      <c r="D349" s="781">
        <v>4607091384482</v>
      </c>
      <c r="E349" s="781"/>
      <c r="F349" s="62">
        <v>1.3</v>
      </c>
      <c r="G349" s="37">
        <v>6</v>
      </c>
      <c r="H349" s="62">
        <v>7.8</v>
      </c>
      <c r="I349" s="62">
        <v>8.3640000000000008</v>
      </c>
      <c r="J349" s="37">
        <v>56</v>
      </c>
      <c r="K349" s="37" t="s">
        <v>128</v>
      </c>
      <c r="L349" s="37"/>
      <c r="M349" s="38" t="s">
        <v>80</v>
      </c>
      <c r="N349" s="38"/>
      <c r="O349" s="37">
        <v>30</v>
      </c>
      <c r="P349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83"/>
      <c r="R349" s="783"/>
      <c r="S349" s="783"/>
      <c r="T349" s="78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44" t="s">
        <v>585</v>
      </c>
      <c r="AG349" s="78"/>
      <c r="AJ349" s="84"/>
      <c r="AK349" s="84"/>
      <c r="BB349" s="44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16.5" customHeight="1" x14ac:dyDescent="0.25">
      <c r="A350" s="63" t="s">
        <v>586</v>
      </c>
      <c r="B350" s="63" t="s">
        <v>587</v>
      </c>
      <c r="C350" s="36">
        <v>4301060325</v>
      </c>
      <c r="D350" s="781">
        <v>4607091380897</v>
      </c>
      <c r="E350" s="781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83"/>
      <c r="R350" s="783"/>
      <c r="S350" s="783"/>
      <c r="T350" s="78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588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5" t="s">
        <v>40</v>
      </c>
      <c r="Q351" s="786"/>
      <c r="R351" s="786"/>
      <c r="S351" s="786"/>
      <c r="T351" s="786"/>
      <c r="U351" s="786"/>
      <c r="V351" s="787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88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85" t="s">
        <v>40</v>
      </c>
      <c r="Q352" s="786"/>
      <c r="R352" s="786"/>
      <c r="S352" s="786"/>
      <c r="T352" s="786"/>
      <c r="U352" s="786"/>
      <c r="V352" s="787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4.25" customHeight="1" x14ac:dyDescent="0.25">
      <c r="A353" s="780" t="s">
        <v>112</v>
      </c>
      <c r="B353" s="780"/>
      <c r="C353" s="780"/>
      <c r="D353" s="780"/>
      <c r="E353" s="780"/>
      <c r="F353" s="780"/>
      <c r="G353" s="780"/>
      <c r="H353" s="780"/>
      <c r="I353" s="780"/>
      <c r="J353" s="780"/>
      <c r="K353" s="780"/>
      <c r="L353" s="780"/>
      <c r="M353" s="780"/>
      <c r="N353" s="780"/>
      <c r="O353" s="780"/>
      <c r="P353" s="780"/>
      <c r="Q353" s="780"/>
      <c r="R353" s="780"/>
      <c r="S353" s="780"/>
      <c r="T353" s="780"/>
      <c r="U353" s="780"/>
      <c r="V353" s="780"/>
      <c r="W353" s="780"/>
      <c r="X353" s="780"/>
      <c r="Y353" s="780"/>
      <c r="Z353" s="780"/>
      <c r="AA353" s="66"/>
      <c r="AB353" s="66"/>
      <c r="AC353" s="80"/>
    </row>
    <row r="354" spans="1:68" ht="16.5" customHeight="1" x14ac:dyDescent="0.25">
      <c r="A354" s="63" t="s">
        <v>589</v>
      </c>
      <c r="B354" s="63" t="s">
        <v>590</v>
      </c>
      <c r="C354" s="36">
        <v>4301030232</v>
      </c>
      <c r="D354" s="781">
        <v>4607091388374</v>
      </c>
      <c r="E354" s="781"/>
      <c r="F354" s="62">
        <v>0.38</v>
      </c>
      <c r="G354" s="37">
        <v>8</v>
      </c>
      <c r="H354" s="62">
        <v>3.04</v>
      </c>
      <c r="I354" s="62">
        <v>3.28</v>
      </c>
      <c r="J354" s="37">
        <v>156</v>
      </c>
      <c r="K354" s="37" t="s">
        <v>87</v>
      </c>
      <c r="L354" s="37"/>
      <c r="M354" s="38" t="s">
        <v>117</v>
      </c>
      <c r="N354" s="38"/>
      <c r="O354" s="37">
        <v>180</v>
      </c>
      <c r="P354" s="970" t="s">
        <v>591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592</v>
      </c>
      <c r="AG354" s="78"/>
      <c r="AJ354" s="84"/>
      <c r="AK354" s="84"/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4301030235</v>
      </c>
      <c r="D355" s="781">
        <v>4607091388381</v>
      </c>
      <c r="E355" s="781"/>
      <c r="F355" s="62">
        <v>0.38</v>
      </c>
      <c r="G355" s="37">
        <v>8</v>
      </c>
      <c r="H355" s="62">
        <v>3.04</v>
      </c>
      <c r="I355" s="62">
        <v>3.32</v>
      </c>
      <c r="J355" s="37">
        <v>156</v>
      </c>
      <c r="K355" s="37" t="s">
        <v>87</v>
      </c>
      <c r="L355" s="37"/>
      <c r="M355" s="38" t="s">
        <v>117</v>
      </c>
      <c r="N355" s="38"/>
      <c r="O355" s="37">
        <v>180</v>
      </c>
      <c r="P355" s="971" t="s">
        <v>595</v>
      </c>
      <c r="Q355" s="783"/>
      <c r="R355" s="783"/>
      <c r="S355" s="783"/>
      <c r="T355" s="78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592</v>
      </c>
      <c r="AG355" s="78"/>
      <c r="AJ355" s="84"/>
      <c r="AK355" s="84"/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596</v>
      </c>
      <c r="B356" s="63" t="s">
        <v>597</v>
      </c>
      <c r="C356" s="36">
        <v>4301032015</v>
      </c>
      <c r="D356" s="781">
        <v>4607091383102</v>
      </c>
      <c r="E356" s="781"/>
      <c r="F356" s="62">
        <v>0.17</v>
      </c>
      <c r="G356" s="37">
        <v>15</v>
      </c>
      <c r="H356" s="62">
        <v>2.5499999999999998</v>
      </c>
      <c r="I356" s="62">
        <v>2.9750000000000001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83"/>
      <c r="R356" s="783"/>
      <c r="S356" s="783"/>
      <c r="T356" s="78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598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599</v>
      </c>
      <c r="B357" s="63" t="s">
        <v>600</v>
      </c>
      <c r="C357" s="36">
        <v>4301030233</v>
      </c>
      <c r="D357" s="781">
        <v>4607091388404</v>
      </c>
      <c r="E357" s="781"/>
      <c r="F357" s="62">
        <v>0.17</v>
      </c>
      <c r="G357" s="37">
        <v>15</v>
      </c>
      <c r="H357" s="62">
        <v>2.5499999999999998</v>
      </c>
      <c r="I357" s="62">
        <v>2.9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83"/>
      <c r="R357" s="783"/>
      <c r="S357" s="783"/>
      <c r="T357" s="784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592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788"/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9"/>
      <c r="P358" s="785" t="s">
        <v>40</v>
      </c>
      <c r="Q358" s="786"/>
      <c r="R358" s="786"/>
      <c r="S358" s="786"/>
      <c r="T358" s="786"/>
      <c r="U358" s="786"/>
      <c r="V358" s="787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788"/>
      <c r="B359" s="788"/>
      <c r="C359" s="788"/>
      <c r="D359" s="788"/>
      <c r="E359" s="788"/>
      <c r="F359" s="788"/>
      <c r="G359" s="788"/>
      <c r="H359" s="788"/>
      <c r="I359" s="788"/>
      <c r="J359" s="788"/>
      <c r="K359" s="788"/>
      <c r="L359" s="788"/>
      <c r="M359" s="788"/>
      <c r="N359" s="788"/>
      <c r="O359" s="789"/>
      <c r="P359" s="785" t="s">
        <v>40</v>
      </c>
      <c r="Q359" s="786"/>
      <c r="R359" s="786"/>
      <c r="S359" s="786"/>
      <c r="T359" s="786"/>
      <c r="U359" s="786"/>
      <c r="V359" s="787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780" t="s">
        <v>601</v>
      </c>
      <c r="B360" s="780"/>
      <c r="C360" s="780"/>
      <c r="D360" s="780"/>
      <c r="E360" s="780"/>
      <c r="F360" s="780"/>
      <c r="G360" s="780"/>
      <c r="H360" s="780"/>
      <c r="I360" s="780"/>
      <c r="J360" s="780"/>
      <c r="K360" s="780"/>
      <c r="L360" s="780"/>
      <c r="M360" s="780"/>
      <c r="N360" s="780"/>
      <c r="O360" s="780"/>
      <c r="P360" s="780"/>
      <c r="Q360" s="780"/>
      <c r="R360" s="780"/>
      <c r="S360" s="780"/>
      <c r="T360" s="780"/>
      <c r="U360" s="780"/>
      <c r="V360" s="780"/>
      <c r="W360" s="780"/>
      <c r="X360" s="780"/>
      <c r="Y360" s="780"/>
      <c r="Z360" s="780"/>
      <c r="AA360" s="66"/>
      <c r="AB360" s="66"/>
      <c r="AC360" s="80"/>
    </row>
    <row r="361" spans="1:68" ht="16.5" customHeight="1" x14ac:dyDescent="0.25">
      <c r="A361" s="63" t="s">
        <v>602</v>
      </c>
      <c r="B361" s="63" t="s">
        <v>603</v>
      </c>
      <c r="C361" s="36">
        <v>4301180007</v>
      </c>
      <c r="D361" s="781">
        <v>4680115881808</v>
      </c>
      <c r="E361" s="781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606</v>
      </c>
      <c r="L361" s="37"/>
      <c r="M361" s="38" t="s">
        <v>605</v>
      </c>
      <c r="N361" s="38"/>
      <c r="O361" s="37">
        <v>730</v>
      </c>
      <c r="P361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83"/>
      <c r="R361" s="783"/>
      <c r="S361" s="783"/>
      <c r="T361" s="78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56" t="s">
        <v>604</v>
      </c>
      <c r="AG361" s="78"/>
      <c r="AJ361" s="84"/>
      <c r="AK361" s="84"/>
      <c r="BB361" s="45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607</v>
      </c>
      <c r="B362" s="63" t="s">
        <v>608</v>
      </c>
      <c r="C362" s="36">
        <v>4301180006</v>
      </c>
      <c r="D362" s="781">
        <v>4680115881822</v>
      </c>
      <c r="E362" s="781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606</v>
      </c>
      <c r="L362" s="37"/>
      <c r="M362" s="38" t="s">
        <v>605</v>
      </c>
      <c r="N362" s="38"/>
      <c r="O362" s="37">
        <v>730</v>
      </c>
      <c r="P362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83"/>
      <c r="R362" s="783"/>
      <c r="S362" s="783"/>
      <c r="T362" s="784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58" t="s">
        <v>604</v>
      </c>
      <c r="AG362" s="78"/>
      <c r="AJ362" s="84"/>
      <c r="AK362" s="84"/>
      <c r="BB362" s="459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609</v>
      </c>
      <c r="B363" s="63" t="s">
        <v>610</v>
      </c>
      <c r="C363" s="36">
        <v>4301180001</v>
      </c>
      <c r="D363" s="781">
        <v>4680115880016</v>
      </c>
      <c r="E363" s="781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606</v>
      </c>
      <c r="L363" s="37"/>
      <c r="M363" s="38" t="s">
        <v>605</v>
      </c>
      <c r="N363" s="38"/>
      <c r="O363" s="37">
        <v>730</v>
      </c>
      <c r="P363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83"/>
      <c r="R363" s="783"/>
      <c r="S363" s="783"/>
      <c r="T363" s="78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604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88"/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9"/>
      <c r="P364" s="785" t="s">
        <v>40</v>
      </c>
      <c r="Q364" s="786"/>
      <c r="R364" s="786"/>
      <c r="S364" s="786"/>
      <c r="T364" s="786"/>
      <c r="U364" s="786"/>
      <c r="V364" s="787"/>
      <c r="W364" s="42" t="s">
        <v>39</v>
      </c>
      <c r="X364" s="43">
        <f>IFERROR(X361/H361,"0")+IFERROR(X362/H362,"0")+IFERROR(X363/H363,"0")</f>
        <v>0</v>
      </c>
      <c r="Y364" s="43">
        <f>IFERROR(Y361/H361,"0")+IFERROR(Y362/H362,"0")+IFERROR(Y363/H363,"0")</f>
        <v>0</v>
      </c>
      <c r="Z364" s="43">
        <f>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788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85" t="s">
        <v>40</v>
      </c>
      <c r="Q365" s="786"/>
      <c r="R365" s="786"/>
      <c r="S365" s="786"/>
      <c r="T365" s="786"/>
      <c r="U365" s="786"/>
      <c r="V365" s="787"/>
      <c r="W365" s="42" t="s">
        <v>0</v>
      </c>
      <c r="X365" s="43">
        <f>IFERROR(SUM(X361:X363),"0")</f>
        <v>0</v>
      </c>
      <c r="Y365" s="43">
        <f>IFERROR(SUM(Y361:Y363),"0")</f>
        <v>0</v>
      </c>
      <c r="Z365" s="42"/>
      <c r="AA365" s="67"/>
      <c r="AB365" s="67"/>
      <c r="AC365" s="67"/>
    </row>
    <row r="366" spans="1:68" ht="16.5" customHeight="1" x14ac:dyDescent="0.25">
      <c r="A366" s="779" t="s">
        <v>611</v>
      </c>
      <c r="B366" s="779"/>
      <c r="C366" s="779"/>
      <c r="D366" s="779"/>
      <c r="E366" s="779"/>
      <c r="F366" s="779"/>
      <c r="G366" s="779"/>
      <c r="H366" s="779"/>
      <c r="I366" s="779"/>
      <c r="J366" s="779"/>
      <c r="K366" s="779"/>
      <c r="L366" s="779"/>
      <c r="M366" s="779"/>
      <c r="N366" s="779"/>
      <c r="O366" s="779"/>
      <c r="P366" s="779"/>
      <c r="Q366" s="779"/>
      <c r="R366" s="779"/>
      <c r="S366" s="779"/>
      <c r="T366" s="779"/>
      <c r="U366" s="779"/>
      <c r="V366" s="779"/>
      <c r="W366" s="779"/>
      <c r="X366" s="779"/>
      <c r="Y366" s="779"/>
      <c r="Z366" s="779"/>
      <c r="AA366" s="65"/>
      <c r="AB366" s="65"/>
      <c r="AC366" s="79"/>
    </row>
    <row r="367" spans="1:68" ht="14.25" customHeight="1" x14ac:dyDescent="0.25">
      <c r="A367" s="780" t="s">
        <v>76</v>
      </c>
      <c r="B367" s="780"/>
      <c r="C367" s="780"/>
      <c r="D367" s="780"/>
      <c r="E367" s="780"/>
      <c r="F367" s="780"/>
      <c r="G367" s="780"/>
      <c r="H367" s="780"/>
      <c r="I367" s="780"/>
      <c r="J367" s="780"/>
      <c r="K367" s="780"/>
      <c r="L367" s="780"/>
      <c r="M367" s="780"/>
      <c r="N367" s="780"/>
      <c r="O367" s="780"/>
      <c r="P367" s="780"/>
      <c r="Q367" s="780"/>
      <c r="R367" s="780"/>
      <c r="S367" s="780"/>
      <c r="T367" s="780"/>
      <c r="U367" s="780"/>
      <c r="V367" s="780"/>
      <c r="W367" s="780"/>
      <c r="X367" s="780"/>
      <c r="Y367" s="780"/>
      <c r="Z367" s="780"/>
      <c r="AA367" s="66"/>
      <c r="AB367" s="66"/>
      <c r="AC367" s="80"/>
    </row>
    <row r="368" spans="1:68" ht="27" customHeight="1" x14ac:dyDescent="0.25">
      <c r="A368" s="63" t="s">
        <v>612</v>
      </c>
      <c r="B368" s="63" t="s">
        <v>613</v>
      </c>
      <c r="C368" s="36">
        <v>4301031066</v>
      </c>
      <c r="D368" s="781">
        <v>4607091383836</v>
      </c>
      <c r="E368" s="781"/>
      <c r="F368" s="62">
        <v>0.3</v>
      </c>
      <c r="G368" s="37">
        <v>6</v>
      </c>
      <c r="H368" s="62">
        <v>1.8</v>
      </c>
      <c r="I368" s="62">
        <v>2.048</v>
      </c>
      <c r="J368" s="37">
        <v>156</v>
      </c>
      <c r="K368" s="37" t="s">
        <v>87</v>
      </c>
      <c r="L368" s="37"/>
      <c r="M368" s="38" t="s">
        <v>80</v>
      </c>
      <c r="N368" s="38"/>
      <c r="O368" s="37">
        <v>40</v>
      </c>
      <c r="P368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83"/>
      <c r="R368" s="783"/>
      <c r="S368" s="783"/>
      <c r="T368" s="78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614</v>
      </c>
      <c r="AG368" s="78"/>
      <c r="AJ368" s="84"/>
      <c r="AK368" s="84"/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88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9"/>
      <c r="P369" s="785" t="s">
        <v>40</v>
      </c>
      <c r="Q369" s="786"/>
      <c r="R369" s="786"/>
      <c r="S369" s="786"/>
      <c r="T369" s="786"/>
      <c r="U369" s="786"/>
      <c r="V369" s="787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89"/>
      <c r="P370" s="785" t="s">
        <v>40</v>
      </c>
      <c r="Q370" s="786"/>
      <c r="R370" s="786"/>
      <c r="S370" s="786"/>
      <c r="T370" s="786"/>
      <c r="U370" s="786"/>
      <c r="V370" s="787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4.25" customHeight="1" x14ac:dyDescent="0.25">
      <c r="A371" s="780" t="s">
        <v>82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66"/>
      <c r="AB371" s="66"/>
      <c r="AC371" s="80"/>
    </row>
    <row r="372" spans="1:68" ht="27" customHeight="1" x14ac:dyDescent="0.25">
      <c r="A372" s="63" t="s">
        <v>615</v>
      </c>
      <c r="B372" s="63" t="s">
        <v>616</v>
      </c>
      <c r="C372" s="36">
        <v>4301051142</v>
      </c>
      <c r="D372" s="781">
        <v>4607091387919</v>
      </c>
      <c r="E372" s="781"/>
      <c r="F372" s="62">
        <v>1.35</v>
      </c>
      <c r="G372" s="37">
        <v>6</v>
      </c>
      <c r="H372" s="62">
        <v>8.1</v>
      </c>
      <c r="I372" s="62">
        <v>8.6639999999999997</v>
      </c>
      <c r="J372" s="37">
        <v>56</v>
      </c>
      <c r="K372" s="37" t="s">
        <v>128</v>
      </c>
      <c r="L372" s="37"/>
      <c r="M372" s="38" t="s">
        <v>80</v>
      </c>
      <c r="N372" s="38"/>
      <c r="O372" s="37">
        <v>45</v>
      </c>
      <c r="P372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83"/>
      <c r="R372" s="783"/>
      <c r="S372" s="783"/>
      <c r="T372" s="78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/>
      <c r="AK372" s="84"/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4301051461</v>
      </c>
      <c r="D373" s="781">
        <v>4680115883604</v>
      </c>
      <c r="E373" s="781"/>
      <c r="F373" s="62">
        <v>0.35</v>
      </c>
      <c r="G373" s="37">
        <v>6</v>
      </c>
      <c r="H373" s="62">
        <v>2.1</v>
      </c>
      <c r="I373" s="62">
        <v>2.3719999999999999</v>
      </c>
      <c r="J373" s="37">
        <v>156</v>
      </c>
      <c r="K373" s="37" t="s">
        <v>87</v>
      </c>
      <c r="L373" s="37"/>
      <c r="M373" s="38" t="s">
        <v>131</v>
      </c>
      <c r="N373" s="38"/>
      <c r="O373" s="37">
        <v>45</v>
      </c>
      <c r="P373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83"/>
      <c r="R373" s="783"/>
      <c r="S373" s="783"/>
      <c r="T373" s="78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620</v>
      </c>
      <c r="AG373" s="78"/>
      <c r="AJ373" s="84"/>
      <c r="AK373" s="84"/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4301051485</v>
      </c>
      <c r="D374" s="781">
        <v>4680115883567</v>
      </c>
      <c r="E374" s="781"/>
      <c r="F374" s="62">
        <v>0.35</v>
      </c>
      <c r="G374" s="37">
        <v>6</v>
      </c>
      <c r="H374" s="62">
        <v>2.1</v>
      </c>
      <c r="I374" s="62">
        <v>2.36</v>
      </c>
      <c r="J374" s="37">
        <v>156</v>
      </c>
      <c r="K374" s="37" t="s">
        <v>87</v>
      </c>
      <c r="L374" s="37"/>
      <c r="M374" s="38" t="s">
        <v>80</v>
      </c>
      <c r="N374" s="38"/>
      <c r="O374" s="37">
        <v>40</v>
      </c>
      <c r="P374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83"/>
      <c r="R374" s="783"/>
      <c r="S374" s="783"/>
      <c r="T374" s="78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623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5" t="s">
        <v>40</v>
      </c>
      <c r="Q375" s="786"/>
      <c r="R375" s="786"/>
      <c r="S375" s="786"/>
      <c r="T375" s="786"/>
      <c r="U375" s="786"/>
      <c r="V375" s="787"/>
      <c r="W375" s="42" t="s">
        <v>39</v>
      </c>
      <c r="X375" s="43">
        <f>IFERROR(X372/H372,"0")+IFERROR(X373/H373,"0")+IFERROR(X374/H374,"0")</f>
        <v>0</v>
      </c>
      <c r="Y375" s="43">
        <f>IFERROR(Y372/H372,"0")+IFERROR(Y373/H373,"0")+IFERROR(Y374/H374,"0")</f>
        <v>0</v>
      </c>
      <c r="Z375" s="43">
        <f>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88"/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9"/>
      <c r="P376" s="785" t="s">
        <v>40</v>
      </c>
      <c r="Q376" s="786"/>
      <c r="R376" s="786"/>
      <c r="S376" s="786"/>
      <c r="T376" s="786"/>
      <c r="U376" s="786"/>
      <c r="V376" s="787"/>
      <c r="W376" s="42" t="s">
        <v>0</v>
      </c>
      <c r="X376" s="43">
        <f>IFERROR(SUM(X372:X374),"0")</f>
        <v>0</v>
      </c>
      <c r="Y376" s="43">
        <f>IFERROR(SUM(Y372:Y374),"0")</f>
        <v>0</v>
      </c>
      <c r="Z376" s="42"/>
      <c r="AA376" s="67"/>
      <c r="AB376" s="67"/>
      <c r="AC376" s="67"/>
    </row>
    <row r="377" spans="1:68" ht="27.75" customHeight="1" x14ac:dyDescent="0.2">
      <c r="A377" s="778" t="s">
        <v>624</v>
      </c>
      <c r="B377" s="778"/>
      <c r="C377" s="778"/>
      <c r="D377" s="778"/>
      <c r="E377" s="778"/>
      <c r="F377" s="778"/>
      <c r="G377" s="778"/>
      <c r="H377" s="778"/>
      <c r="I377" s="778"/>
      <c r="J377" s="778"/>
      <c r="K377" s="778"/>
      <c r="L377" s="778"/>
      <c r="M377" s="778"/>
      <c r="N377" s="778"/>
      <c r="O377" s="778"/>
      <c r="P377" s="778"/>
      <c r="Q377" s="778"/>
      <c r="R377" s="778"/>
      <c r="S377" s="778"/>
      <c r="T377" s="778"/>
      <c r="U377" s="778"/>
      <c r="V377" s="778"/>
      <c r="W377" s="778"/>
      <c r="X377" s="778"/>
      <c r="Y377" s="778"/>
      <c r="Z377" s="778"/>
      <c r="AA377" s="54"/>
      <c r="AB377" s="54"/>
      <c r="AC377" s="54"/>
    </row>
    <row r="378" spans="1:68" ht="16.5" customHeight="1" x14ac:dyDescent="0.25">
      <c r="A378" s="779" t="s">
        <v>625</v>
      </c>
      <c r="B378" s="779"/>
      <c r="C378" s="779"/>
      <c r="D378" s="779"/>
      <c r="E378" s="779"/>
      <c r="F378" s="779"/>
      <c r="G378" s="779"/>
      <c r="H378" s="779"/>
      <c r="I378" s="779"/>
      <c r="J378" s="779"/>
      <c r="K378" s="779"/>
      <c r="L378" s="779"/>
      <c r="M378" s="779"/>
      <c r="N378" s="779"/>
      <c r="O378" s="779"/>
      <c r="P378" s="779"/>
      <c r="Q378" s="779"/>
      <c r="R378" s="779"/>
      <c r="S378" s="779"/>
      <c r="T378" s="779"/>
      <c r="U378" s="779"/>
      <c r="V378" s="779"/>
      <c r="W378" s="779"/>
      <c r="X378" s="779"/>
      <c r="Y378" s="779"/>
      <c r="Z378" s="779"/>
      <c r="AA378" s="65"/>
      <c r="AB378" s="65"/>
      <c r="AC378" s="79"/>
    </row>
    <row r="379" spans="1:68" ht="14.25" customHeight="1" x14ac:dyDescent="0.25">
      <c r="A379" s="780" t="s">
        <v>123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66"/>
      <c r="AB379" s="66"/>
      <c r="AC379" s="80"/>
    </row>
    <row r="380" spans="1:68" ht="27" customHeight="1" x14ac:dyDescent="0.25">
      <c r="A380" s="63" t="s">
        <v>626</v>
      </c>
      <c r="B380" s="63" t="s">
        <v>627</v>
      </c>
      <c r="C380" s="36">
        <v>4301011869</v>
      </c>
      <c r="D380" s="781">
        <v>4680115884847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128</v>
      </c>
      <c r="L380" s="37"/>
      <c r="M380" s="38" t="s">
        <v>80</v>
      </c>
      <c r="N380" s="38"/>
      <c r="O380" s="37">
        <v>60</v>
      </c>
      <c r="P380" s="98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ref="Y380:Y390" si="67"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0" t="s">
        <v>628</v>
      </c>
      <c r="AG380" s="78"/>
      <c r="AJ380" s="84"/>
      <c r="AK380" s="84"/>
      <c r="BB380" s="471" t="s">
        <v>66</v>
      </c>
      <c r="BM380" s="78">
        <f t="shared" ref="BM380:BM390" si="68">IFERROR(X380*I380/H380,"0")</f>
        <v>0</v>
      </c>
      <c r="BN380" s="78">
        <f t="shared" ref="BN380:BN390" si="69">IFERROR(Y380*I380/H380,"0")</f>
        <v>0</v>
      </c>
      <c r="BO380" s="78">
        <f t="shared" ref="BO380:BO390" si="70">IFERROR(1/J380*(X380/H380),"0")</f>
        <v>0</v>
      </c>
      <c r="BP380" s="78">
        <f t="shared" ref="BP380:BP390" si="71">IFERROR(1/J380*(Y380/H380),"0")</f>
        <v>0</v>
      </c>
    </row>
    <row r="381" spans="1:68" ht="27" customHeight="1" x14ac:dyDescent="0.25">
      <c r="A381" s="63" t="s">
        <v>626</v>
      </c>
      <c r="B381" s="63" t="s">
        <v>629</v>
      </c>
      <c r="C381" s="36">
        <v>4301011946</v>
      </c>
      <c r="D381" s="781">
        <v>4680115884847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128</v>
      </c>
      <c r="L381" s="37"/>
      <c r="M381" s="38" t="s">
        <v>154</v>
      </c>
      <c r="N381" s="38"/>
      <c r="O381" s="37">
        <v>60</v>
      </c>
      <c r="P381" s="9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2" t="s">
        <v>630</v>
      </c>
      <c r="AG381" s="78"/>
      <c r="AJ381" s="84"/>
      <c r="AK381" s="84"/>
      <c r="BB381" s="473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631</v>
      </c>
      <c r="B382" s="63" t="s">
        <v>632</v>
      </c>
      <c r="C382" s="36">
        <v>4301011870</v>
      </c>
      <c r="D382" s="781">
        <v>4680115884854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9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633</v>
      </c>
      <c r="AG382" s="78"/>
      <c r="AJ382" s="84"/>
      <c r="AK382" s="84"/>
      <c r="BB382" s="475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631</v>
      </c>
      <c r="B383" s="63" t="s">
        <v>634</v>
      </c>
      <c r="C383" s="36">
        <v>4301011947</v>
      </c>
      <c r="D383" s="781">
        <v>4680115884854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154</v>
      </c>
      <c r="N383" s="38"/>
      <c r="O383" s="37">
        <v>60</v>
      </c>
      <c r="P383" s="9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630</v>
      </c>
      <c r="AG383" s="78"/>
      <c r="AJ383" s="84"/>
      <c r="AK383" s="84"/>
      <c r="BB383" s="477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635</v>
      </c>
      <c r="B384" s="63" t="s">
        <v>636</v>
      </c>
      <c r="C384" s="36">
        <v>4301011339</v>
      </c>
      <c r="D384" s="781">
        <v>4607091383997</v>
      </c>
      <c r="E384" s="781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80</v>
      </c>
      <c r="N384" s="38"/>
      <c r="O384" s="37">
        <v>60</v>
      </c>
      <c r="P384" s="9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637</v>
      </c>
      <c r="AG384" s="78"/>
      <c r="AJ384" s="84"/>
      <c r="AK384" s="84"/>
      <c r="BB384" s="479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638</v>
      </c>
      <c r="B385" s="63" t="s">
        <v>639</v>
      </c>
      <c r="C385" s="36">
        <v>4301011943</v>
      </c>
      <c r="D385" s="781">
        <v>4680115884830</v>
      </c>
      <c r="E385" s="781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154</v>
      </c>
      <c r="N385" s="38"/>
      <c r="O385" s="37">
        <v>60</v>
      </c>
      <c r="P385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630</v>
      </c>
      <c r="AG385" s="78"/>
      <c r="AJ385" s="84"/>
      <c r="AK385" s="84"/>
      <c r="BB385" s="481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638</v>
      </c>
      <c r="B386" s="63" t="s">
        <v>640</v>
      </c>
      <c r="C386" s="36">
        <v>4301011867</v>
      </c>
      <c r="D386" s="781">
        <v>4680115884830</v>
      </c>
      <c r="E386" s="781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80</v>
      </c>
      <c r="N386" s="38"/>
      <c r="O386" s="37">
        <v>60</v>
      </c>
      <c r="P386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641</v>
      </c>
      <c r="AG386" s="78"/>
      <c r="AJ386" s="84"/>
      <c r="AK386" s="84"/>
      <c r="BB386" s="483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642</v>
      </c>
      <c r="B387" s="63" t="s">
        <v>643</v>
      </c>
      <c r="C387" s="36">
        <v>4301011433</v>
      </c>
      <c r="D387" s="781">
        <v>4680115882638</v>
      </c>
      <c r="E387" s="781"/>
      <c r="F387" s="62">
        <v>0.4</v>
      </c>
      <c r="G387" s="37">
        <v>10</v>
      </c>
      <c r="H387" s="62">
        <v>4</v>
      </c>
      <c r="I387" s="62">
        <v>4.21</v>
      </c>
      <c r="J387" s="37">
        <v>132</v>
      </c>
      <c r="K387" s="37" t="s">
        <v>87</v>
      </c>
      <c r="L387" s="37"/>
      <c r="M387" s="38" t="s">
        <v>127</v>
      </c>
      <c r="N387" s="38"/>
      <c r="O387" s="37">
        <v>90</v>
      </c>
      <c r="P387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84" t="s">
        <v>644</v>
      </c>
      <c r="AG387" s="78"/>
      <c r="AJ387" s="84"/>
      <c r="AK387" s="84"/>
      <c r="BB387" s="485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ht="27" customHeight="1" x14ac:dyDescent="0.25">
      <c r="A388" s="63" t="s">
        <v>645</v>
      </c>
      <c r="B388" s="63" t="s">
        <v>646</v>
      </c>
      <c r="C388" s="36">
        <v>4301011952</v>
      </c>
      <c r="D388" s="781">
        <v>4680115884922</v>
      </c>
      <c r="E388" s="781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87</v>
      </c>
      <c r="L388" s="37"/>
      <c r="M388" s="38" t="s">
        <v>80</v>
      </c>
      <c r="N388" s="38"/>
      <c r="O388" s="37">
        <v>60</v>
      </c>
      <c r="P388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83"/>
      <c r="R388" s="783"/>
      <c r="S388" s="783"/>
      <c r="T388" s="78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6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86" t="s">
        <v>633</v>
      </c>
      <c r="AG388" s="78"/>
      <c r="AJ388" s="84"/>
      <c r="AK388" s="84"/>
      <c r="BB388" s="487" t="s">
        <v>66</v>
      </c>
      <c r="BM388" s="78">
        <f t="shared" si="68"/>
        <v>0</v>
      </c>
      <c r="BN388" s="78">
        <f t="shared" si="69"/>
        <v>0</v>
      </c>
      <c r="BO388" s="78">
        <f t="shared" si="70"/>
        <v>0</v>
      </c>
      <c r="BP388" s="78">
        <f t="shared" si="71"/>
        <v>0</v>
      </c>
    </row>
    <row r="389" spans="1:68" ht="27" customHeight="1" x14ac:dyDescent="0.25">
      <c r="A389" s="63" t="s">
        <v>647</v>
      </c>
      <c r="B389" s="63" t="s">
        <v>648</v>
      </c>
      <c r="C389" s="36">
        <v>4301011866</v>
      </c>
      <c r="D389" s="781">
        <v>4680115884878</v>
      </c>
      <c r="E389" s="781"/>
      <c r="F389" s="62">
        <v>0.5</v>
      </c>
      <c r="G389" s="37">
        <v>10</v>
      </c>
      <c r="H389" s="62">
        <v>5</v>
      </c>
      <c r="I389" s="62">
        <v>5.21</v>
      </c>
      <c r="J389" s="37">
        <v>132</v>
      </c>
      <c r="K389" s="37" t="s">
        <v>87</v>
      </c>
      <c r="L389" s="37"/>
      <c r="M389" s="38" t="s">
        <v>80</v>
      </c>
      <c r="N389" s="38"/>
      <c r="O389" s="37">
        <v>60</v>
      </c>
      <c r="P389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83"/>
      <c r="R389" s="783"/>
      <c r="S389" s="783"/>
      <c r="T389" s="78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6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649</v>
      </c>
      <c r="AG389" s="78"/>
      <c r="AJ389" s="84"/>
      <c r="AK389" s="84"/>
      <c r="BB389" s="489" t="s">
        <v>66</v>
      </c>
      <c r="BM389" s="78">
        <f t="shared" si="68"/>
        <v>0</v>
      </c>
      <c r="BN389" s="78">
        <f t="shared" si="69"/>
        <v>0</v>
      </c>
      <c r="BO389" s="78">
        <f t="shared" si="70"/>
        <v>0</v>
      </c>
      <c r="BP389" s="78">
        <f t="shared" si="71"/>
        <v>0</v>
      </c>
    </row>
    <row r="390" spans="1:68" ht="27" customHeight="1" x14ac:dyDescent="0.25">
      <c r="A390" s="63" t="s">
        <v>650</v>
      </c>
      <c r="B390" s="63" t="s">
        <v>651</v>
      </c>
      <c r="C390" s="36">
        <v>4301011868</v>
      </c>
      <c r="D390" s="781">
        <v>4680115884861</v>
      </c>
      <c r="E390" s="781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83"/>
      <c r="R390" s="783"/>
      <c r="S390" s="783"/>
      <c r="T390" s="78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641</v>
      </c>
      <c r="AG390" s="78"/>
      <c r="AJ390" s="84"/>
      <c r="AK390" s="84"/>
      <c r="BB390" s="491" t="s">
        <v>66</v>
      </c>
      <c r="BM390" s="78">
        <f t="shared" si="68"/>
        <v>0</v>
      </c>
      <c r="BN390" s="78">
        <f t="shared" si="69"/>
        <v>0</v>
      </c>
      <c r="BO390" s="78">
        <f t="shared" si="70"/>
        <v>0</v>
      </c>
      <c r="BP390" s="78">
        <f t="shared" si="71"/>
        <v>0</v>
      </c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5" t="s">
        <v>40</v>
      </c>
      <c r="Q391" s="786"/>
      <c r="R391" s="786"/>
      <c r="S391" s="786"/>
      <c r="T391" s="786"/>
      <c r="U391" s="786"/>
      <c r="V391" s="787"/>
      <c r="W391" s="42" t="s">
        <v>39</v>
      </c>
      <c r="X391" s="4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4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4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9"/>
      <c r="P392" s="785" t="s">
        <v>40</v>
      </c>
      <c r="Q392" s="786"/>
      <c r="R392" s="786"/>
      <c r="S392" s="786"/>
      <c r="T392" s="786"/>
      <c r="U392" s="786"/>
      <c r="V392" s="787"/>
      <c r="W392" s="42" t="s">
        <v>0</v>
      </c>
      <c r="X392" s="43">
        <f>IFERROR(SUM(X380:X390),"0")</f>
        <v>0</v>
      </c>
      <c r="Y392" s="43">
        <f>IFERROR(SUM(Y380:Y390),"0")</f>
        <v>0</v>
      </c>
      <c r="Z392" s="42"/>
      <c r="AA392" s="67"/>
      <c r="AB392" s="67"/>
      <c r="AC392" s="67"/>
    </row>
    <row r="393" spans="1:68" ht="14.25" customHeight="1" x14ac:dyDescent="0.25">
      <c r="A393" s="780" t="s">
        <v>171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66"/>
      <c r="AB393" s="66"/>
      <c r="AC393" s="80"/>
    </row>
    <row r="394" spans="1:68" ht="27" customHeight="1" x14ac:dyDescent="0.25">
      <c r="A394" s="63" t="s">
        <v>652</v>
      </c>
      <c r="B394" s="63" t="s">
        <v>653</v>
      </c>
      <c r="C394" s="36">
        <v>4301020178</v>
      </c>
      <c r="D394" s="781">
        <v>4607091383980</v>
      </c>
      <c r="E394" s="78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128</v>
      </c>
      <c r="L394" s="37"/>
      <c r="M394" s="38" t="s">
        <v>127</v>
      </c>
      <c r="N394" s="38"/>
      <c r="O394" s="37">
        <v>50</v>
      </c>
      <c r="P394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83"/>
      <c r="R394" s="783"/>
      <c r="S394" s="783"/>
      <c r="T394" s="78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92" t="s">
        <v>654</v>
      </c>
      <c r="AG394" s="78"/>
      <c r="AJ394" s="84"/>
      <c r="AK394" s="84"/>
      <c r="BB394" s="49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655</v>
      </c>
      <c r="B395" s="63" t="s">
        <v>656</v>
      </c>
      <c r="C395" s="36">
        <v>4301020179</v>
      </c>
      <c r="D395" s="781">
        <v>4607091384178</v>
      </c>
      <c r="E395" s="781"/>
      <c r="F395" s="62">
        <v>0.4</v>
      </c>
      <c r="G395" s="37">
        <v>10</v>
      </c>
      <c r="H395" s="62">
        <v>4</v>
      </c>
      <c r="I395" s="62">
        <v>4.21</v>
      </c>
      <c r="J395" s="37">
        <v>132</v>
      </c>
      <c r="K395" s="37" t="s">
        <v>87</v>
      </c>
      <c r="L395" s="37"/>
      <c r="M395" s="38" t="s">
        <v>127</v>
      </c>
      <c r="N395" s="38"/>
      <c r="O395" s="37">
        <v>50</v>
      </c>
      <c r="P395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83"/>
      <c r="R395" s="783"/>
      <c r="S395" s="783"/>
      <c r="T395" s="78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94" t="s">
        <v>654</v>
      </c>
      <c r="AG395" s="78"/>
      <c r="AJ395" s="84"/>
      <c r="AK395" s="84"/>
      <c r="BB395" s="49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85" t="s">
        <v>40</v>
      </c>
      <c r="Q396" s="786"/>
      <c r="R396" s="786"/>
      <c r="S396" s="786"/>
      <c r="T396" s="786"/>
      <c r="U396" s="786"/>
      <c r="V396" s="787"/>
      <c r="W396" s="42" t="s">
        <v>39</v>
      </c>
      <c r="X396" s="43">
        <f>IFERROR(X394/H394,"0")+IFERROR(X395/H395,"0")</f>
        <v>0</v>
      </c>
      <c r="Y396" s="43">
        <f>IFERROR(Y394/H394,"0")+IFERROR(Y395/H395,"0")</f>
        <v>0</v>
      </c>
      <c r="Z396" s="43">
        <f>IFERROR(IF(Z394="",0,Z394),"0")+IFERROR(IF(Z395="",0,Z395),"0")</f>
        <v>0</v>
      </c>
      <c r="AA396" s="67"/>
      <c r="AB396" s="67"/>
      <c r="AC396" s="67"/>
    </row>
    <row r="397" spans="1:68" x14ac:dyDescent="0.2">
      <c r="A397" s="788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5" t="s">
        <v>40</v>
      </c>
      <c r="Q397" s="786"/>
      <c r="R397" s="786"/>
      <c r="S397" s="786"/>
      <c r="T397" s="786"/>
      <c r="U397" s="786"/>
      <c r="V397" s="787"/>
      <c r="W397" s="42" t="s">
        <v>0</v>
      </c>
      <c r="X397" s="43">
        <f>IFERROR(SUM(X394:X395),"0")</f>
        <v>0</v>
      </c>
      <c r="Y397" s="43">
        <f>IFERROR(SUM(Y394:Y395),"0")</f>
        <v>0</v>
      </c>
      <c r="Z397" s="42"/>
      <c r="AA397" s="67"/>
      <c r="AB397" s="67"/>
      <c r="AC397" s="67"/>
    </row>
    <row r="398" spans="1:68" ht="14.25" customHeight="1" x14ac:dyDescent="0.25">
      <c r="A398" s="780" t="s">
        <v>82</v>
      </c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80"/>
      <c r="P398" s="780"/>
      <c r="Q398" s="780"/>
      <c r="R398" s="780"/>
      <c r="S398" s="780"/>
      <c r="T398" s="780"/>
      <c r="U398" s="780"/>
      <c r="V398" s="780"/>
      <c r="W398" s="780"/>
      <c r="X398" s="780"/>
      <c r="Y398" s="780"/>
      <c r="Z398" s="780"/>
      <c r="AA398" s="66"/>
      <c r="AB398" s="66"/>
      <c r="AC398" s="80"/>
    </row>
    <row r="399" spans="1:68" ht="27" customHeight="1" x14ac:dyDescent="0.25">
      <c r="A399" s="63" t="s">
        <v>657</v>
      </c>
      <c r="B399" s="63" t="s">
        <v>658</v>
      </c>
      <c r="C399" s="36">
        <v>4301051560</v>
      </c>
      <c r="D399" s="781">
        <v>4607091383928</v>
      </c>
      <c r="E399" s="781"/>
      <c r="F399" s="62">
        <v>1.3</v>
      </c>
      <c r="G399" s="37">
        <v>6</v>
      </c>
      <c r="H399" s="62">
        <v>7.8</v>
      </c>
      <c r="I399" s="62">
        <v>8.3699999999999992</v>
      </c>
      <c r="J399" s="37">
        <v>56</v>
      </c>
      <c r="K399" s="37" t="s">
        <v>128</v>
      </c>
      <c r="L399" s="37"/>
      <c r="M399" s="38" t="s">
        <v>131</v>
      </c>
      <c r="N399" s="38"/>
      <c r="O399" s="37">
        <v>40</v>
      </c>
      <c r="P399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83"/>
      <c r="R399" s="783"/>
      <c r="S399" s="783"/>
      <c r="T399" s="78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IFERROR(IF(Y399=0,"",ROUNDUP(Y399/H399,0)*0.02175),"")</f>
        <v/>
      </c>
      <c r="AA399" s="68" t="s">
        <v>45</v>
      </c>
      <c r="AB399" s="69" t="s">
        <v>45</v>
      </c>
      <c r="AC399" s="496" t="s">
        <v>659</v>
      </c>
      <c r="AG399" s="78"/>
      <c r="AJ399" s="84"/>
      <c r="AK399" s="84"/>
      <c r="BB399" s="49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660</v>
      </c>
      <c r="C400" s="36">
        <v>4301051639</v>
      </c>
      <c r="D400" s="781">
        <v>4607091383928</v>
      </c>
      <c r="E400" s="781"/>
      <c r="F400" s="62">
        <v>1.3</v>
      </c>
      <c r="G400" s="37">
        <v>6</v>
      </c>
      <c r="H400" s="62">
        <v>7.8</v>
      </c>
      <c r="I400" s="62">
        <v>8.3699999999999992</v>
      </c>
      <c r="J400" s="37">
        <v>56</v>
      </c>
      <c r="K400" s="37" t="s">
        <v>128</v>
      </c>
      <c r="L400" s="37"/>
      <c r="M400" s="38" t="s">
        <v>80</v>
      </c>
      <c r="N400" s="38"/>
      <c r="O400" s="37">
        <v>40</v>
      </c>
      <c r="P400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83"/>
      <c r="R400" s="783"/>
      <c r="S400" s="783"/>
      <c r="T400" s="78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8" t="s">
        <v>661</v>
      </c>
      <c r="AG400" s="78"/>
      <c r="AJ400" s="84"/>
      <c r="AK400" s="84"/>
      <c r="BB400" s="49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37.5" customHeight="1" x14ac:dyDescent="0.25">
      <c r="A401" s="63" t="s">
        <v>662</v>
      </c>
      <c r="B401" s="63" t="s">
        <v>663</v>
      </c>
      <c r="C401" s="36">
        <v>4301051636</v>
      </c>
      <c r="D401" s="781">
        <v>4607091384260</v>
      </c>
      <c r="E401" s="781"/>
      <c r="F401" s="62">
        <v>1.3</v>
      </c>
      <c r="G401" s="37">
        <v>6</v>
      </c>
      <c r="H401" s="62">
        <v>7.8</v>
      </c>
      <c r="I401" s="62">
        <v>8.3640000000000008</v>
      </c>
      <c r="J401" s="37">
        <v>56</v>
      </c>
      <c r="K401" s="37" t="s">
        <v>128</v>
      </c>
      <c r="L401" s="37"/>
      <c r="M401" s="38" t="s">
        <v>80</v>
      </c>
      <c r="N401" s="38"/>
      <c r="O401" s="37">
        <v>40</v>
      </c>
      <c r="P401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83"/>
      <c r="R401" s="783"/>
      <c r="S401" s="783"/>
      <c r="T401" s="78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664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85" t="s">
        <v>40</v>
      </c>
      <c r="Q402" s="786"/>
      <c r="R402" s="786"/>
      <c r="S402" s="786"/>
      <c r="T402" s="786"/>
      <c r="U402" s="786"/>
      <c r="V402" s="787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5" t="s">
        <v>40</v>
      </c>
      <c r="Q403" s="786"/>
      <c r="R403" s="786"/>
      <c r="S403" s="786"/>
      <c r="T403" s="786"/>
      <c r="U403" s="786"/>
      <c r="V403" s="787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</row>
    <row r="404" spans="1:68" ht="14.25" customHeight="1" x14ac:dyDescent="0.25">
      <c r="A404" s="780" t="s">
        <v>214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66"/>
      <c r="AB404" s="66"/>
      <c r="AC404" s="80"/>
    </row>
    <row r="405" spans="1:68" ht="27" customHeight="1" x14ac:dyDescent="0.25">
      <c r="A405" s="63" t="s">
        <v>665</v>
      </c>
      <c r="B405" s="63" t="s">
        <v>666</v>
      </c>
      <c r="C405" s="36">
        <v>4301060314</v>
      </c>
      <c r="D405" s="781">
        <v>4607091384673</v>
      </c>
      <c r="E405" s="781"/>
      <c r="F405" s="62">
        <v>1.3</v>
      </c>
      <c r="G405" s="37">
        <v>6</v>
      </c>
      <c r="H405" s="62">
        <v>7.8</v>
      </c>
      <c r="I405" s="62">
        <v>8.3640000000000008</v>
      </c>
      <c r="J405" s="37">
        <v>56</v>
      </c>
      <c r="K405" s="37" t="s">
        <v>128</v>
      </c>
      <c r="L405" s="37"/>
      <c r="M405" s="38" t="s">
        <v>80</v>
      </c>
      <c r="N405" s="38"/>
      <c r="O405" s="37">
        <v>30</v>
      </c>
      <c r="P405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83"/>
      <c r="R405" s="783"/>
      <c r="S405" s="783"/>
      <c r="T405" s="78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667</v>
      </c>
      <c r="AG405" s="78"/>
      <c r="AJ405" s="84"/>
      <c r="AK405" s="84"/>
      <c r="BB405" s="50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665</v>
      </c>
      <c r="B406" s="63" t="s">
        <v>668</v>
      </c>
      <c r="C406" s="36">
        <v>4301060345</v>
      </c>
      <c r="D406" s="781">
        <v>4607091384673</v>
      </c>
      <c r="E406" s="781"/>
      <c r="F406" s="62">
        <v>1.3</v>
      </c>
      <c r="G406" s="37">
        <v>6</v>
      </c>
      <c r="H406" s="62">
        <v>7.8</v>
      </c>
      <c r="I406" s="62">
        <v>8.3640000000000008</v>
      </c>
      <c r="J406" s="37">
        <v>56</v>
      </c>
      <c r="K406" s="37" t="s">
        <v>128</v>
      </c>
      <c r="L406" s="37"/>
      <c r="M406" s="38" t="s">
        <v>80</v>
      </c>
      <c r="N406" s="38"/>
      <c r="O406" s="37">
        <v>30</v>
      </c>
      <c r="P406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83"/>
      <c r="R406" s="783"/>
      <c r="S406" s="783"/>
      <c r="T406" s="78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669</v>
      </c>
      <c r="AG406" s="78"/>
      <c r="AJ406" s="84"/>
      <c r="AK406" s="84"/>
      <c r="BB406" s="50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85" t="s">
        <v>40</v>
      </c>
      <c r="Q407" s="786"/>
      <c r="R407" s="786"/>
      <c r="S407" s="786"/>
      <c r="T407" s="786"/>
      <c r="U407" s="786"/>
      <c r="V407" s="78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788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5" t="s">
        <v>40</v>
      </c>
      <c r="Q408" s="786"/>
      <c r="R408" s="786"/>
      <c r="S408" s="786"/>
      <c r="T408" s="786"/>
      <c r="U408" s="786"/>
      <c r="V408" s="78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779" t="s">
        <v>670</v>
      </c>
      <c r="B409" s="779"/>
      <c r="C409" s="779"/>
      <c r="D409" s="779"/>
      <c r="E409" s="779"/>
      <c r="F409" s="779"/>
      <c r="G409" s="779"/>
      <c r="H409" s="779"/>
      <c r="I409" s="779"/>
      <c r="J409" s="779"/>
      <c r="K409" s="779"/>
      <c r="L409" s="779"/>
      <c r="M409" s="779"/>
      <c r="N409" s="779"/>
      <c r="O409" s="779"/>
      <c r="P409" s="779"/>
      <c r="Q409" s="779"/>
      <c r="R409" s="779"/>
      <c r="S409" s="779"/>
      <c r="T409" s="779"/>
      <c r="U409" s="779"/>
      <c r="V409" s="779"/>
      <c r="W409" s="779"/>
      <c r="X409" s="779"/>
      <c r="Y409" s="779"/>
      <c r="Z409" s="779"/>
      <c r="AA409" s="65"/>
      <c r="AB409" s="65"/>
      <c r="AC409" s="79"/>
    </row>
    <row r="410" spans="1:68" ht="14.25" customHeight="1" x14ac:dyDescent="0.25">
      <c r="A410" s="780" t="s">
        <v>123</v>
      </c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0"/>
      <c r="P410" s="780"/>
      <c r="Q410" s="780"/>
      <c r="R410" s="780"/>
      <c r="S410" s="780"/>
      <c r="T410" s="780"/>
      <c r="U410" s="780"/>
      <c r="V410" s="780"/>
      <c r="W410" s="780"/>
      <c r="X410" s="780"/>
      <c r="Y410" s="780"/>
      <c r="Z410" s="780"/>
      <c r="AA410" s="66"/>
      <c r="AB410" s="66"/>
      <c r="AC410" s="80"/>
    </row>
    <row r="411" spans="1:68" ht="27" customHeight="1" x14ac:dyDescent="0.25">
      <c r="A411" s="63" t="s">
        <v>671</v>
      </c>
      <c r="B411" s="63" t="s">
        <v>672</v>
      </c>
      <c r="C411" s="36">
        <v>4301011873</v>
      </c>
      <c r="D411" s="781">
        <v>4680115881907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128</v>
      </c>
      <c r="L411" s="37"/>
      <c r="M411" s="38" t="s">
        <v>80</v>
      </c>
      <c r="N411" s="38"/>
      <c r="O411" s="37">
        <v>60</v>
      </c>
      <c r="P411" s="999" t="s">
        <v>673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17" si="72">IFERROR(IF(X411="",0,CEILING((X411/$H411),1)*$H411),"")</f>
        <v>0</v>
      </c>
      <c r="Z411" s="41" t="str">
        <f t="shared" ref="Z411:Z416" si="73">IFERROR(IF(Y411=0,"",ROUNDUP(Y411/H411,0)*0.02175),"")</f>
        <v/>
      </c>
      <c r="AA411" s="68" t="s">
        <v>45</v>
      </c>
      <c r="AB411" s="69" t="s">
        <v>45</v>
      </c>
      <c r="AC411" s="506" t="s">
        <v>674</v>
      </c>
      <c r="AG411" s="78"/>
      <c r="AJ411" s="84"/>
      <c r="AK411" s="84"/>
      <c r="BB411" s="507" t="s">
        <v>66</v>
      </c>
      <c r="BM411" s="78">
        <f t="shared" ref="BM411:BM417" si="74">IFERROR(X411*I411/H411,"0")</f>
        <v>0</v>
      </c>
      <c r="BN411" s="78">
        <f t="shared" ref="BN411:BN417" si="75">IFERROR(Y411*I411/H411,"0")</f>
        <v>0</v>
      </c>
      <c r="BO411" s="78">
        <f t="shared" ref="BO411:BO417" si="76">IFERROR(1/J411*(X411/H411),"0")</f>
        <v>0</v>
      </c>
      <c r="BP411" s="78">
        <f t="shared" ref="BP411:BP417" si="77">IFERROR(1/J411*(Y411/H411),"0")</f>
        <v>0</v>
      </c>
    </row>
    <row r="412" spans="1:68" ht="27" customHeight="1" x14ac:dyDescent="0.25">
      <c r="A412" s="63" t="s">
        <v>671</v>
      </c>
      <c r="B412" s="63" t="s">
        <v>675</v>
      </c>
      <c r="C412" s="36">
        <v>4301011483</v>
      </c>
      <c r="D412" s="781">
        <v>4680115881907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128</v>
      </c>
      <c r="L412" s="37"/>
      <c r="M412" s="38" t="s">
        <v>80</v>
      </c>
      <c r="N412" s="38"/>
      <c r="O412" s="37">
        <v>60</v>
      </c>
      <c r="P412" s="10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08" t="s">
        <v>676</v>
      </c>
      <c r="AG412" s="78"/>
      <c r="AJ412" s="84"/>
      <c r="AK412" s="84"/>
      <c r="BB412" s="509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677</v>
      </c>
      <c r="B413" s="63" t="s">
        <v>678</v>
      </c>
      <c r="C413" s="36">
        <v>4301011655</v>
      </c>
      <c r="D413" s="781">
        <v>4680115883925</v>
      </c>
      <c r="E413" s="78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/>
      <c r="M413" s="38" t="s">
        <v>80</v>
      </c>
      <c r="N413" s="38"/>
      <c r="O413" s="37">
        <v>60</v>
      </c>
      <c r="P413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0" t="s">
        <v>676</v>
      </c>
      <c r="AG413" s="78"/>
      <c r="AJ413" s="84"/>
      <c r="AK413" s="84"/>
      <c r="BB413" s="511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679</v>
      </c>
      <c r="B414" s="63" t="s">
        <v>680</v>
      </c>
      <c r="C414" s="36">
        <v>4301011312</v>
      </c>
      <c r="D414" s="781">
        <v>4607091384192</v>
      </c>
      <c r="E414" s="781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127</v>
      </c>
      <c r="N414" s="38"/>
      <c r="O414" s="37">
        <v>60</v>
      </c>
      <c r="P414" s="10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 t="shared" si="73"/>
        <v/>
      </c>
      <c r="AA414" s="68" t="s">
        <v>45</v>
      </c>
      <c r="AB414" s="69" t="s">
        <v>45</v>
      </c>
      <c r="AC414" s="512" t="s">
        <v>681</v>
      </c>
      <c r="AG414" s="78"/>
      <c r="AJ414" s="84"/>
      <c r="AK414" s="84"/>
      <c r="BB414" s="513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ht="37.5" customHeight="1" x14ac:dyDescent="0.25">
      <c r="A415" s="63" t="s">
        <v>682</v>
      </c>
      <c r="B415" s="63" t="s">
        <v>683</v>
      </c>
      <c r="C415" s="36">
        <v>4301011874</v>
      </c>
      <c r="D415" s="781">
        <v>4680115884892</v>
      </c>
      <c r="E415" s="781"/>
      <c r="F415" s="62">
        <v>1.8</v>
      </c>
      <c r="G415" s="37">
        <v>6</v>
      </c>
      <c r="H415" s="62">
        <v>10.8</v>
      </c>
      <c r="I415" s="62">
        <v>11.28</v>
      </c>
      <c r="J415" s="37">
        <v>56</v>
      </c>
      <c r="K415" s="37" t="s">
        <v>128</v>
      </c>
      <c r="L415" s="37"/>
      <c r="M415" s="38" t="s">
        <v>80</v>
      </c>
      <c r="N415" s="38"/>
      <c r="O415" s="37">
        <v>60</v>
      </c>
      <c r="P415" s="100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83"/>
      <c r="R415" s="783"/>
      <c r="S415" s="783"/>
      <c r="T415" s="78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 t="shared" si="73"/>
        <v/>
      </c>
      <c r="AA415" s="68" t="s">
        <v>45</v>
      </c>
      <c r="AB415" s="69" t="s">
        <v>45</v>
      </c>
      <c r="AC415" s="514" t="s">
        <v>684</v>
      </c>
      <c r="AG415" s="78"/>
      <c r="AJ415" s="84"/>
      <c r="AK415" s="84"/>
      <c r="BB415" s="515" t="s">
        <v>66</v>
      </c>
      <c r="BM415" s="78">
        <f t="shared" si="74"/>
        <v>0</v>
      </c>
      <c r="BN415" s="78">
        <f t="shared" si="75"/>
        <v>0</v>
      </c>
      <c r="BO415" s="78">
        <f t="shared" si="76"/>
        <v>0</v>
      </c>
      <c r="BP415" s="78">
        <f t="shared" si="77"/>
        <v>0</v>
      </c>
    </row>
    <row r="416" spans="1:68" ht="27" customHeight="1" x14ac:dyDescent="0.25">
      <c r="A416" s="63" t="s">
        <v>685</v>
      </c>
      <c r="B416" s="63" t="s">
        <v>686</v>
      </c>
      <c r="C416" s="36">
        <v>4301011875</v>
      </c>
      <c r="D416" s="781">
        <v>4680115884885</v>
      </c>
      <c r="E416" s="781"/>
      <c r="F416" s="62">
        <v>0.8</v>
      </c>
      <c r="G416" s="37">
        <v>15</v>
      </c>
      <c r="H416" s="62">
        <v>12</v>
      </c>
      <c r="I416" s="62">
        <v>12.48</v>
      </c>
      <c r="J416" s="37">
        <v>56</v>
      </c>
      <c r="K416" s="37" t="s">
        <v>128</v>
      </c>
      <c r="L416" s="37"/>
      <c r="M416" s="38" t="s">
        <v>80</v>
      </c>
      <c r="N416" s="38"/>
      <c r="O416" s="37">
        <v>60</v>
      </c>
      <c r="P416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83"/>
      <c r="R416" s="783"/>
      <c r="S416" s="783"/>
      <c r="T416" s="78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 t="shared" si="73"/>
        <v/>
      </c>
      <c r="AA416" s="68" t="s">
        <v>45</v>
      </c>
      <c r="AB416" s="69" t="s">
        <v>45</v>
      </c>
      <c r="AC416" s="516" t="s">
        <v>684</v>
      </c>
      <c r="AG416" s="78"/>
      <c r="AJ416" s="84"/>
      <c r="AK416" s="84"/>
      <c r="BB416" s="517" t="s">
        <v>66</v>
      </c>
      <c r="BM416" s="78">
        <f t="shared" si="74"/>
        <v>0</v>
      </c>
      <c r="BN416" s="78">
        <f t="shared" si="75"/>
        <v>0</v>
      </c>
      <c r="BO416" s="78">
        <f t="shared" si="76"/>
        <v>0</v>
      </c>
      <c r="BP416" s="78">
        <f t="shared" si="77"/>
        <v>0</v>
      </c>
    </row>
    <row r="417" spans="1:68" ht="37.5" customHeight="1" x14ac:dyDescent="0.25">
      <c r="A417" s="63" t="s">
        <v>687</v>
      </c>
      <c r="B417" s="63" t="s">
        <v>688</v>
      </c>
      <c r="C417" s="36">
        <v>4301011871</v>
      </c>
      <c r="D417" s="781">
        <v>4680115884908</v>
      </c>
      <c r="E417" s="781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87</v>
      </c>
      <c r="L417" s="37"/>
      <c r="M417" s="38" t="s">
        <v>80</v>
      </c>
      <c r="N417" s="38"/>
      <c r="O417" s="37">
        <v>60</v>
      </c>
      <c r="P417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83"/>
      <c r="R417" s="783"/>
      <c r="S417" s="783"/>
      <c r="T417" s="78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8" t="s">
        <v>684</v>
      </c>
      <c r="AG417" s="78"/>
      <c r="AJ417" s="84"/>
      <c r="AK417" s="84"/>
      <c r="BB417" s="519" t="s">
        <v>66</v>
      </c>
      <c r="BM417" s="78">
        <f t="shared" si="74"/>
        <v>0</v>
      </c>
      <c r="BN417" s="78">
        <f t="shared" si="75"/>
        <v>0</v>
      </c>
      <c r="BO417" s="78">
        <f t="shared" si="76"/>
        <v>0</v>
      </c>
      <c r="BP417" s="78">
        <f t="shared" si="77"/>
        <v>0</v>
      </c>
    </row>
    <row r="418" spans="1:68" x14ac:dyDescent="0.2">
      <c r="A418" s="788"/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9"/>
      <c r="P418" s="785" t="s">
        <v>40</v>
      </c>
      <c r="Q418" s="786"/>
      <c r="R418" s="786"/>
      <c r="S418" s="786"/>
      <c r="T418" s="786"/>
      <c r="U418" s="786"/>
      <c r="V418" s="787"/>
      <c r="W418" s="42" t="s">
        <v>39</v>
      </c>
      <c r="X418" s="43">
        <f>IFERROR(X411/H411,"0")+IFERROR(X412/H412,"0")+IFERROR(X413/H413,"0")+IFERROR(X414/H414,"0")+IFERROR(X415/H415,"0")+IFERROR(X416/H416,"0")+IFERROR(X417/H417,"0")</f>
        <v>0</v>
      </c>
      <c r="Y418" s="43">
        <f>IFERROR(Y411/H411,"0")+IFERROR(Y412/H412,"0")+IFERROR(Y413/H413,"0")+IFERROR(Y414/H414,"0")+IFERROR(Y415/H415,"0")+IFERROR(Y416/H416,"0")+IFERROR(Y417/H417,"0")</f>
        <v>0</v>
      </c>
      <c r="Z418" s="4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788"/>
      <c r="B419" s="788"/>
      <c r="C419" s="788"/>
      <c r="D419" s="788"/>
      <c r="E419" s="788"/>
      <c r="F419" s="788"/>
      <c r="G419" s="788"/>
      <c r="H419" s="788"/>
      <c r="I419" s="788"/>
      <c r="J419" s="788"/>
      <c r="K419" s="788"/>
      <c r="L419" s="788"/>
      <c r="M419" s="788"/>
      <c r="N419" s="788"/>
      <c r="O419" s="789"/>
      <c r="P419" s="785" t="s">
        <v>40</v>
      </c>
      <c r="Q419" s="786"/>
      <c r="R419" s="786"/>
      <c r="S419" s="786"/>
      <c r="T419" s="786"/>
      <c r="U419" s="786"/>
      <c r="V419" s="787"/>
      <c r="W419" s="42" t="s">
        <v>0</v>
      </c>
      <c r="X419" s="43">
        <f>IFERROR(SUM(X411:X417),"0")</f>
        <v>0</v>
      </c>
      <c r="Y419" s="43">
        <f>IFERROR(SUM(Y411:Y417),"0")</f>
        <v>0</v>
      </c>
      <c r="Z419" s="42"/>
      <c r="AA419" s="67"/>
      <c r="AB419" s="67"/>
      <c r="AC419" s="67"/>
    </row>
    <row r="420" spans="1:68" ht="14.25" customHeight="1" x14ac:dyDescent="0.25">
      <c r="A420" s="780" t="s">
        <v>76</v>
      </c>
      <c r="B420" s="780"/>
      <c r="C420" s="780"/>
      <c r="D420" s="780"/>
      <c r="E420" s="780"/>
      <c r="F420" s="780"/>
      <c r="G420" s="780"/>
      <c r="H420" s="780"/>
      <c r="I420" s="780"/>
      <c r="J420" s="780"/>
      <c r="K420" s="780"/>
      <c r="L420" s="780"/>
      <c r="M420" s="780"/>
      <c r="N420" s="780"/>
      <c r="O420" s="780"/>
      <c r="P420" s="780"/>
      <c r="Q420" s="780"/>
      <c r="R420" s="780"/>
      <c r="S420" s="780"/>
      <c r="T420" s="780"/>
      <c r="U420" s="780"/>
      <c r="V420" s="780"/>
      <c r="W420" s="780"/>
      <c r="X420" s="780"/>
      <c r="Y420" s="780"/>
      <c r="Z420" s="780"/>
      <c r="AA420" s="66"/>
      <c r="AB420" s="66"/>
      <c r="AC420" s="80"/>
    </row>
    <row r="421" spans="1:68" ht="27" customHeight="1" x14ac:dyDescent="0.25">
      <c r="A421" s="63" t="s">
        <v>689</v>
      </c>
      <c r="B421" s="63" t="s">
        <v>690</v>
      </c>
      <c r="C421" s="36">
        <v>4301031303</v>
      </c>
      <c r="D421" s="781">
        <v>4607091384802</v>
      </c>
      <c r="E421" s="781"/>
      <c r="F421" s="62">
        <v>0.73</v>
      </c>
      <c r="G421" s="37">
        <v>6</v>
      </c>
      <c r="H421" s="62">
        <v>4.38</v>
      </c>
      <c r="I421" s="62">
        <v>4.6399999999999997</v>
      </c>
      <c r="J421" s="37">
        <v>156</v>
      </c>
      <c r="K421" s="37" t="s">
        <v>87</v>
      </c>
      <c r="L421" s="37"/>
      <c r="M421" s="38" t="s">
        <v>80</v>
      </c>
      <c r="N421" s="38"/>
      <c r="O421" s="37">
        <v>35</v>
      </c>
      <c r="P421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83"/>
      <c r="R421" s="783"/>
      <c r="S421" s="783"/>
      <c r="T421" s="78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IFERROR(IF(Y421=0,"",ROUNDUP(Y421/H421,0)*0.00753),"")</f>
        <v/>
      </c>
      <c r="AA421" s="68" t="s">
        <v>45</v>
      </c>
      <c r="AB421" s="69" t="s">
        <v>45</v>
      </c>
      <c r="AC421" s="520" t="s">
        <v>691</v>
      </c>
      <c r="AG421" s="78"/>
      <c r="AJ421" s="84"/>
      <c r="AK421" s="84"/>
      <c r="BB421" s="52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692</v>
      </c>
      <c r="B422" s="63" t="s">
        <v>693</v>
      </c>
      <c r="C422" s="36">
        <v>4301031304</v>
      </c>
      <c r="D422" s="781">
        <v>4607091384826</v>
      </c>
      <c r="E422" s="781"/>
      <c r="F422" s="62">
        <v>0.35</v>
      </c>
      <c r="G422" s="37">
        <v>8</v>
      </c>
      <c r="H422" s="62">
        <v>2.8</v>
      </c>
      <c r="I422" s="62">
        <v>2.98</v>
      </c>
      <c r="J422" s="37">
        <v>234</v>
      </c>
      <c r="K422" s="37" t="s">
        <v>81</v>
      </c>
      <c r="L422" s="37"/>
      <c r="M422" s="38" t="s">
        <v>80</v>
      </c>
      <c r="N422" s="38"/>
      <c r="O422" s="37">
        <v>35</v>
      </c>
      <c r="P422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83"/>
      <c r="R422" s="783"/>
      <c r="S422" s="783"/>
      <c r="T422" s="784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522" t="s">
        <v>691</v>
      </c>
      <c r="AG422" s="78"/>
      <c r="AJ422" s="84"/>
      <c r="AK422" s="84"/>
      <c r="BB422" s="52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788"/>
      <c r="B423" s="788"/>
      <c r="C423" s="788"/>
      <c r="D423" s="788"/>
      <c r="E423" s="788"/>
      <c r="F423" s="788"/>
      <c r="G423" s="788"/>
      <c r="H423" s="788"/>
      <c r="I423" s="788"/>
      <c r="J423" s="788"/>
      <c r="K423" s="788"/>
      <c r="L423" s="788"/>
      <c r="M423" s="788"/>
      <c r="N423" s="788"/>
      <c r="O423" s="789"/>
      <c r="P423" s="785" t="s">
        <v>40</v>
      </c>
      <c r="Q423" s="786"/>
      <c r="R423" s="786"/>
      <c r="S423" s="786"/>
      <c r="T423" s="786"/>
      <c r="U423" s="786"/>
      <c r="V423" s="787"/>
      <c r="W423" s="42" t="s">
        <v>39</v>
      </c>
      <c r="X423" s="43">
        <f>IFERROR(X421/H421,"0")+IFERROR(X422/H422,"0")</f>
        <v>0</v>
      </c>
      <c r="Y423" s="43">
        <f>IFERROR(Y421/H421,"0")+IFERROR(Y422/H422,"0")</f>
        <v>0</v>
      </c>
      <c r="Z423" s="43">
        <f>IFERROR(IF(Z421="",0,Z421),"0")+IFERROR(IF(Z422="",0,Z422),"0")</f>
        <v>0</v>
      </c>
      <c r="AA423" s="67"/>
      <c r="AB423" s="67"/>
      <c r="AC423" s="67"/>
    </row>
    <row r="424" spans="1:68" x14ac:dyDescent="0.2">
      <c r="A424" s="788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89"/>
      <c r="P424" s="785" t="s">
        <v>40</v>
      </c>
      <c r="Q424" s="786"/>
      <c r="R424" s="786"/>
      <c r="S424" s="786"/>
      <c r="T424" s="786"/>
      <c r="U424" s="786"/>
      <c r="V424" s="787"/>
      <c r="W424" s="42" t="s">
        <v>0</v>
      </c>
      <c r="X424" s="43">
        <f>IFERROR(SUM(X421:X422),"0")</f>
        <v>0</v>
      </c>
      <c r="Y424" s="43">
        <f>IFERROR(SUM(Y421:Y422),"0")</f>
        <v>0</v>
      </c>
      <c r="Z424" s="42"/>
      <c r="AA424" s="67"/>
      <c r="AB424" s="67"/>
      <c r="AC424" s="67"/>
    </row>
    <row r="425" spans="1:68" ht="14.25" customHeight="1" x14ac:dyDescent="0.25">
      <c r="A425" s="780" t="s">
        <v>82</v>
      </c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0"/>
      <c r="P425" s="780"/>
      <c r="Q425" s="780"/>
      <c r="R425" s="780"/>
      <c r="S425" s="780"/>
      <c r="T425" s="780"/>
      <c r="U425" s="780"/>
      <c r="V425" s="780"/>
      <c r="W425" s="780"/>
      <c r="X425" s="780"/>
      <c r="Y425" s="780"/>
      <c r="Z425" s="780"/>
      <c r="AA425" s="66"/>
      <c r="AB425" s="66"/>
      <c r="AC425" s="80"/>
    </row>
    <row r="426" spans="1:68" ht="37.5" customHeight="1" x14ac:dyDescent="0.25">
      <c r="A426" s="63" t="s">
        <v>694</v>
      </c>
      <c r="B426" s="63" t="s">
        <v>695</v>
      </c>
      <c r="C426" s="36">
        <v>4301051635</v>
      </c>
      <c r="D426" s="781">
        <v>4607091384246</v>
      </c>
      <c r="E426" s="781"/>
      <c r="F426" s="62">
        <v>1.3</v>
      </c>
      <c r="G426" s="37">
        <v>6</v>
      </c>
      <c r="H426" s="62">
        <v>7.8</v>
      </c>
      <c r="I426" s="62">
        <v>8.3640000000000008</v>
      </c>
      <c r="J426" s="37">
        <v>56</v>
      </c>
      <c r="K426" s="37" t="s">
        <v>128</v>
      </c>
      <c r="L426" s="37"/>
      <c r="M426" s="38" t="s">
        <v>80</v>
      </c>
      <c r="N426" s="38"/>
      <c r="O426" s="37">
        <v>40</v>
      </c>
      <c r="P426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696</v>
      </c>
      <c r="AG426" s="78"/>
      <c r="AJ426" s="84"/>
      <c r="AK426" s="84"/>
      <c r="BB426" s="52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697</v>
      </c>
      <c r="B427" s="63" t="s">
        <v>698</v>
      </c>
      <c r="C427" s="36">
        <v>4301051445</v>
      </c>
      <c r="D427" s="781">
        <v>4680115881976</v>
      </c>
      <c r="E427" s="781"/>
      <c r="F427" s="62">
        <v>1.3</v>
      </c>
      <c r="G427" s="37">
        <v>6</v>
      </c>
      <c r="H427" s="62">
        <v>7.8</v>
      </c>
      <c r="I427" s="62">
        <v>8.2799999999999994</v>
      </c>
      <c r="J427" s="37">
        <v>56</v>
      </c>
      <c r="K427" s="37" t="s">
        <v>128</v>
      </c>
      <c r="L427" s="37"/>
      <c r="M427" s="38" t="s">
        <v>80</v>
      </c>
      <c r="N427" s="38"/>
      <c r="O427" s="37">
        <v>40</v>
      </c>
      <c r="P427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699</v>
      </c>
      <c r="AG427" s="78"/>
      <c r="AJ427" s="84"/>
      <c r="AK427" s="84"/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700</v>
      </c>
      <c r="B428" s="63" t="s">
        <v>701</v>
      </c>
      <c r="C428" s="36">
        <v>4301051297</v>
      </c>
      <c r="D428" s="781">
        <v>4607091384253</v>
      </c>
      <c r="E428" s="781"/>
      <c r="F428" s="62">
        <v>0.4</v>
      </c>
      <c r="G428" s="37">
        <v>6</v>
      </c>
      <c r="H428" s="62">
        <v>2.4</v>
      </c>
      <c r="I428" s="62">
        <v>2.6840000000000002</v>
      </c>
      <c r="J428" s="37">
        <v>156</v>
      </c>
      <c r="K428" s="37" t="s">
        <v>87</v>
      </c>
      <c r="L428" s="37"/>
      <c r="M428" s="38" t="s">
        <v>80</v>
      </c>
      <c r="N428" s="38"/>
      <c r="O428" s="37">
        <v>40</v>
      </c>
      <c r="P428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83"/>
      <c r="R428" s="783"/>
      <c r="S428" s="783"/>
      <c r="T428" s="78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IFERROR(IF(Y428=0,"",ROUNDUP(Y428/H428,0)*0.00753),"")</f>
        <v/>
      </c>
      <c r="AA428" s="68" t="s">
        <v>45</v>
      </c>
      <c r="AB428" s="69" t="s">
        <v>45</v>
      </c>
      <c r="AC428" s="528" t="s">
        <v>702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37.5" customHeight="1" x14ac:dyDescent="0.25">
      <c r="A429" s="63" t="s">
        <v>700</v>
      </c>
      <c r="B429" s="63" t="s">
        <v>703</v>
      </c>
      <c r="C429" s="36">
        <v>4301051634</v>
      </c>
      <c r="D429" s="781">
        <v>4607091384253</v>
      </c>
      <c r="E429" s="781"/>
      <c r="F429" s="62">
        <v>0.4</v>
      </c>
      <c r="G429" s="37">
        <v>6</v>
      </c>
      <c r="H429" s="62">
        <v>2.4</v>
      </c>
      <c r="I429" s="62">
        <v>2.6840000000000002</v>
      </c>
      <c r="J429" s="37">
        <v>156</v>
      </c>
      <c r="K429" s="37" t="s">
        <v>87</v>
      </c>
      <c r="L429" s="37"/>
      <c r="M429" s="38" t="s">
        <v>80</v>
      </c>
      <c r="N429" s="38"/>
      <c r="O429" s="37">
        <v>40</v>
      </c>
      <c r="P429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83"/>
      <c r="R429" s="783"/>
      <c r="S429" s="783"/>
      <c r="T429" s="78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IFERROR(IF(Y429=0,"",ROUNDUP(Y429/H429,0)*0.00753),"")</f>
        <v/>
      </c>
      <c r="AA429" s="68" t="s">
        <v>45</v>
      </c>
      <c r="AB429" s="69" t="s">
        <v>45</v>
      </c>
      <c r="AC429" s="530" t="s">
        <v>696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704</v>
      </c>
      <c r="B430" s="63" t="s">
        <v>705</v>
      </c>
      <c r="C430" s="36">
        <v>4301051444</v>
      </c>
      <c r="D430" s="781">
        <v>4680115881969</v>
      </c>
      <c r="E430" s="781"/>
      <c r="F430" s="62">
        <v>0.4</v>
      </c>
      <c r="G430" s="37">
        <v>6</v>
      </c>
      <c r="H430" s="62">
        <v>2.4</v>
      </c>
      <c r="I430" s="62">
        <v>2.6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83"/>
      <c r="R430" s="783"/>
      <c r="S430" s="783"/>
      <c r="T430" s="78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699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88"/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9"/>
      <c r="P431" s="785" t="s">
        <v>40</v>
      </c>
      <c r="Q431" s="786"/>
      <c r="R431" s="786"/>
      <c r="S431" s="786"/>
      <c r="T431" s="786"/>
      <c r="U431" s="786"/>
      <c r="V431" s="787"/>
      <c r="W431" s="42" t="s">
        <v>39</v>
      </c>
      <c r="X431" s="43">
        <f>IFERROR(X426/H426,"0")+IFERROR(X427/H427,"0")+IFERROR(X428/H428,"0")+IFERROR(X429/H429,"0")+IFERROR(X430/H430,"0")</f>
        <v>0</v>
      </c>
      <c r="Y431" s="43">
        <f>IFERROR(Y426/H426,"0")+IFERROR(Y427/H427,"0")+IFERROR(Y428/H428,"0")+IFERROR(Y429/H429,"0")+IFERROR(Y430/H430,"0")</f>
        <v>0</v>
      </c>
      <c r="Z431" s="43">
        <f>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0</v>
      </c>
      <c r="X432" s="43">
        <f>IFERROR(SUM(X426:X430),"0")</f>
        <v>0</v>
      </c>
      <c r="Y432" s="43">
        <f>IFERROR(SUM(Y426:Y430),"0")</f>
        <v>0</v>
      </c>
      <c r="Z432" s="42"/>
      <c r="AA432" s="67"/>
      <c r="AB432" s="67"/>
      <c r="AC432" s="67"/>
    </row>
    <row r="433" spans="1:68" ht="14.25" customHeight="1" x14ac:dyDescent="0.25">
      <c r="A433" s="780" t="s">
        <v>214</v>
      </c>
      <c r="B433" s="780"/>
      <c r="C433" s="780"/>
      <c r="D433" s="780"/>
      <c r="E433" s="780"/>
      <c r="F433" s="780"/>
      <c r="G433" s="780"/>
      <c r="H433" s="780"/>
      <c r="I433" s="780"/>
      <c r="J433" s="780"/>
      <c r="K433" s="780"/>
      <c r="L433" s="780"/>
      <c r="M433" s="780"/>
      <c r="N433" s="780"/>
      <c r="O433" s="780"/>
      <c r="P433" s="780"/>
      <c r="Q433" s="780"/>
      <c r="R433" s="780"/>
      <c r="S433" s="780"/>
      <c r="T433" s="780"/>
      <c r="U433" s="780"/>
      <c r="V433" s="780"/>
      <c r="W433" s="780"/>
      <c r="X433" s="780"/>
      <c r="Y433" s="780"/>
      <c r="Z433" s="780"/>
      <c r="AA433" s="66"/>
      <c r="AB433" s="66"/>
      <c r="AC433" s="80"/>
    </row>
    <row r="434" spans="1:68" ht="27" customHeight="1" x14ac:dyDescent="0.25">
      <c r="A434" s="63" t="s">
        <v>706</v>
      </c>
      <c r="B434" s="63" t="s">
        <v>707</v>
      </c>
      <c r="C434" s="36">
        <v>4301060377</v>
      </c>
      <c r="D434" s="781">
        <v>4607091389357</v>
      </c>
      <c r="E434" s="781"/>
      <c r="F434" s="62">
        <v>1.3</v>
      </c>
      <c r="G434" s="37">
        <v>6</v>
      </c>
      <c r="H434" s="62">
        <v>7.8</v>
      </c>
      <c r="I434" s="62">
        <v>8.2799999999999994</v>
      </c>
      <c r="J434" s="37">
        <v>56</v>
      </c>
      <c r="K434" s="37" t="s">
        <v>128</v>
      </c>
      <c r="L434" s="37"/>
      <c r="M434" s="38" t="s">
        <v>80</v>
      </c>
      <c r="N434" s="38"/>
      <c r="O434" s="37">
        <v>40</v>
      </c>
      <c r="P434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83"/>
      <c r="R434" s="783"/>
      <c r="S434" s="783"/>
      <c r="T434" s="78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708</v>
      </c>
      <c r="AG434" s="78"/>
      <c r="AJ434" s="84"/>
      <c r="AK434" s="84"/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5" t="s">
        <v>40</v>
      </c>
      <c r="Q435" s="786"/>
      <c r="R435" s="786"/>
      <c r="S435" s="786"/>
      <c r="T435" s="786"/>
      <c r="U435" s="786"/>
      <c r="V435" s="787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9"/>
      <c r="P436" s="785" t="s">
        <v>40</v>
      </c>
      <c r="Q436" s="786"/>
      <c r="R436" s="786"/>
      <c r="S436" s="786"/>
      <c r="T436" s="786"/>
      <c r="U436" s="786"/>
      <c r="V436" s="787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778" t="s">
        <v>709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54"/>
      <c r="AB437" s="54"/>
      <c r="AC437" s="54"/>
    </row>
    <row r="438" spans="1:68" ht="16.5" customHeight="1" x14ac:dyDescent="0.25">
      <c r="A438" s="779" t="s">
        <v>710</v>
      </c>
      <c r="B438" s="779"/>
      <c r="C438" s="779"/>
      <c r="D438" s="779"/>
      <c r="E438" s="779"/>
      <c r="F438" s="779"/>
      <c r="G438" s="779"/>
      <c r="H438" s="779"/>
      <c r="I438" s="779"/>
      <c r="J438" s="779"/>
      <c r="K438" s="779"/>
      <c r="L438" s="779"/>
      <c r="M438" s="779"/>
      <c r="N438" s="779"/>
      <c r="O438" s="779"/>
      <c r="P438" s="779"/>
      <c r="Q438" s="779"/>
      <c r="R438" s="779"/>
      <c r="S438" s="779"/>
      <c r="T438" s="779"/>
      <c r="U438" s="779"/>
      <c r="V438" s="779"/>
      <c r="W438" s="779"/>
      <c r="X438" s="779"/>
      <c r="Y438" s="779"/>
      <c r="Z438" s="779"/>
      <c r="AA438" s="65"/>
      <c r="AB438" s="65"/>
      <c r="AC438" s="79"/>
    </row>
    <row r="439" spans="1:68" ht="14.25" customHeight="1" x14ac:dyDescent="0.25">
      <c r="A439" s="780" t="s">
        <v>123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66"/>
      <c r="AB439" s="66"/>
      <c r="AC439" s="80"/>
    </row>
    <row r="440" spans="1:68" ht="27" customHeight="1" x14ac:dyDescent="0.25">
      <c r="A440" s="63" t="s">
        <v>711</v>
      </c>
      <c r="B440" s="63" t="s">
        <v>712</v>
      </c>
      <c r="C440" s="36">
        <v>4301011428</v>
      </c>
      <c r="D440" s="781">
        <v>4607091389708</v>
      </c>
      <c r="E440" s="781"/>
      <c r="F440" s="62">
        <v>0.45</v>
      </c>
      <c r="G440" s="37">
        <v>6</v>
      </c>
      <c r="H440" s="62">
        <v>2.7</v>
      </c>
      <c r="I440" s="62">
        <v>2.9</v>
      </c>
      <c r="J440" s="37">
        <v>156</v>
      </c>
      <c r="K440" s="37" t="s">
        <v>87</v>
      </c>
      <c r="L440" s="37"/>
      <c r="M440" s="38" t="s">
        <v>127</v>
      </c>
      <c r="N440" s="38"/>
      <c r="O440" s="37">
        <v>50</v>
      </c>
      <c r="P440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83"/>
      <c r="R440" s="783"/>
      <c r="S440" s="783"/>
      <c r="T440" s="78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36" t="s">
        <v>713</v>
      </c>
      <c r="AG440" s="78"/>
      <c r="AJ440" s="84"/>
      <c r="AK440" s="84"/>
      <c r="BB440" s="537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9"/>
      <c r="P441" s="785" t="s">
        <v>40</v>
      </c>
      <c r="Q441" s="786"/>
      <c r="R441" s="786"/>
      <c r="S441" s="786"/>
      <c r="T441" s="786"/>
      <c r="U441" s="786"/>
      <c r="V441" s="787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788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85" t="s">
        <v>40</v>
      </c>
      <c r="Q442" s="786"/>
      <c r="R442" s="786"/>
      <c r="S442" s="786"/>
      <c r="T442" s="786"/>
      <c r="U442" s="786"/>
      <c r="V442" s="787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4.25" customHeight="1" x14ac:dyDescent="0.25">
      <c r="A443" s="780" t="s">
        <v>76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66"/>
      <c r="AB443" s="66"/>
      <c r="AC443" s="80"/>
    </row>
    <row r="444" spans="1:68" ht="27" customHeight="1" x14ac:dyDescent="0.25">
      <c r="A444" s="63" t="s">
        <v>714</v>
      </c>
      <c r="B444" s="63" t="s">
        <v>715</v>
      </c>
      <c r="C444" s="36">
        <v>4301031322</v>
      </c>
      <c r="D444" s="781">
        <v>4607091389753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87</v>
      </c>
      <c r="L444" s="37"/>
      <c r="M444" s="38" t="s">
        <v>80</v>
      </c>
      <c r="N444" s="38"/>
      <c r="O444" s="37">
        <v>50</v>
      </c>
      <c r="P444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63" si="78">IFERROR(IF(X444="",0,CEILING((X444/$H444),1)*$H444),"")</f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38" t="s">
        <v>716</v>
      </c>
      <c r="AG444" s="78"/>
      <c r="AJ444" s="84"/>
      <c r="AK444" s="84"/>
      <c r="BB444" s="539" t="s">
        <v>66</v>
      </c>
      <c r="BM444" s="78">
        <f t="shared" ref="BM444:BM463" si="79">IFERROR(X444*I444/H444,"0")</f>
        <v>0</v>
      </c>
      <c r="BN444" s="78">
        <f t="shared" ref="BN444:BN463" si="80">IFERROR(Y444*I444/H444,"0")</f>
        <v>0</v>
      </c>
      <c r="BO444" s="78">
        <f t="shared" ref="BO444:BO463" si="81">IFERROR(1/J444*(X444/H444),"0")</f>
        <v>0</v>
      </c>
      <c r="BP444" s="78">
        <f t="shared" ref="BP444:BP463" si="82">IFERROR(1/J444*(Y444/H444),"0")</f>
        <v>0</v>
      </c>
    </row>
    <row r="445" spans="1:68" ht="27" customHeight="1" x14ac:dyDescent="0.25">
      <c r="A445" s="63" t="s">
        <v>714</v>
      </c>
      <c r="B445" s="63" t="s">
        <v>717</v>
      </c>
      <c r="C445" s="36">
        <v>4301031355</v>
      </c>
      <c r="D445" s="781">
        <v>4607091389753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87</v>
      </c>
      <c r="L445" s="37"/>
      <c r="M445" s="38" t="s">
        <v>80</v>
      </c>
      <c r="N445" s="38"/>
      <c r="O445" s="37">
        <v>50</v>
      </c>
      <c r="P445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0" t="s">
        <v>716</v>
      </c>
      <c r="AG445" s="78"/>
      <c r="AJ445" s="84"/>
      <c r="AK445" s="84"/>
      <c r="BB445" s="541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718</v>
      </c>
      <c r="B446" s="63" t="s">
        <v>719</v>
      </c>
      <c r="C446" s="36">
        <v>4301031323</v>
      </c>
      <c r="D446" s="781">
        <v>4607091389760</v>
      </c>
      <c r="E446" s="781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720</v>
      </c>
      <c r="AG446" s="78"/>
      <c r="AJ446" s="84"/>
      <c r="AK446" s="84"/>
      <c r="BB446" s="543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721</v>
      </c>
      <c r="B447" s="63" t="s">
        <v>722</v>
      </c>
      <c r="C447" s="36">
        <v>4301031325</v>
      </c>
      <c r="D447" s="781">
        <v>4607091389746</v>
      </c>
      <c r="E447" s="781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723</v>
      </c>
      <c r="AG447" s="78"/>
      <c r="AJ447" s="84"/>
      <c r="AK447" s="84"/>
      <c r="BB447" s="545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721</v>
      </c>
      <c r="B448" s="63" t="s">
        <v>724</v>
      </c>
      <c r="C448" s="36">
        <v>4301031356</v>
      </c>
      <c r="D448" s="781">
        <v>4607091389746</v>
      </c>
      <c r="E448" s="781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723</v>
      </c>
      <c r="AG448" s="78"/>
      <c r="AJ448" s="84"/>
      <c r="AK448" s="84"/>
      <c r="BB448" s="547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725</v>
      </c>
      <c r="B449" s="63" t="s">
        <v>726</v>
      </c>
      <c r="C449" s="36">
        <v>4301031335</v>
      </c>
      <c r="D449" s="781">
        <v>4680115883147</v>
      </c>
      <c r="E449" s="781"/>
      <c r="F449" s="62">
        <v>0.28000000000000003</v>
      </c>
      <c r="G449" s="37">
        <v>6</v>
      </c>
      <c r="H449" s="62">
        <v>1.68</v>
      </c>
      <c r="I449" s="62">
        <v>1.81</v>
      </c>
      <c r="J449" s="37">
        <v>234</v>
      </c>
      <c r="K449" s="37" t="s">
        <v>81</v>
      </c>
      <c r="L449" s="37"/>
      <c r="M449" s="38" t="s">
        <v>80</v>
      </c>
      <c r="N449" s="38"/>
      <c r="O449" s="37">
        <v>50</v>
      </c>
      <c r="P449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ref="Z449:Z462" si="83">IFERROR(IF(Y449=0,"",ROUNDUP(Y449/H449,0)*0.00502),"")</f>
        <v/>
      </c>
      <c r="AA449" s="68" t="s">
        <v>45</v>
      </c>
      <c r="AB449" s="69" t="s">
        <v>45</v>
      </c>
      <c r="AC449" s="548" t="s">
        <v>716</v>
      </c>
      <c r="AG449" s="78"/>
      <c r="AJ449" s="84"/>
      <c r="AK449" s="84"/>
      <c r="BB449" s="549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27" customHeight="1" x14ac:dyDescent="0.25">
      <c r="A450" s="63" t="s">
        <v>725</v>
      </c>
      <c r="B450" s="63" t="s">
        <v>727</v>
      </c>
      <c r="C450" s="36">
        <v>4301031257</v>
      </c>
      <c r="D450" s="781">
        <v>4680115883147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81</v>
      </c>
      <c r="L450" s="37"/>
      <c r="M450" s="38" t="s">
        <v>80</v>
      </c>
      <c r="N450" s="38"/>
      <c r="O450" s="37">
        <v>45</v>
      </c>
      <c r="P450" s="10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0" t="s">
        <v>728</v>
      </c>
      <c r="AG450" s="78"/>
      <c r="AJ450" s="84"/>
      <c r="AK450" s="84"/>
      <c r="BB450" s="551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4301031178</v>
      </c>
      <c r="D451" s="781">
        <v>4607091384338</v>
      </c>
      <c r="E451" s="781"/>
      <c r="F451" s="62">
        <v>0.35</v>
      </c>
      <c r="G451" s="37">
        <v>6</v>
      </c>
      <c r="H451" s="62">
        <v>2.1</v>
      </c>
      <c r="I451" s="62">
        <v>2.23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2" t="s">
        <v>728</v>
      </c>
      <c r="AG451" s="78"/>
      <c r="AJ451" s="84"/>
      <c r="AK451" s="84"/>
      <c r="BB451" s="553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27" customHeight="1" x14ac:dyDescent="0.25">
      <c r="A452" s="63" t="s">
        <v>729</v>
      </c>
      <c r="B452" s="63" t="s">
        <v>731</v>
      </c>
      <c r="C452" s="36">
        <v>4301031330</v>
      </c>
      <c r="D452" s="781">
        <v>4607091384338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54" t="s">
        <v>716</v>
      </c>
      <c r="AG452" s="78"/>
      <c r="AJ452" s="84"/>
      <c r="AK452" s="84"/>
      <c r="BB452" s="555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732</v>
      </c>
      <c r="B453" s="63" t="s">
        <v>733</v>
      </c>
      <c r="C453" s="36">
        <v>4301031336</v>
      </c>
      <c r="D453" s="781">
        <v>4680115883154</v>
      </c>
      <c r="E453" s="78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56" t="s">
        <v>734</v>
      </c>
      <c r="AG453" s="78"/>
      <c r="AJ453" s="84"/>
      <c r="AK453" s="84"/>
      <c r="BB453" s="557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37.5" customHeight="1" x14ac:dyDescent="0.25">
      <c r="A454" s="63" t="s">
        <v>732</v>
      </c>
      <c r="B454" s="63" t="s">
        <v>735</v>
      </c>
      <c r="C454" s="36">
        <v>4301031254</v>
      </c>
      <c r="D454" s="781">
        <v>4680115883154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45</v>
      </c>
      <c r="P454" s="10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58" t="s">
        <v>736</v>
      </c>
      <c r="AG454" s="78"/>
      <c r="AJ454" s="84"/>
      <c r="AK454" s="84"/>
      <c r="BB454" s="559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37.5" customHeight="1" x14ac:dyDescent="0.25">
      <c r="A455" s="63" t="s">
        <v>737</v>
      </c>
      <c r="B455" s="63" t="s">
        <v>738</v>
      </c>
      <c r="C455" s="36">
        <v>4301031331</v>
      </c>
      <c r="D455" s="781">
        <v>4607091389524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0" t="s">
        <v>734</v>
      </c>
      <c r="AG455" s="78"/>
      <c r="AJ455" s="84"/>
      <c r="AK455" s="84"/>
      <c r="BB455" s="561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37.5" customHeight="1" x14ac:dyDescent="0.25">
      <c r="A456" s="63" t="s">
        <v>737</v>
      </c>
      <c r="B456" s="63" t="s">
        <v>739</v>
      </c>
      <c r="C456" s="36">
        <v>4301031361</v>
      </c>
      <c r="D456" s="781">
        <v>4607091389524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27" t="s">
        <v>740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2" t="s">
        <v>734</v>
      </c>
      <c r="AG456" s="78"/>
      <c r="AJ456" s="84"/>
      <c r="AK456" s="84"/>
      <c r="BB456" s="563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27" customHeight="1" x14ac:dyDescent="0.25">
      <c r="A457" s="63" t="s">
        <v>741</v>
      </c>
      <c r="B457" s="63" t="s">
        <v>742</v>
      </c>
      <c r="C457" s="36">
        <v>4301031337</v>
      </c>
      <c r="D457" s="781">
        <v>4680115883161</v>
      </c>
      <c r="E457" s="781"/>
      <c r="F457" s="62">
        <v>0.28000000000000003</v>
      </c>
      <c r="G457" s="37">
        <v>6</v>
      </c>
      <c r="H457" s="62">
        <v>1.68</v>
      </c>
      <c r="I457" s="62">
        <v>1.81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64" t="s">
        <v>743</v>
      </c>
      <c r="AG457" s="78"/>
      <c r="AJ457" s="84"/>
      <c r="AK457" s="84"/>
      <c r="BB457" s="565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744</v>
      </c>
      <c r="B458" s="63" t="s">
        <v>745</v>
      </c>
      <c r="C458" s="36">
        <v>4301031333</v>
      </c>
      <c r="D458" s="781">
        <v>4607091389531</v>
      </c>
      <c r="E458" s="781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66" t="s">
        <v>746</v>
      </c>
      <c r="AG458" s="78"/>
      <c r="AJ458" s="84"/>
      <c r="AK458" s="84"/>
      <c r="BB458" s="567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744</v>
      </c>
      <c r="B459" s="63" t="s">
        <v>747</v>
      </c>
      <c r="C459" s="36">
        <v>4301031358</v>
      </c>
      <c r="D459" s="781">
        <v>4607091389531</v>
      </c>
      <c r="E459" s="781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68" t="s">
        <v>746</v>
      </c>
      <c r="AG459" s="78"/>
      <c r="AJ459" s="84"/>
      <c r="AK459" s="84"/>
      <c r="BB459" s="569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748</v>
      </c>
      <c r="B460" s="63" t="s">
        <v>749</v>
      </c>
      <c r="C460" s="36">
        <v>4301031360</v>
      </c>
      <c r="D460" s="781">
        <v>4607091384345</v>
      </c>
      <c r="E460" s="78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 t="shared" si="83"/>
        <v/>
      </c>
      <c r="AA460" s="68" t="s">
        <v>45</v>
      </c>
      <c r="AB460" s="69" t="s">
        <v>45</v>
      </c>
      <c r="AC460" s="570" t="s">
        <v>743</v>
      </c>
      <c r="AG460" s="78"/>
      <c r="AJ460" s="84"/>
      <c r="AK460" s="84"/>
      <c r="BB460" s="571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ht="27" customHeight="1" x14ac:dyDescent="0.25">
      <c r="A461" s="63" t="s">
        <v>750</v>
      </c>
      <c r="B461" s="63" t="s">
        <v>751</v>
      </c>
      <c r="C461" s="36">
        <v>4301031338</v>
      </c>
      <c r="D461" s="781">
        <v>4680115883185</v>
      </c>
      <c r="E461" s="781"/>
      <c r="F461" s="62">
        <v>0.28000000000000003</v>
      </c>
      <c r="G461" s="37">
        <v>6</v>
      </c>
      <c r="H461" s="62">
        <v>1.68</v>
      </c>
      <c r="I461" s="62">
        <v>1.81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103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83"/>
      <c r="R461" s="783"/>
      <c r="S461" s="783"/>
      <c r="T461" s="78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8"/>
        <v>0</v>
      </c>
      <c r="Z461" s="41" t="str">
        <f t="shared" si="83"/>
        <v/>
      </c>
      <c r="AA461" s="68" t="s">
        <v>45</v>
      </c>
      <c r="AB461" s="69" t="s">
        <v>45</v>
      </c>
      <c r="AC461" s="572" t="s">
        <v>720</v>
      </c>
      <c r="AG461" s="78"/>
      <c r="AJ461" s="84"/>
      <c r="AK461" s="84"/>
      <c r="BB461" s="573" t="s">
        <v>66</v>
      </c>
      <c r="BM461" s="78">
        <f t="shared" si="79"/>
        <v>0</v>
      </c>
      <c r="BN461" s="78">
        <f t="shared" si="80"/>
        <v>0</v>
      </c>
      <c r="BO461" s="78">
        <f t="shared" si="81"/>
        <v>0</v>
      </c>
      <c r="BP461" s="78">
        <f t="shared" si="82"/>
        <v>0</v>
      </c>
    </row>
    <row r="462" spans="1:68" ht="27" customHeight="1" x14ac:dyDescent="0.25">
      <c r="A462" s="63" t="s">
        <v>750</v>
      </c>
      <c r="B462" s="63" t="s">
        <v>752</v>
      </c>
      <c r="C462" s="36">
        <v>4301031255</v>
      </c>
      <c r="D462" s="781">
        <v>4680115883185</v>
      </c>
      <c r="E462" s="78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45</v>
      </c>
      <c r="P462" s="10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83"/>
      <c r="R462" s="783"/>
      <c r="S462" s="783"/>
      <c r="T462" s="78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8"/>
        <v>0</v>
      </c>
      <c r="Z462" s="41" t="str">
        <f t="shared" si="83"/>
        <v/>
      </c>
      <c r="AA462" s="68" t="s">
        <v>45</v>
      </c>
      <c r="AB462" s="69" t="s">
        <v>45</v>
      </c>
      <c r="AC462" s="574" t="s">
        <v>753</v>
      </c>
      <c r="AG462" s="78"/>
      <c r="AJ462" s="84"/>
      <c r="AK462" s="84"/>
      <c r="BB462" s="575" t="s">
        <v>66</v>
      </c>
      <c r="BM462" s="78">
        <f t="shared" si="79"/>
        <v>0</v>
      </c>
      <c r="BN462" s="78">
        <f t="shared" si="80"/>
        <v>0</v>
      </c>
      <c r="BO462" s="78">
        <f t="shared" si="81"/>
        <v>0</v>
      </c>
      <c r="BP462" s="78">
        <f t="shared" si="82"/>
        <v>0</v>
      </c>
    </row>
    <row r="463" spans="1:68" ht="37.5" customHeight="1" x14ac:dyDescent="0.25">
      <c r="A463" s="63" t="s">
        <v>754</v>
      </c>
      <c r="B463" s="63" t="s">
        <v>755</v>
      </c>
      <c r="C463" s="36">
        <v>4301031236</v>
      </c>
      <c r="D463" s="781">
        <v>4680115882928</v>
      </c>
      <c r="E463" s="781"/>
      <c r="F463" s="62">
        <v>0.28000000000000003</v>
      </c>
      <c r="G463" s="37">
        <v>6</v>
      </c>
      <c r="H463" s="62">
        <v>1.68</v>
      </c>
      <c r="I463" s="62">
        <v>2.6</v>
      </c>
      <c r="J463" s="37">
        <v>156</v>
      </c>
      <c r="K463" s="37" t="s">
        <v>87</v>
      </c>
      <c r="L463" s="37"/>
      <c r="M463" s="38" t="s">
        <v>80</v>
      </c>
      <c r="N463" s="38"/>
      <c r="O463" s="37">
        <v>35</v>
      </c>
      <c r="P463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83"/>
      <c r="R463" s="783"/>
      <c r="S463" s="783"/>
      <c r="T463" s="78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8"/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76" t="s">
        <v>756</v>
      </c>
      <c r="AG463" s="78"/>
      <c r="AJ463" s="84"/>
      <c r="AK463" s="84"/>
      <c r="BB463" s="577" t="s">
        <v>66</v>
      </c>
      <c r="BM463" s="78">
        <f t="shared" si="79"/>
        <v>0</v>
      </c>
      <c r="BN463" s="78">
        <f t="shared" si="80"/>
        <v>0</v>
      </c>
      <c r="BO463" s="78">
        <f t="shared" si="81"/>
        <v>0</v>
      </c>
      <c r="BP463" s="78">
        <f t="shared" si="82"/>
        <v>0</v>
      </c>
    </row>
    <row r="464" spans="1:68" x14ac:dyDescent="0.2">
      <c r="A464" s="788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89"/>
      <c r="P464" s="785" t="s">
        <v>40</v>
      </c>
      <c r="Q464" s="786"/>
      <c r="R464" s="786"/>
      <c r="S464" s="786"/>
      <c r="T464" s="786"/>
      <c r="U464" s="786"/>
      <c r="V464" s="787"/>
      <c r="W464" s="42" t="s">
        <v>39</v>
      </c>
      <c r="X464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89"/>
      <c r="P465" s="785" t="s">
        <v>40</v>
      </c>
      <c r="Q465" s="786"/>
      <c r="R465" s="786"/>
      <c r="S465" s="786"/>
      <c r="T465" s="786"/>
      <c r="U465" s="786"/>
      <c r="V465" s="787"/>
      <c r="W465" s="42" t="s">
        <v>0</v>
      </c>
      <c r="X465" s="43">
        <f>IFERROR(SUM(X444:X463),"0")</f>
        <v>0</v>
      </c>
      <c r="Y465" s="43">
        <f>IFERROR(SUM(Y444:Y463),"0")</f>
        <v>0</v>
      </c>
      <c r="Z465" s="42"/>
      <c r="AA465" s="67"/>
      <c r="AB465" s="67"/>
      <c r="AC465" s="67"/>
    </row>
    <row r="466" spans="1:68" ht="14.25" customHeight="1" x14ac:dyDescent="0.25">
      <c r="A466" s="780" t="s">
        <v>82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66"/>
      <c r="AB466" s="66"/>
      <c r="AC466" s="80"/>
    </row>
    <row r="467" spans="1:68" ht="27" customHeight="1" x14ac:dyDescent="0.25">
      <c r="A467" s="63" t="s">
        <v>757</v>
      </c>
      <c r="B467" s="63" t="s">
        <v>758</v>
      </c>
      <c r="C467" s="36">
        <v>4301051284</v>
      </c>
      <c r="D467" s="781">
        <v>4607091384352</v>
      </c>
      <c r="E467" s="78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87</v>
      </c>
      <c r="L467" s="37"/>
      <c r="M467" s="38" t="s">
        <v>131</v>
      </c>
      <c r="N467" s="38"/>
      <c r="O467" s="37">
        <v>45</v>
      </c>
      <c r="P467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83"/>
      <c r="R467" s="783"/>
      <c r="S467" s="783"/>
      <c r="T467" s="78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8" t="s">
        <v>759</v>
      </c>
      <c r="AG467" s="78"/>
      <c r="AJ467" s="84"/>
      <c r="AK467" s="84"/>
      <c r="BB467" s="57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760</v>
      </c>
      <c r="B468" s="63" t="s">
        <v>761</v>
      </c>
      <c r="C468" s="36">
        <v>4301051431</v>
      </c>
      <c r="D468" s="781">
        <v>4607091389654</v>
      </c>
      <c r="E468" s="781"/>
      <c r="F468" s="62">
        <v>0.33</v>
      </c>
      <c r="G468" s="37">
        <v>6</v>
      </c>
      <c r="H468" s="62">
        <v>1.98</v>
      </c>
      <c r="I468" s="62">
        <v>2.258</v>
      </c>
      <c r="J468" s="37">
        <v>156</v>
      </c>
      <c r="K468" s="37" t="s">
        <v>87</v>
      </c>
      <c r="L468" s="37"/>
      <c r="M468" s="38" t="s">
        <v>131</v>
      </c>
      <c r="N468" s="38"/>
      <c r="O468" s="37">
        <v>45</v>
      </c>
      <c r="P468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83"/>
      <c r="R468" s="783"/>
      <c r="S468" s="783"/>
      <c r="T468" s="78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80" t="s">
        <v>762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5" t="s">
        <v>40</v>
      </c>
      <c r="Q469" s="786"/>
      <c r="R469" s="786"/>
      <c r="S469" s="786"/>
      <c r="T469" s="786"/>
      <c r="U469" s="786"/>
      <c r="V469" s="787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780" t="s">
        <v>112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66"/>
      <c r="AB471" s="66"/>
      <c r="AC471" s="80"/>
    </row>
    <row r="472" spans="1:68" ht="27" customHeight="1" x14ac:dyDescent="0.25">
      <c r="A472" s="63" t="s">
        <v>763</v>
      </c>
      <c r="B472" s="63" t="s">
        <v>764</v>
      </c>
      <c r="C472" s="36">
        <v>4301032045</v>
      </c>
      <c r="D472" s="781">
        <v>4680115884335</v>
      </c>
      <c r="E472" s="781"/>
      <c r="F472" s="62">
        <v>0.06</v>
      </c>
      <c r="G472" s="37">
        <v>20</v>
      </c>
      <c r="H472" s="62">
        <v>1.2</v>
      </c>
      <c r="I472" s="62">
        <v>1.8</v>
      </c>
      <c r="J472" s="37">
        <v>200</v>
      </c>
      <c r="K472" s="37" t="s">
        <v>767</v>
      </c>
      <c r="L472" s="37"/>
      <c r="M472" s="38" t="s">
        <v>766</v>
      </c>
      <c r="N472" s="38"/>
      <c r="O472" s="37">
        <v>60</v>
      </c>
      <c r="P472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83"/>
      <c r="R472" s="783"/>
      <c r="S472" s="783"/>
      <c r="T472" s="78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82" t="s">
        <v>765</v>
      </c>
      <c r="AG472" s="78"/>
      <c r="AJ472" s="84"/>
      <c r="AK472" s="84"/>
      <c r="BB472" s="58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5" t="s">
        <v>40</v>
      </c>
      <c r="Q473" s="786"/>
      <c r="R473" s="786"/>
      <c r="S473" s="786"/>
      <c r="T473" s="786"/>
      <c r="U473" s="786"/>
      <c r="V473" s="787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788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9"/>
      <c r="P474" s="785" t="s">
        <v>40</v>
      </c>
      <c r="Q474" s="786"/>
      <c r="R474" s="786"/>
      <c r="S474" s="786"/>
      <c r="T474" s="786"/>
      <c r="U474" s="786"/>
      <c r="V474" s="787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779" t="s">
        <v>768</v>
      </c>
      <c r="B475" s="779"/>
      <c r="C475" s="779"/>
      <c r="D475" s="779"/>
      <c r="E475" s="779"/>
      <c r="F475" s="779"/>
      <c r="G475" s="779"/>
      <c r="H475" s="779"/>
      <c r="I475" s="779"/>
      <c r="J475" s="779"/>
      <c r="K475" s="779"/>
      <c r="L475" s="779"/>
      <c r="M475" s="779"/>
      <c r="N475" s="779"/>
      <c r="O475" s="779"/>
      <c r="P475" s="779"/>
      <c r="Q475" s="779"/>
      <c r="R475" s="779"/>
      <c r="S475" s="779"/>
      <c r="T475" s="779"/>
      <c r="U475" s="779"/>
      <c r="V475" s="779"/>
      <c r="W475" s="779"/>
      <c r="X475" s="779"/>
      <c r="Y475" s="779"/>
      <c r="Z475" s="779"/>
      <c r="AA475" s="65"/>
      <c r="AB475" s="65"/>
      <c r="AC475" s="79"/>
    </row>
    <row r="476" spans="1:68" ht="14.25" customHeight="1" x14ac:dyDescent="0.25">
      <c r="A476" s="780" t="s">
        <v>171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4301020315</v>
      </c>
      <c r="D477" s="781">
        <v>4607091389364</v>
      </c>
      <c r="E477" s="781"/>
      <c r="F477" s="62">
        <v>0.42</v>
      </c>
      <c r="G477" s="37">
        <v>6</v>
      </c>
      <c r="H477" s="62">
        <v>2.52</v>
      </c>
      <c r="I477" s="62">
        <v>2.75</v>
      </c>
      <c r="J477" s="37">
        <v>156</v>
      </c>
      <c r="K477" s="37" t="s">
        <v>87</v>
      </c>
      <c r="L477" s="37"/>
      <c r="M477" s="38" t="s">
        <v>80</v>
      </c>
      <c r="N477" s="38"/>
      <c r="O477" s="37">
        <v>40</v>
      </c>
      <c r="P477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83"/>
      <c r="R477" s="783"/>
      <c r="S477" s="783"/>
      <c r="T477" s="78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4" t="s">
        <v>771</v>
      </c>
      <c r="AG477" s="78"/>
      <c r="AJ477" s="84"/>
      <c r="AK477" s="84"/>
      <c r="BB477" s="58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5" t="s">
        <v>40</v>
      </c>
      <c r="Q478" s="786"/>
      <c r="R478" s="786"/>
      <c r="S478" s="786"/>
      <c r="T478" s="786"/>
      <c r="U478" s="786"/>
      <c r="V478" s="78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5" t="s">
        <v>40</v>
      </c>
      <c r="Q479" s="786"/>
      <c r="R479" s="786"/>
      <c r="S479" s="786"/>
      <c r="T479" s="786"/>
      <c r="U479" s="786"/>
      <c r="V479" s="78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780" t="s">
        <v>76</v>
      </c>
      <c r="B480" s="780"/>
      <c r="C480" s="780"/>
      <c r="D480" s="780"/>
      <c r="E480" s="780"/>
      <c r="F480" s="780"/>
      <c r="G480" s="780"/>
      <c r="H480" s="780"/>
      <c r="I480" s="780"/>
      <c r="J480" s="780"/>
      <c r="K480" s="780"/>
      <c r="L480" s="780"/>
      <c r="M480" s="780"/>
      <c r="N480" s="780"/>
      <c r="O480" s="780"/>
      <c r="P480" s="780"/>
      <c r="Q480" s="780"/>
      <c r="R480" s="780"/>
      <c r="S480" s="780"/>
      <c r="T480" s="780"/>
      <c r="U480" s="780"/>
      <c r="V480" s="780"/>
      <c r="W480" s="780"/>
      <c r="X480" s="780"/>
      <c r="Y480" s="780"/>
      <c r="Z480" s="780"/>
      <c r="AA480" s="66"/>
      <c r="AB480" s="66"/>
      <c r="AC480" s="80"/>
    </row>
    <row r="481" spans="1:68" ht="27" customHeight="1" x14ac:dyDescent="0.25">
      <c r="A481" s="63" t="s">
        <v>772</v>
      </c>
      <c r="B481" s="63" t="s">
        <v>773</v>
      </c>
      <c r="C481" s="36">
        <v>4301031324</v>
      </c>
      <c r="D481" s="781">
        <v>4607091389739</v>
      </c>
      <c r="E481" s="78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87</v>
      </c>
      <c r="L481" s="37"/>
      <c r="M481" s="38" t="s">
        <v>80</v>
      </c>
      <c r="N481" s="38"/>
      <c r="O481" s="37">
        <v>50</v>
      </c>
      <c r="P481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774</v>
      </c>
      <c r="AG481" s="78"/>
      <c r="AJ481" s="84"/>
      <c r="AK481" s="84"/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775</v>
      </c>
      <c r="B482" s="63" t="s">
        <v>776</v>
      </c>
      <c r="C482" s="36">
        <v>4301031363</v>
      </c>
      <c r="D482" s="781">
        <v>4607091389425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8" t="s">
        <v>777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778</v>
      </c>
      <c r="B483" s="63" t="s">
        <v>779</v>
      </c>
      <c r="C483" s="36">
        <v>4301031334</v>
      </c>
      <c r="D483" s="781">
        <v>4680115880771</v>
      </c>
      <c r="E483" s="78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50</v>
      </c>
      <c r="P483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83"/>
      <c r="R483" s="783"/>
      <c r="S483" s="783"/>
      <c r="T483" s="78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780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4301031359</v>
      </c>
      <c r="D484" s="781">
        <v>4607091389500</v>
      </c>
      <c r="E484" s="78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1042" t="s">
        <v>783</v>
      </c>
      <c r="Q484" s="783"/>
      <c r="R484" s="783"/>
      <c r="S484" s="783"/>
      <c r="T484" s="78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780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4301031327</v>
      </c>
      <c r="D485" s="781">
        <v>4607091389500</v>
      </c>
      <c r="E485" s="78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83"/>
      <c r="R485" s="783"/>
      <c r="S485" s="783"/>
      <c r="T485" s="784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780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88"/>
      <c r="B486" s="788"/>
      <c r="C486" s="788"/>
      <c r="D486" s="788"/>
      <c r="E486" s="788"/>
      <c r="F486" s="788"/>
      <c r="G486" s="788"/>
      <c r="H486" s="788"/>
      <c r="I486" s="788"/>
      <c r="J486" s="788"/>
      <c r="K486" s="788"/>
      <c r="L486" s="788"/>
      <c r="M486" s="788"/>
      <c r="N486" s="788"/>
      <c r="O486" s="789"/>
      <c r="P486" s="785" t="s">
        <v>40</v>
      </c>
      <c r="Q486" s="786"/>
      <c r="R486" s="786"/>
      <c r="S486" s="786"/>
      <c r="T486" s="786"/>
      <c r="U486" s="786"/>
      <c r="V486" s="787"/>
      <c r="W486" s="42" t="s">
        <v>39</v>
      </c>
      <c r="X486" s="43">
        <f>IFERROR(X481/H481,"0")+IFERROR(X482/H482,"0")+IFERROR(X483/H483,"0")+IFERROR(X484/H484,"0")+IFERROR(X485/H485,"0")</f>
        <v>0</v>
      </c>
      <c r="Y486" s="43">
        <f>IFERROR(Y481/H481,"0")+IFERROR(Y482/H482,"0")+IFERROR(Y483/H483,"0")+IFERROR(Y484/H484,"0")+IFERROR(Y485/H485,"0")</f>
        <v>0</v>
      </c>
      <c r="Z486" s="43">
        <f>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0</v>
      </c>
      <c r="X487" s="43">
        <f>IFERROR(SUM(X481:X485),"0")</f>
        <v>0</v>
      </c>
      <c r="Y487" s="43">
        <f>IFERROR(SUM(Y481:Y485),"0")</f>
        <v>0</v>
      </c>
      <c r="Z487" s="42"/>
      <c r="AA487" s="67"/>
      <c r="AB487" s="67"/>
      <c r="AC487" s="67"/>
    </row>
    <row r="488" spans="1:68" ht="14.25" customHeight="1" x14ac:dyDescent="0.25">
      <c r="A488" s="780" t="s">
        <v>112</v>
      </c>
      <c r="B488" s="780"/>
      <c r="C488" s="780"/>
      <c r="D488" s="780"/>
      <c r="E488" s="780"/>
      <c r="F488" s="780"/>
      <c r="G488" s="780"/>
      <c r="H488" s="780"/>
      <c r="I488" s="780"/>
      <c r="J488" s="780"/>
      <c r="K488" s="780"/>
      <c r="L488" s="780"/>
      <c r="M488" s="780"/>
      <c r="N488" s="780"/>
      <c r="O488" s="780"/>
      <c r="P488" s="780"/>
      <c r="Q488" s="780"/>
      <c r="R488" s="780"/>
      <c r="S488" s="780"/>
      <c r="T488" s="780"/>
      <c r="U488" s="780"/>
      <c r="V488" s="780"/>
      <c r="W488" s="780"/>
      <c r="X488" s="780"/>
      <c r="Y488" s="780"/>
      <c r="Z488" s="780"/>
      <c r="AA488" s="66"/>
      <c r="AB488" s="66"/>
      <c r="AC488" s="80"/>
    </row>
    <row r="489" spans="1:68" ht="27" customHeight="1" x14ac:dyDescent="0.25">
      <c r="A489" s="63" t="s">
        <v>785</v>
      </c>
      <c r="B489" s="63" t="s">
        <v>786</v>
      </c>
      <c r="C489" s="36">
        <v>4301032046</v>
      </c>
      <c r="D489" s="781">
        <v>4680115884359</v>
      </c>
      <c r="E489" s="781"/>
      <c r="F489" s="62">
        <v>0.06</v>
      </c>
      <c r="G489" s="37">
        <v>20</v>
      </c>
      <c r="H489" s="62">
        <v>1.2</v>
      </c>
      <c r="I489" s="62">
        <v>1.8</v>
      </c>
      <c r="J489" s="37">
        <v>200</v>
      </c>
      <c r="K489" s="37" t="s">
        <v>767</v>
      </c>
      <c r="L489" s="37"/>
      <c r="M489" s="38" t="s">
        <v>766</v>
      </c>
      <c r="N489" s="38"/>
      <c r="O489" s="37">
        <v>60</v>
      </c>
      <c r="P489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83"/>
      <c r="R489" s="783"/>
      <c r="S489" s="783"/>
      <c r="T489" s="78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96" t="s">
        <v>787</v>
      </c>
      <c r="AG489" s="78"/>
      <c r="AJ489" s="84"/>
      <c r="AK489" s="84"/>
      <c r="BB489" s="59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88"/>
      <c r="B490" s="788"/>
      <c r="C490" s="788"/>
      <c r="D490" s="788"/>
      <c r="E490" s="788"/>
      <c r="F490" s="788"/>
      <c r="G490" s="788"/>
      <c r="H490" s="788"/>
      <c r="I490" s="788"/>
      <c r="J490" s="788"/>
      <c r="K490" s="788"/>
      <c r="L490" s="788"/>
      <c r="M490" s="788"/>
      <c r="N490" s="788"/>
      <c r="O490" s="789"/>
      <c r="P490" s="785" t="s">
        <v>40</v>
      </c>
      <c r="Q490" s="786"/>
      <c r="R490" s="786"/>
      <c r="S490" s="786"/>
      <c r="T490" s="786"/>
      <c r="U490" s="786"/>
      <c r="V490" s="787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788"/>
      <c r="B491" s="788"/>
      <c r="C491" s="788"/>
      <c r="D491" s="788"/>
      <c r="E491" s="788"/>
      <c r="F491" s="788"/>
      <c r="G491" s="788"/>
      <c r="H491" s="788"/>
      <c r="I491" s="788"/>
      <c r="J491" s="788"/>
      <c r="K491" s="788"/>
      <c r="L491" s="788"/>
      <c r="M491" s="788"/>
      <c r="N491" s="788"/>
      <c r="O491" s="789"/>
      <c r="P491" s="785" t="s">
        <v>40</v>
      </c>
      <c r="Q491" s="786"/>
      <c r="R491" s="786"/>
      <c r="S491" s="786"/>
      <c r="T491" s="786"/>
      <c r="U491" s="786"/>
      <c r="V491" s="787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779" t="s">
        <v>788</v>
      </c>
      <c r="B492" s="779"/>
      <c r="C492" s="779"/>
      <c r="D492" s="779"/>
      <c r="E492" s="779"/>
      <c r="F492" s="779"/>
      <c r="G492" s="779"/>
      <c r="H492" s="779"/>
      <c r="I492" s="779"/>
      <c r="J492" s="779"/>
      <c r="K492" s="779"/>
      <c r="L492" s="779"/>
      <c r="M492" s="779"/>
      <c r="N492" s="779"/>
      <c r="O492" s="779"/>
      <c r="P492" s="779"/>
      <c r="Q492" s="779"/>
      <c r="R492" s="779"/>
      <c r="S492" s="779"/>
      <c r="T492" s="779"/>
      <c r="U492" s="779"/>
      <c r="V492" s="779"/>
      <c r="W492" s="779"/>
      <c r="X492" s="779"/>
      <c r="Y492" s="779"/>
      <c r="Z492" s="779"/>
      <c r="AA492" s="65"/>
      <c r="AB492" s="65"/>
      <c r="AC492" s="79"/>
    </row>
    <row r="493" spans="1:68" ht="14.25" customHeight="1" x14ac:dyDescent="0.25">
      <c r="A493" s="780" t="s">
        <v>76</v>
      </c>
      <c r="B493" s="780"/>
      <c r="C493" s="780"/>
      <c r="D493" s="780"/>
      <c r="E493" s="780"/>
      <c r="F493" s="780"/>
      <c r="G493" s="780"/>
      <c r="H493" s="780"/>
      <c r="I493" s="780"/>
      <c r="J493" s="780"/>
      <c r="K493" s="780"/>
      <c r="L493" s="780"/>
      <c r="M493" s="780"/>
      <c r="N493" s="780"/>
      <c r="O493" s="780"/>
      <c r="P493" s="780"/>
      <c r="Q493" s="780"/>
      <c r="R493" s="780"/>
      <c r="S493" s="780"/>
      <c r="T493" s="780"/>
      <c r="U493" s="780"/>
      <c r="V493" s="780"/>
      <c r="W493" s="780"/>
      <c r="X493" s="780"/>
      <c r="Y493" s="780"/>
      <c r="Z493" s="780"/>
      <c r="AA493" s="66"/>
      <c r="AB493" s="66"/>
      <c r="AC493" s="80"/>
    </row>
    <row r="494" spans="1:68" ht="27" customHeight="1" x14ac:dyDescent="0.25">
      <c r="A494" s="63" t="s">
        <v>789</v>
      </c>
      <c r="B494" s="63" t="s">
        <v>790</v>
      </c>
      <c r="C494" s="36">
        <v>4301031294</v>
      </c>
      <c r="D494" s="781">
        <v>4680115885189</v>
      </c>
      <c r="E494" s="781"/>
      <c r="F494" s="62">
        <v>0.2</v>
      </c>
      <c r="G494" s="37">
        <v>6</v>
      </c>
      <c r="H494" s="62">
        <v>1.2</v>
      </c>
      <c r="I494" s="62">
        <v>1.3720000000000001</v>
      </c>
      <c r="J494" s="37">
        <v>234</v>
      </c>
      <c r="K494" s="37" t="s">
        <v>81</v>
      </c>
      <c r="L494" s="37"/>
      <c r="M494" s="38" t="s">
        <v>80</v>
      </c>
      <c r="N494" s="38"/>
      <c r="O494" s="37">
        <v>40</v>
      </c>
      <c r="P494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83"/>
      <c r="R494" s="783"/>
      <c r="S494" s="783"/>
      <c r="T494" s="78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98" t="s">
        <v>791</v>
      </c>
      <c r="AG494" s="78"/>
      <c r="AJ494" s="84"/>
      <c r="AK494" s="84"/>
      <c r="BB494" s="59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792</v>
      </c>
      <c r="B495" s="63" t="s">
        <v>793</v>
      </c>
      <c r="C495" s="36">
        <v>4301031293</v>
      </c>
      <c r="D495" s="781">
        <v>4680115885172</v>
      </c>
      <c r="E495" s="781"/>
      <c r="F495" s="62">
        <v>0.2</v>
      </c>
      <c r="G495" s="37">
        <v>6</v>
      </c>
      <c r="H495" s="62">
        <v>1.2</v>
      </c>
      <c r="I495" s="62">
        <v>1.3</v>
      </c>
      <c r="J495" s="37">
        <v>234</v>
      </c>
      <c r="K495" s="37" t="s">
        <v>81</v>
      </c>
      <c r="L495" s="37"/>
      <c r="M495" s="38" t="s">
        <v>80</v>
      </c>
      <c r="N495" s="38"/>
      <c r="O495" s="37">
        <v>40</v>
      </c>
      <c r="P495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83"/>
      <c r="R495" s="783"/>
      <c r="S495" s="783"/>
      <c r="T495" s="784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791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794</v>
      </c>
      <c r="B496" s="63" t="s">
        <v>795</v>
      </c>
      <c r="C496" s="36">
        <v>4301031291</v>
      </c>
      <c r="D496" s="781">
        <v>4680115885110</v>
      </c>
      <c r="E496" s="781"/>
      <c r="F496" s="62">
        <v>0.2</v>
      </c>
      <c r="G496" s="37">
        <v>6</v>
      </c>
      <c r="H496" s="62">
        <v>1.2</v>
      </c>
      <c r="I496" s="62">
        <v>2.02</v>
      </c>
      <c r="J496" s="37">
        <v>234</v>
      </c>
      <c r="K496" s="37" t="s">
        <v>81</v>
      </c>
      <c r="L496" s="37"/>
      <c r="M496" s="38" t="s">
        <v>80</v>
      </c>
      <c r="N496" s="38"/>
      <c r="O496" s="37">
        <v>35</v>
      </c>
      <c r="P496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83"/>
      <c r="R496" s="783"/>
      <c r="S496" s="783"/>
      <c r="T496" s="78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796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89"/>
      <c r="P497" s="785" t="s">
        <v>40</v>
      </c>
      <c r="Q497" s="786"/>
      <c r="R497" s="786"/>
      <c r="S497" s="786"/>
      <c r="T497" s="786"/>
      <c r="U497" s="786"/>
      <c r="V497" s="787"/>
      <c r="W497" s="42" t="s">
        <v>39</v>
      </c>
      <c r="X497" s="43">
        <f>IFERROR(X494/H494,"0")+IFERROR(X495/H495,"0")+IFERROR(X496/H496,"0")</f>
        <v>0</v>
      </c>
      <c r="Y497" s="43">
        <f>IFERROR(Y494/H494,"0")+IFERROR(Y495/H495,"0")+IFERROR(Y496/H496,"0")</f>
        <v>0</v>
      </c>
      <c r="Z497" s="43">
        <f>IFERROR(IF(Z494="",0,Z494),"0")+IFERROR(IF(Z495="",0,Z495),"0")+IFERROR(IF(Z496="",0,Z496),"0")</f>
        <v>0</v>
      </c>
      <c r="AA497" s="67"/>
      <c r="AB497" s="67"/>
      <c r="AC497" s="67"/>
    </row>
    <row r="498" spans="1:68" x14ac:dyDescent="0.2">
      <c r="A498" s="788"/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9"/>
      <c r="P498" s="785" t="s">
        <v>40</v>
      </c>
      <c r="Q498" s="786"/>
      <c r="R498" s="786"/>
      <c r="S498" s="786"/>
      <c r="T498" s="786"/>
      <c r="U498" s="786"/>
      <c r="V498" s="787"/>
      <c r="W498" s="42" t="s">
        <v>0</v>
      </c>
      <c r="X498" s="43">
        <f>IFERROR(SUM(X494:X496),"0")</f>
        <v>0</v>
      </c>
      <c r="Y498" s="43">
        <f>IFERROR(SUM(Y494:Y496),"0")</f>
        <v>0</v>
      </c>
      <c r="Z498" s="42"/>
      <c r="AA498" s="67"/>
      <c r="AB498" s="67"/>
      <c r="AC498" s="67"/>
    </row>
    <row r="499" spans="1:68" ht="16.5" customHeight="1" x14ac:dyDescent="0.25">
      <c r="A499" s="779" t="s">
        <v>797</v>
      </c>
      <c r="B499" s="779"/>
      <c r="C499" s="779"/>
      <c r="D499" s="779"/>
      <c r="E499" s="779"/>
      <c r="F499" s="779"/>
      <c r="G499" s="779"/>
      <c r="H499" s="779"/>
      <c r="I499" s="779"/>
      <c r="J499" s="779"/>
      <c r="K499" s="779"/>
      <c r="L499" s="779"/>
      <c r="M499" s="779"/>
      <c r="N499" s="779"/>
      <c r="O499" s="779"/>
      <c r="P499" s="779"/>
      <c r="Q499" s="779"/>
      <c r="R499" s="779"/>
      <c r="S499" s="779"/>
      <c r="T499" s="779"/>
      <c r="U499" s="779"/>
      <c r="V499" s="779"/>
      <c r="W499" s="779"/>
      <c r="X499" s="779"/>
      <c r="Y499" s="779"/>
      <c r="Z499" s="779"/>
      <c r="AA499" s="65"/>
      <c r="AB499" s="65"/>
      <c r="AC499" s="79"/>
    </row>
    <row r="500" spans="1:68" ht="14.25" customHeight="1" x14ac:dyDescent="0.25">
      <c r="A500" s="780" t="s">
        <v>76</v>
      </c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0"/>
      <c r="P500" s="780"/>
      <c r="Q500" s="780"/>
      <c r="R500" s="780"/>
      <c r="S500" s="780"/>
      <c r="T500" s="780"/>
      <c r="U500" s="780"/>
      <c r="V500" s="780"/>
      <c r="W500" s="780"/>
      <c r="X500" s="780"/>
      <c r="Y500" s="780"/>
      <c r="Z500" s="780"/>
      <c r="AA500" s="66"/>
      <c r="AB500" s="66"/>
      <c r="AC500" s="8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781">
        <v>4680115885103</v>
      </c>
      <c r="E501" s="781"/>
      <c r="F501" s="62">
        <v>0.27</v>
      </c>
      <c r="G501" s="37">
        <v>6</v>
      </c>
      <c r="H501" s="62">
        <v>1.62</v>
      </c>
      <c r="I501" s="62">
        <v>1.82</v>
      </c>
      <c r="J501" s="37">
        <v>156</v>
      </c>
      <c r="K501" s="37" t="s">
        <v>87</v>
      </c>
      <c r="L501" s="37"/>
      <c r="M501" s="38" t="s">
        <v>80</v>
      </c>
      <c r="N501" s="38"/>
      <c r="O501" s="37">
        <v>40</v>
      </c>
      <c r="P501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83"/>
      <c r="R501" s="783"/>
      <c r="S501" s="783"/>
      <c r="T501" s="784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04" t="s">
        <v>800</v>
      </c>
      <c r="AG501" s="78"/>
      <c r="AJ501" s="84"/>
      <c r="AK501" s="84"/>
      <c r="BB501" s="60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9"/>
      <c r="P502" s="785" t="s">
        <v>40</v>
      </c>
      <c r="Q502" s="786"/>
      <c r="R502" s="786"/>
      <c r="S502" s="786"/>
      <c r="T502" s="786"/>
      <c r="U502" s="786"/>
      <c r="V502" s="787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88"/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9"/>
      <c r="P503" s="785" t="s">
        <v>40</v>
      </c>
      <c r="Q503" s="786"/>
      <c r="R503" s="786"/>
      <c r="S503" s="786"/>
      <c r="T503" s="786"/>
      <c r="U503" s="786"/>
      <c r="V503" s="787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27.75" customHeight="1" x14ac:dyDescent="0.2">
      <c r="A504" s="778" t="s">
        <v>801</v>
      </c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78"/>
      <c r="P504" s="778"/>
      <c r="Q504" s="778"/>
      <c r="R504" s="778"/>
      <c r="S504" s="778"/>
      <c r="T504" s="778"/>
      <c r="U504" s="778"/>
      <c r="V504" s="778"/>
      <c r="W504" s="778"/>
      <c r="X504" s="778"/>
      <c r="Y504" s="778"/>
      <c r="Z504" s="778"/>
      <c r="AA504" s="54"/>
      <c r="AB504" s="54"/>
      <c r="AC504" s="54"/>
    </row>
    <row r="505" spans="1:68" ht="16.5" customHeight="1" x14ac:dyDescent="0.25">
      <c r="A505" s="779" t="s">
        <v>801</v>
      </c>
      <c r="B505" s="779"/>
      <c r="C505" s="779"/>
      <c r="D505" s="779"/>
      <c r="E505" s="779"/>
      <c r="F505" s="779"/>
      <c r="G505" s="779"/>
      <c r="H505" s="779"/>
      <c r="I505" s="779"/>
      <c r="J505" s="779"/>
      <c r="K505" s="779"/>
      <c r="L505" s="779"/>
      <c r="M505" s="779"/>
      <c r="N505" s="779"/>
      <c r="O505" s="779"/>
      <c r="P505" s="779"/>
      <c r="Q505" s="779"/>
      <c r="R505" s="779"/>
      <c r="S505" s="779"/>
      <c r="T505" s="779"/>
      <c r="U505" s="779"/>
      <c r="V505" s="779"/>
      <c r="W505" s="779"/>
      <c r="X505" s="779"/>
      <c r="Y505" s="779"/>
      <c r="Z505" s="779"/>
      <c r="AA505" s="65"/>
      <c r="AB505" s="65"/>
      <c r="AC505" s="79"/>
    </row>
    <row r="506" spans="1:68" ht="14.25" customHeight="1" x14ac:dyDescent="0.25">
      <c r="A506" s="780" t="s">
        <v>123</v>
      </c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80"/>
      <c r="P506" s="780"/>
      <c r="Q506" s="780"/>
      <c r="R506" s="780"/>
      <c r="S506" s="780"/>
      <c r="T506" s="780"/>
      <c r="U506" s="780"/>
      <c r="V506" s="780"/>
      <c r="W506" s="780"/>
      <c r="X506" s="780"/>
      <c r="Y506" s="780"/>
      <c r="Z506" s="780"/>
      <c r="AA506" s="66"/>
      <c r="AB506" s="66"/>
      <c r="AC506" s="80"/>
    </row>
    <row r="507" spans="1:68" ht="27" customHeight="1" x14ac:dyDescent="0.25">
      <c r="A507" s="63" t="s">
        <v>802</v>
      </c>
      <c r="B507" s="63" t="s">
        <v>803</v>
      </c>
      <c r="C507" s="36">
        <v>4301011795</v>
      </c>
      <c r="D507" s="781">
        <v>4607091389067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128</v>
      </c>
      <c r="L507" s="37"/>
      <c r="M507" s="38" t="s">
        <v>127</v>
      </c>
      <c r="N507" s="38"/>
      <c r="O507" s="37">
        <v>60</v>
      </c>
      <c r="P507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4" si="84">IFERROR(IF(X507="",0,CEILING((X507/$H507),1)*$H507),"")</f>
        <v>0</v>
      </c>
      <c r="Z507" s="41" t="str">
        <f t="shared" ref="Z507:Z512" si="85">IFERROR(IF(Y507=0,"",ROUNDUP(Y507/H507,0)*0.01196),"")</f>
        <v/>
      </c>
      <c r="AA507" s="68" t="s">
        <v>45</v>
      </c>
      <c r="AB507" s="69" t="s">
        <v>45</v>
      </c>
      <c r="AC507" s="606" t="s">
        <v>130</v>
      </c>
      <c r="AG507" s="78"/>
      <c r="AJ507" s="84"/>
      <c r="AK507" s="84"/>
      <c r="BB507" s="607" t="s">
        <v>66</v>
      </c>
      <c r="BM507" s="78">
        <f t="shared" ref="BM507:BM514" si="86">IFERROR(X507*I507/H507,"0")</f>
        <v>0</v>
      </c>
      <c r="BN507" s="78">
        <f t="shared" ref="BN507:BN514" si="87">IFERROR(Y507*I507/H507,"0")</f>
        <v>0</v>
      </c>
      <c r="BO507" s="78">
        <f t="shared" ref="BO507:BO514" si="88">IFERROR(1/J507*(X507/H507),"0")</f>
        <v>0</v>
      </c>
      <c r="BP507" s="78">
        <f t="shared" ref="BP507:BP514" si="89">IFERROR(1/J507*(Y507/H507),"0")</f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4301011961</v>
      </c>
      <c r="D508" s="781">
        <v>4680115885271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128</v>
      </c>
      <c r="L508" s="37"/>
      <c r="M508" s="38" t="s">
        <v>127</v>
      </c>
      <c r="N508" s="38"/>
      <c r="O508" s="37">
        <v>60</v>
      </c>
      <c r="P508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08" t="s">
        <v>806</v>
      </c>
      <c r="AG508" s="78"/>
      <c r="AJ508" s="84"/>
      <c r="AK508" s="84"/>
      <c r="BB508" s="609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16.5" customHeight="1" x14ac:dyDescent="0.25">
      <c r="A509" s="63" t="s">
        <v>807</v>
      </c>
      <c r="B509" s="63" t="s">
        <v>808</v>
      </c>
      <c r="C509" s="36">
        <v>4301011774</v>
      </c>
      <c r="D509" s="781">
        <v>4680115884502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127</v>
      </c>
      <c r="N509" s="38"/>
      <c r="O509" s="37">
        <v>60</v>
      </c>
      <c r="P509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0" t="s">
        <v>809</v>
      </c>
      <c r="AG509" s="78"/>
      <c r="AJ509" s="84"/>
      <c r="AK509" s="84"/>
      <c r="BB509" s="611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810</v>
      </c>
      <c r="B510" s="63" t="s">
        <v>811</v>
      </c>
      <c r="C510" s="36">
        <v>4301011771</v>
      </c>
      <c r="D510" s="781">
        <v>4607091389104</v>
      </c>
      <c r="E510" s="78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128</v>
      </c>
      <c r="L510" s="37"/>
      <c r="M510" s="38" t="s">
        <v>127</v>
      </c>
      <c r="N510" s="38"/>
      <c r="O510" s="37">
        <v>60</v>
      </c>
      <c r="P510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 t="shared" si="85"/>
        <v/>
      </c>
      <c r="AA510" s="68" t="s">
        <v>45</v>
      </c>
      <c r="AB510" s="69" t="s">
        <v>45</v>
      </c>
      <c r="AC510" s="612" t="s">
        <v>812</v>
      </c>
      <c r="AG510" s="78"/>
      <c r="AJ510" s="84"/>
      <c r="AK510" s="84"/>
      <c r="BB510" s="613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16.5" customHeight="1" x14ac:dyDescent="0.25">
      <c r="A511" s="63" t="s">
        <v>813</v>
      </c>
      <c r="B511" s="63" t="s">
        <v>814</v>
      </c>
      <c r="C511" s="36">
        <v>4301011799</v>
      </c>
      <c r="D511" s="781">
        <v>4680115884519</v>
      </c>
      <c r="E511" s="78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128</v>
      </c>
      <c r="L511" s="37"/>
      <c r="M511" s="38" t="s">
        <v>131</v>
      </c>
      <c r="N511" s="38"/>
      <c r="O511" s="37">
        <v>60</v>
      </c>
      <c r="P511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 t="shared" si="85"/>
        <v/>
      </c>
      <c r="AA511" s="68" t="s">
        <v>45</v>
      </c>
      <c r="AB511" s="69" t="s">
        <v>45</v>
      </c>
      <c r="AC511" s="614" t="s">
        <v>815</v>
      </c>
      <c r="AG511" s="78"/>
      <c r="AJ511" s="84"/>
      <c r="AK511" s="84"/>
      <c r="BB511" s="615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4301011376</v>
      </c>
      <c r="D512" s="781">
        <v>4680115885226</v>
      </c>
      <c r="E512" s="781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128</v>
      </c>
      <c r="L512" s="37"/>
      <c r="M512" s="38" t="s">
        <v>131</v>
      </c>
      <c r="N512" s="38"/>
      <c r="O512" s="37">
        <v>60</v>
      </c>
      <c r="P512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83"/>
      <c r="R512" s="783"/>
      <c r="S512" s="783"/>
      <c r="T512" s="78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4"/>
        <v>0</v>
      </c>
      <c r="Z512" s="41" t="str">
        <f t="shared" si="85"/>
        <v/>
      </c>
      <c r="AA512" s="68" t="s">
        <v>45</v>
      </c>
      <c r="AB512" s="69" t="s">
        <v>45</v>
      </c>
      <c r="AC512" s="616" t="s">
        <v>818</v>
      </c>
      <c r="AG512" s="78"/>
      <c r="AJ512" s="84"/>
      <c r="AK512" s="84"/>
      <c r="BB512" s="617" t="s">
        <v>66</v>
      </c>
      <c r="BM512" s="78">
        <f t="shared" si="86"/>
        <v>0</v>
      </c>
      <c r="BN512" s="78">
        <f t="shared" si="87"/>
        <v>0</v>
      </c>
      <c r="BO512" s="78">
        <f t="shared" si="88"/>
        <v>0</v>
      </c>
      <c r="BP512" s="78">
        <f t="shared" si="89"/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4301011778</v>
      </c>
      <c r="D513" s="781">
        <v>4680115880603</v>
      </c>
      <c r="E513" s="781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87</v>
      </c>
      <c r="L513" s="37"/>
      <c r="M513" s="38" t="s">
        <v>127</v>
      </c>
      <c r="N513" s="38"/>
      <c r="O513" s="37">
        <v>60</v>
      </c>
      <c r="P513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83"/>
      <c r="R513" s="783"/>
      <c r="S513" s="783"/>
      <c r="T513" s="78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18" t="s">
        <v>130</v>
      </c>
      <c r="AG513" s="78"/>
      <c r="AJ513" s="84"/>
      <c r="AK513" s="84"/>
      <c r="BB513" s="619" t="s">
        <v>66</v>
      </c>
      <c r="BM513" s="78">
        <f t="shared" si="86"/>
        <v>0</v>
      </c>
      <c r="BN513" s="78">
        <f t="shared" si="87"/>
        <v>0</v>
      </c>
      <c r="BO513" s="78">
        <f t="shared" si="88"/>
        <v>0</v>
      </c>
      <c r="BP513" s="78">
        <f t="shared" si="89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4301011784</v>
      </c>
      <c r="D514" s="781">
        <v>4607091389982</v>
      </c>
      <c r="E514" s="781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87</v>
      </c>
      <c r="L514" s="37"/>
      <c r="M514" s="38" t="s">
        <v>127</v>
      </c>
      <c r="N514" s="38"/>
      <c r="O514" s="37">
        <v>60</v>
      </c>
      <c r="P514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83"/>
      <c r="R514" s="783"/>
      <c r="S514" s="783"/>
      <c r="T514" s="78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620" t="s">
        <v>812</v>
      </c>
      <c r="AG514" s="78"/>
      <c r="AJ514" s="84"/>
      <c r="AK514" s="84"/>
      <c r="BB514" s="621" t="s">
        <v>66</v>
      </c>
      <c r="BM514" s="78">
        <f t="shared" si="86"/>
        <v>0</v>
      </c>
      <c r="BN514" s="78">
        <f t="shared" si="87"/>
        <v>0</v>
      </c>
      <c r="BO514" s="78">
        <f t="shared" si="88"/>
        <v>0</v>
      </c>
      <c r="BP514" s="78">
        <f t="shared" si="89"/>
        <v>0</v>
      </c>
    </row>
    <row r="515" spans="1:68" x14ac:dyDescent="0.2">
      <c r="A515" s="788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5" t="s">
        <v>40</v>
      </c>
      <c r="Q515" s="786"/>
      <c r="R515" s="786"/>
      <c r="S515" s="786"/>
      <c r="T515" s="786"/>
      <c r="U515" s="786"/>
      <c r="V515" s="787"/>
      <c r="W515" s="42" t="s">
        <v>39</v>
      </c>
      <c r="X515" s="43">
        <f>IFERROR(X507/H507,"0")+IFERROR(X508/H508,"0")+IFERROR(X509/H509,"0")+IFERROR(X510/H510,"0")+IFERROR(X511/H511,"0")+IFERROR(X512/H512,"0")+IFERROR(X513/H513,"0")+IFERROR(X514/H514,"0")</f>
        <v>0</v>
      </c>
      <c r="Y515" s="43">
        <f>IFERROR(Y507/H507,"0")+IFERROR(Y508/H508,"0")+IFERROR(Y509/H509,"0")+IFERROR(Y510/H510,"0")+IFERROR(Y511/H511,"0")+IFERROR(Y512/H512,"0")+IFERROR(Y513/H513,"0")+IFERROR(Y514/H514,"0")</f>
        <v>0</v>
      </c>
      <c r="Z515" s="4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5" t="s">
        <v>40</v>
      </c>
      <c r="Q516" s="786"/>
      <c r="R516" s="786"/>
      <c r="S516" s="786"/>
      <c r="T516" s="786"/>
      <c r="U516" s="786"/>
      <c r="V516" s="787"/>
      <c r="W516" s="42" t="s">
        <v>0</v>
      </c>
      <c r="X516" s="43">
        <f>IFERROR(SUM(X507:X514),"0")</f>
        <v>0</v>
      </c>
      <c r="Y516" s="43">
        <f>IFERROR(SUM(Y507:Y514),"0")</f>
        <v>0</v>
      </c>
      <c r="Z516" s="42"/>
      <c r="AA516" s="67"/>
      <c r="AB516" s="67"/>
      <c r="AC516" s="67"/>
    </row>
    <row r="517" spans="1:68" ht="14.25" customHeight="1" x14ac:dyDescent="0.25">
      <c r="A517" s="780" t="s">
        <v>171</v>
      </c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0"/>
      <c r="P517" s="780"/>
      <c r="Q517" s="780"/>
      <c r="R517" s="780"/>
      <c r="S517" s="780"/>
      <c r="T517" s="780"/>
      <c r="U517" s="780"/>
      <c r="V517" s="780"/>
      <c r="W517" s="780"/>
      <c r="X517" s="780"/>
      <c r="Y517" s="780"/>
      <c r="Z517" s="780"/>
      <c r="AA517" s="66"/>
      <c r="AB517" s="66"/>
      <c r="AC517" s="80"/>
    </row>
    <row r="518" spans="1:68" ht="16.5" customHeight="1" x14ac:dyDescent="0.25">
      <c r="A518" s="63" t="s">
        <v>823</v>
      </c>
      <c r="B518" s="63" t="s">
        <v>824</v>
      </c>
      <c r="C518" s="36">
        <v>4301020222</v>
      </c>
      <c r="D518" s="781">
        <v>4607091388930</v>
      </c>
      <c r="E518" s="781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128</v>
      </c>
      <c r="L518" s="37"/>
      <c r="M518" s="38" t="s">
        <v>127</v>
      </c>
      <c r="N518" s="38"/>
      <c r="O518" s="37">
        <v>55</v>
      </c>
      <c r="P518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83"/>
      <c r="R518" s="783"/>
      <c r="S518" s="783"/>
      <c r="T518" s="78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IFERROR(IF(Y518=0,"",ROUNDUP(Y518/H518,0)*0.01196),"")</f>
        <v/>
      </c>
      <c r="AA518" s="68" t="s">
        <v>45</v>
      </c>
      <c r="AB518" s="69" t="s">
        <v>45</v>
      </c>
      <c r="AC518" s="622" t="s">
        <v>825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16.5" customHeight="1" x14ac:dyDescent="0.25">
      <c r="A519" s="63" t="s">
        <v>826</v>
      </c>
      <c r="B519" s="63" t="s">
        <v>827</v>
      </c>
      <c r="C519" s="36">
        <v>4301020206</v>
      </c>
      <c r="D519" s="781">
        <v>4680115880054</v>
      </c>
      <c r="E519" s="781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87</v>
      </c>
      <c r="L519" s="37"/>
      <c r="M519" s="38" t="s">
        <v>127</v>
      </c>
      <c r="N519" s="38"/>
      <c r="O519" s="37">
        <v>55</v>
      </c>
      <c r="P519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83"/>
      <c r="R519" s="783"/>
      <c r="S519" s="783"/>
      <c r="T519" s="78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825</v>
      </c>
      <c r="AG519" s="78"/>
      <c r="AJ519" s="84"/>
      <c r="AK519" s="84"/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85" t="s">
        <v>40</v>
      </c>
      <c r="Q520" s="786"/>
      <c r="R520" s="786"/>
      <c r="S520" s="786"/>
      <c r="T520" s="786"/>
      <c r="U520" s="786"/>
      <c r="V520" s="78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85" t="s">
        <v>40</v>
      </c>
      <c r="Q521" s="786"/>
      <c r="R521" s="786"/>
      <c r="S521" s="786"/>
      <c r="T521" s="786"/>
      <c r="U521" s="786"/>
      <c r="V521" s="78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4.25" customHeight="1" x14ac:dyDescent="0.25">
      <c r="A522" s="780" t="s">
        <v>76</v>
      </c>
      <c r="B522" s="780"/>
      <c r="C522" s="780"/>
      <c r="D522" s="780"/>
      <c r="E522" s="780"/>
      <c r="F522" s="780"/>
      <c r="G522" s="780"/>
      <c r="H522" s="780"/>
      <c r="I522" s="780"/>
      <c r="J522" s="780"/>
      <c r="K522" s="780"/>
      <c r="L522" s="780"/>
      <c r="M522" s="780"/>
      <c r="N522" s="780"/>
      <c r="O522" s="780"/>
      <c r="P522" s="780"/>
      <c r="Q522" s="780"/>
      <c r="R522" s="780"/>
      <c r="S522" s="780"/>
      <c r="T522" s="780"/>
      <c r="U522" s="780"/>
      <c r="V522" s="780"/>
      <c r="W522" s="780"/>
      <c r="X522" s="780"/>
      <c r="Y522" s="780"/>
      <c r="Z522" s="780"/>
      <c r="AA522" s="66"/>
      <c r="AB522" s="66"/>
      <c r="AC522" s="80"/>
    </row>
    <row r="523" spans="1:68" ht="27" customHeight="1" x14ac:dyDescent="0.25">
      <c r="A523" s="63" t="s">
        <v>828</v>
      </c>
      <c r="B523" s="63" t="s">
        <v>829</v>
      </c>
      <c r="C523" s="36">
        <v>4301031252</v>
      </c>
      <c r="D523" s="781">
        <v>4680115883116</v>
      </c>
      <c r="E523" s="78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128</v>
      </c>
      <c r="L523" s="37"/>
      <c r="M523" s="38" t="s">
        <v>127</v>
      </c>
      <c r="N523" s="38"/>
      <c r="O523" s="37">
        <v>60</v>
      </c>
      <c r="P523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90"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26" t="s">
        <v>830</v>
      </c>
      <c r="AG523" s="78"/>
      <c r="AJ523" s="84"/>
      <c r="AK523" s="84"/>
      <c r="BB523" s="627" t="s">
        <v>66</v>
      </c>
      <c r="BM523" s="78">
        <f t="shared" ref="BM523:BM528" si="91">IFERROR(X523*I523/H523,"0")</f>
        <v>0</v>
      </c>
      <c r="BN523" s="78">
        <f t="shared" ref="BN523:BN528" si="92">IFERROR(Y523*I523/H523,"0")</f>
        <v>0</v>
      </c>
      <c r="BO523" s="78">
        <f t="shared" ref="BO523:BO528" si="93">IFERROR(1/J523*(X523/H523),"0")</f>
        <v>0</v>
      </c>
      <c r="BP523" s="78">
        <f t="shared" ref="BP523:BP528" si="94">IFERROR(1/J523*(Y523/H523),"0")</f>
        <v>0</v>
      </c>
    </row>
    <row r="524" spans="1:68" ht="27" customHeight="1" x14ac:dyDescent="0.25">
      <c r="A524" s="63" t="s">
        <v>831</v>
      </c>
      <c r="B524" s="63" t="s">
        <v>832</v>
      </c>
      <c r="C524" s="36">
        <v>4301031248</v>
      </c>
      <c r="D524" s="781">
        <v>4680115883093</v>
      </c>
      <c r="E524" s="78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128</v>
      </c>
      <c r="L524" s="37"/>
      <c r="M524" s="38" t="s">
        <v>80</v>
      </c>
      <c r="N524" s="38"/>
      <c r="O524" s="37">
        <v>60</v>
      </c>
      <c r="P524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IFERROR(IF(Y524=0,"",ROUNDUP(Y524/H524,0)*0.01196),"")</f>
        <v/>
      </c>
      <c r="AA524" s="68" t="s">
        <v>45</v>
      </c>
      <c r="AB524" s="69" t="s">
        <v>45</v>
      </c>
      <c r="AC524" s="628" t="s">
        <v>833</v>
      </c>
      <c r="AG524" s="78"/>
      <c r="AJ524" s="84"/>
      <c r="AK524" s="84"/>
      <c r="BB524" s="629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834</v>
      </c>
      <c r="B525" s="63" t="s">
        <v>835</v>
      </c>
      <c r="C525" s="36">
        <v>4301031250</v>
      </c>
      <c r="D525" s="781">
        <v>4680115883109</v>
      </c>
      <c r="E525" s="78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128</v>
      </c>
      <c r="L525" s="37"/>
      <c r="M525" s="38" t="s">
        <v>80</v>
      </c>
      <c r="N525" s="38"/>
      <c r="O525" s="37">
        <v>60</v>
      </c>
      <c r="P525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30" t="s">
        <v>836</v>
      </c>
      <c r="AG525" s="78"/>
      <c r="AJ525" s="84"/>
      <c r="AK525" s="84"/>
      <c r="BB525" s="631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ht="27" customHeight="1" x14ac:dyDescent="0.25">
      <c r="A526" s="63" t="s">
        <v>837</v>
      </c>
      <c r="B526" s="63" t="s">
        <v>838</v>
      </c>
      <c r="C526" s="36">
        <v>4301031249</v>
      </c>
      <c r="D526" s="781">
        <v>4680115882072</v>
      </c>
      <c r="E526" s="781"/>
      <c r="F526" s="62">
        <v>0.6</v>
      </c>
      <c r="G526" s="37">
        <v>6</v>
      </c>
      <c r="H526" s="62">
        <v>3.6</v>
      </c>
      <c r="I526" s="62">
        <v>3.81</v>
      </c>
      <c r="J526" s="37">
        <v>132</v>
      </c>
      <c r="K526" s="37" t="s">
        <v>87</v>
      </c>
      <c r="L526" s="37"/>
      <c r="M526" s="38" t="s">
        <v>127</v>
      </c>
      <c r="N526" s="38"/>
      <c r="O526" s="37">
        <v>60</v>
      </c>
      <c r="P526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83"/>
      <c r="R526" s="783"/>
      <c r="S526" s="783"/>
      <c r="T526" s="78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0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2" t="s">
        <v>839</v>
      </c>
      <c r="AG526" s="78"/>
      <c r="AJ526" s="84"/>
      <c r="AK526" s="84"/>
      <c r="BB526" s="633" t="s">
        <v>66</v>
      </c>
      <c r="BM526" s="78">
        <f t="shared" si="91"/>
        <v>0</v>
      </c>
      <c r="BN526" s="78">
        <f t="shared" si="92"/>
        <v>0</v>
      </c>
      <c r="BO526" s="78">
        <f t="shared" si="93"/>
        <v>0</v>
      </c>
      <c r="BP526" s="78">
        <f t="shared" si="94"/>
        <v>0</v>
      </c>
    </row>
    <row r="527" spans="1:68" ht="27" customHeight="1" x14ac:dyDescent="0.25">
      <c r="A527" s="63" t="s">
        <v>840</v>
      </c>
      <c r="B527" s="63" t="s">
        <v>841</v>
      </c>
      <c r="C527" s="36">
        <v>4301031251</v>
      </c>
      <c r="D527" s="781">
        <v>4680115882102</v>
      </c>
      <c r="E527" s="781"/>
      <c r="F527" s="62">
        <v>0.6</v>
      </c>
      <c r="G527" s="37">
        <v>6</v>
      </c>
      <c r="H527" s="62">
        <v>3.6</v>
      </c>
      <c r="I527" s="62">
        <v>3.81</v>
      </c>
      <c r="J527" s="37">
        <v>132</v>
      </c>
      <c r="K527" s="37" t="s">
        <v>87</v>
      </c>
      <c r="L527" s="37"/>
      <c r="M527" s="38" t="s">
        <v>80</v>
      </c>
      <c r="N527" s="38"/>
      <c r="O527" s="37">
        <v>60</v>
      </c>
      <c r="P527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83"/>
      <c r="R527" s="783"/>
      <c r="S527" s="783"/>
      <c r="T527" s="78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0"/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4" t="s">
        <v>833</v>
      </c>
      <c r="AG527" s="78"/>
      <c r="AJ527" s="84"/>
      <c r="AK527" s="84"/>
      <c r="BB527" s="635" t="s">
        <v>66</v>
      </c>
      <c r="BM527" s="78">
        <f t="shared" si="91"/>
        <v>0</v>
      </c>
      <c r="BN527" s="78">
        <f t="shared" si="92"/>
        <v>0</v>
      </c>
      <c r="BO527" s="78">
        <f t="shared" si="93"/>
        <v>0</v>
      </c>
      <c r="BP527" s="78">
        <f t="shared" si="94"/>
        <v>0</v>
      </c>
    </row>
    <row r="528" spans="1:68" ht="27" customHeight="1" x14ac:dyDescent="0.25">
      <c r="A528" s="63" t="s">
        <v>842</v>
      </c>
      <c r="B528" s="63" t="s">
        <v>843</v>
      </c>
      <c r="C528" s="36">
        <v>4301031253</v>
      </c>
      <c r="D528" s="781">
        <v>4680115882096</v>
      </c>
      <c r="E528" s="78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87</v>
      </c>
      <c r="L528" s="37"/>
      <c r="M528" s="38" t="s">
        <v>80</v>
      </c>
      <c r="N528" s="38"/>
      <c r="O528" s="37">
        <v>60</v>
      </c>
      <c r="P528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83"/>
      <c r="R528" s="783"/>
      <c r="S528" s="783"/>
      <c r="T528" s="78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0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36" t="s">
        <v>836</v>
      </c>
      <c r="AG528" s="78"/>
      <c r="AJ528" s="84"/>
      <c r="AK528" s="84"/>
      <c r="BB528" s="637" t="s">
        <v>66</v>
      </c>
      <c r="BM528" s="78">
        <f t="shared" si="91"/>
        <v>0</v>
      </c>
      <c r="BN528" s="78">
        <f t="shared" si="92"/>
        <v>0</v>
      </c>
      <c r="BO528" s="78">
        <f t="shared" si="93"/>
        <v>0</v>
      </c>
      <c r="BP528" s="78">
        <f t="shared" si="94"/>
        <v>0</v>
      </c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85" t="s">
        <v>40</v>
      </c>
      <c r="Q529" s="786"/>
      <c r="R529" s="786"/>
      <c r="S529" s="786"/>
      <c r="T529" s="786"/>
      <c r="U529" s="786"/>
      <c r="V529" s="787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85" t="s">
        <v>40</v>
      </c>
      <c r="Q530" s="786"/>
      <c r="R530" s="786"/>
      <c r="S530" s="786"/>
      <c r="T530" s="786"/>
      <c r="U530" s="786"/>
      <c r="V530" s="787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780" t="s">
        <v>82</v>
      </c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0"/>
      <c r="P531" s="780"/>
      <c r="Q531" s="780"/>
      <c r="R531" s="780"/>
      <c r="S531" s="780"/>
      <c r="T531" s="780"/>
      <c r="U531" s="780"/>
      <c r="V531" s="780"/>
      <c r="W531" s="780"/>
      <c r="X531" s="780"/>
      <c r="Y531" s="780"/>
      <c r="Z531" s="780"/>
      <c r="AA531" s="66"/>
      <c r="AB531" s="66"/>
      <c r="AC531" s="80"/>
    </row>
    <row r="532" spans="1:68" ht="16.5" customHeight="1" x14ac:dyDescent="0.25">
      <c r="A532" s="63" t="s">
        <v>844</v>
      </c>
      <c r="B532" s="63" t="s">
        <v>845</v>
      </c>
      <c r="C532" s="36">
        <v>4301051230</v>
      </c>
      <c r="D532" s="781">
        <v>4607091383409</v>
      </c>
      <c r="E532" s="781"/>
      <c r="F532" s="62">
        <v>1.3</v>
      </c>
      <c r="G532" s="37">
        <v>6</v>
      </c>
      <c r="H532" s="62">
        <v>7.8</v>
      </c>
      <c r="I532" s="62">
        <v>8.3460000000000001</v>
      </c>
      <c r="J532" s="37">
        <v>56</v>
      </c>
      <c r="K532" s="37" t="s">
        <v>128</v>
      </c>
      <c r="L532" s="37"/>
      <c r="M532" s="38" t="s">
        <v>80</v>
      </c>
      <c r="N532" s="38"/>
      <c r="O532" s="37">
        <v>45</v>
      </c>
      <c r="P532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83"/>
      <c r="R532" s="783"/>
      <c r="S532" s="783"/>
      <c r="T532" s="78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IFERROR(IF(Y532=0,"",ROUNDUP(Y532/H532,0)*0.02175),"")</f>
        <v/>
      </c>
      <c r="AA532" s="68" t="s">
        <v>45</v>
      </c>
      <c r="AB532" s="69" t="s">
        <v>45</v>
      </c>
      <c r="AC532" s="638" t="s">
        <v>846</v>
      </c>
      <c r="AG532" s="78"/>
      <c r="AJ532" s="84"/>
      <c r="AK532" s="84"/>
      <c r="BB532" s="63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847</v>
      </c>
      <c r="B533" s="63" t="s">
        <v>848</v>
      </c>
      <c r="C533" s="36">
        <v>4301051231</v>
      </c>
      <c r="D533" s="781">
        <v>4607091383416</v>
      </c>
      <c r="E533" s="781"/>
      <c r="F533" s="62">
        <v>1.3</v>
      </c>
      <c r="G533" s="37">
        <v>6</v>
      </c>
      <c r="H533" s="62">
        <v>7.8</v>
      </c>
      <c r="I533" s="62">
        <v>8.3460000000000001</v>
      </c>
      <c r="J533" s="37">
        <v>56</v>
      </c>
      <c r="K533" s="37" t="s">
        <v>128</v>
      </c>
      <c r="L533" s="37"/>
      <c r="M533" s="38" t="s">
        <v>80</v>
      </c>
      <c r="N533" s="38"/>
      <c r="O533" s="37">
        <v>45</v>
      </c>
      <c r="P533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83"/>
      <c r="R533" s="783"/>
      <c r="S533" s="783"/>
      <c r="T533" s="78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IFERROR(IF(Y533=0,"",ROUNDUP(Y533/H533,0)*0.02175),"")</f>
        <v/>
      </c>
      <c r="AA533" s="68" t="s">
        <v>45</v>
      </c>
      <c r="AB533" s="69" t="s">
        <v>45</v>
      </c>
      <c r="AC533" s="640" t="s">
        <v>849</v>
      </c>
      <c r="AG533" s="78"/>
      <c r="AJ533" s="84"/>
      <c r="AK533" s="84"/>
      <c r="BB533" s="64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850</v>
      </c>
      <c r="B534" s="63" t="s">
        <v>851</v>
      </c>
      <c r="C534" s="36">
        <v>4301051058</v>
      </c>
      <c r="D534" s="781">
        <v>4680115883536</v>
      </c>
      <c r="E534" s="781"/>
      <c r="F534" s="62">
        <v>0.3</v>
      </c>
      <c r="G534" s="37">
        <v>6</v>
      </c>
      <c r="H534" s="62">
        <v>1.8</v>
      </c>
      <c r="I534" s="62">
        <v>2.0659999999999998</v>
      </c>
      <c r="J534" s="37">
        <v>156</v>
      </c>
      <c r="K534" s="37" t="s">
        <v>87</v>
      </c>
      <c r="L534" s="37"/>
      <c r="M534" s="38" t="s">
        <v>80</v>
      </c>
      <c r="N534" s="38"/>
      <c r="O534" s="37">
        <v>45</v>
      </c>
      <c r="P534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83"/>
      <c r="R534" s="783"/>
      <c r="S534" s="783"/>
      <c r="T534" s="78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2" t="s">
        <v>852</v>
      </c>
      <c r="AG534" s="78"/>
      <c r="AJ534" s="84"/>
      <c r="AK534" s="84"/>
      <c r="BB534" s="643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88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9"/>
      <c r="P535" s="785" t="s">
        <v>40</v>
      </c>
      <c r="Q535" s="786"/>
      <c r="R535" s="786"/>
      <c r="S535" s="786"/>
      <c r="T535" s="786"/>
      <c r="U535" s="786"/>
      <c r="V535" s="787"/>
      <c r="W535" s="42" t="s">
        <v>39</v>
      </c>
      <c r="X535" s="43">
        <f>IFERROR(X532/H532,"0")+IFERROR(X533/H533,"0")+IFERROR(X534/H534,"0")</f>
        <v>0</v>
      </c>
      <c r="Y535" s="43">
        <f>IFERROR(Y532/H532,"0")+IFERROR(Y533/H533,"0")+IFERROR(Y534/H534,"0")</f>
        <v>0</v>
      </c>
      <c r="Z535" s="43">
        <f>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85" t="s">
        <v>40</v>
      </c>
      <c r="Q536" s="786"/>
      <c r="R536" s="786"/>
      <c r="S536" s="786"/>
      <c r="T536" s="786"/>
      <c r="U536" s="786"/>
      <c r="V536" s="787"/>
      <c r="W536" s="42" t="s">
        <v>0</v>
      </c>
      <c r="X536" s="43">
        <f>IFERROR(SUM(X532:X534),"0")</f>
        <v>0</v>
      </c>
      <c r="Y536" s="43">
        <f>IFERROR(SUM(Y532:Y534),"0")</f>
        <v>0</v>
      </c>
      <c r="Z536" s="42"/>
      <c r="AA536" s="67"/>
      <c r="AB536" s="67"/>
      <c r="AC536" s="67"/>
    </row>
    <row r="537" spans="1:68" ht="14.25" customHeight="1" x14ac:dyDescent="0.25">
      <c r="A537" s="780" t="s">
        <v>214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66"/>
      <c r="AB537" s="66"/>
      <c r="AC537" s="80"/>
    </row>
    <row r="538" spans="1:68" ht="16.5" customHeight="1" x14ac:dyDescent="0.25">
      <c r="A538" s="63" t="s">
        <v>853</v>
      </c>
      <c r="B538" s="63" t="s">
        <v>854</v>
      </c>
      <c r="C538" s="36">
        <v>4301060363</v>
      </c>
      <c r="D538" s="781">
        <v>4680115885035</v>
      </c>
      <c r="E538" s="781"/>
      <c r="F538" s="62">
        <v>1</v>
      </c>
      <c r="G538" s="37">
        <v>4</v>
      </c>
      <c r="H538" s="62">
        <v>4</v>
      </c>
      <c r="I538" s="62">
        <v>4.4160000000000004</v>
      </c>
      <c r="J538" s="37">
        <v>104</v>
      </c>
      <c r="K538" s="37" t="s">
        <v>128</v>
      </c>
      <c r="L538" s="37"/>
      <c r="M538" s="38" t="s">
        <v>80</v>
      </c>
      <c r="N538" s="38"/>
      <c r="O538" s="37">
        <v>35</v>
      </c>
      <c r="P538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83"/>
      <c r="R538" s="783"/>
      <c r="S538" s="783"/>
      <c r="T538" s="784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44" t="s">
        <v>855</v>
      </c>
      <c r="AG538" s="78"/>
      <c r="AJ538" s="84"/>
      <c r="AK538" s="84"/>
      <c r="BB538" s="64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856</v>
      </c>
      <c r="B539" s="63" t="s">
        <v>857</v>
      </c>
      <c r="C539" s="36">
        <v>4301060436</v>
      </c>
      <c r="D539" s="781">
        <v>4680115885936</v>
      </c>
      <c r="E539" s="781"/>
      <c r="F539" s="62">
        <v>1.3</v>
      </c>
      <c r="G539" s="37">
        <v>6</v>
      </c>
      <c r="H539" s="62">
        <v>7.8</v>
      </c>
      <c r="I539" s="62">
        <v>8.2799999999999994</v>
      </c>
      <c r="J539" s="37">
        <v>56</v>
      </c>
      <c r="K539" s="37" t="s">
        <v>128</v>
      </c>
      <c r="L539" s="37"/>
      <c r="M539" s="38" t="s">
        <v>80</v>
      </c>
      <c r="N539" s="38"/>
      <c r="O539" s="37">
        <v>35</v>
      </c>
      <c r="P539" s="1069" t="s">
        <v>858</v>
      </c>
      <c r="Q539" s="783"/>
      <c r="R539" s="783"/>
      <c r="S539" s="783"/>
      <c r="T539" s="78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IFERROR(IF(Y539=0,"",ROUNDUP(Y539/H539,0)*0.02175),"")</f>
        <v/>
      </c>
      <c r="AA539" s="68" t="s">
        <v>45</v>
      </c>
      <c r="AB539" s="69" t="s">
        <v>45</v>
      </c>
      <c r="AC539" s="646" t="s">
        <v>855</v>
      </c>
      <c r="AG539" s="78"/>
      <c r="AJ539" s="84"/>
      <c r="AK539" s="84"/>
      <c r="BB539" s="647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5" t="s">
        <v>40</v>
      </c>
      <c r="Q540" s="786"/>
      <c r="R540" s="786"/>
      <c r="S540" s="786"/>
      <c r="T540" s="786"/>
      <c r="U540" s="786"/>
      <c r="V540" s="787"/>
      <c r="W540" s="42" t="s">
        <v>39</v>
      </c>
      <c r="X540" s="43">
        <f>IFERROR(X538/H538,"0")+IFERROR(X539/H539,"0")</f>
        <v>0</v>
      </c>
      <c r="Y540" s="43">
        <f>IFERROR(Y538/H538,"0")+IFERROR(Y539/H539,"0")</f>
        <v>0</v>
      </c>
      <c r="Z540" s="43">
        <f>IFERROR(IF(Z538="",0,Z538),"0")+IFERROR(IF(Z539="",0,Z539),"0")</f>
        <v>0</v>
      </c>
      <c r="AA540" s="67"/>
      <c r="AB540" s="67"/>
      <c r="AC540" s="67"/>
    </row>
    <row r="541" spans="1:68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9"/>
      <c r="P541" s="785" t="s">
        <v>40</v>
      </c>
      <c r="Q541" s="786"/>
      <c r="R541" s="786"/>
      <c r="S541" s="786"/>
      <c r="T541" s="786"/>
      <c r="U541" s="786"/>
      <c r="V541" s="787"/>
      <c r="W541" s="42" t="s">
        <v>0</v>
      </c>
      <c r="X541" s="43">
        <f>IFERROR(SUM(X538:X539),"0")</f>
        <v>0</v>
      </c>
      <c r="Y541" s="43">
        <f>IFERROR(SUM(Y538:Y539),"0")</f>
        <v>0</v>
      </c>
      <c r="Z541" s="42"/>
      <c r="AA541" s="67"/>
      <c r="AB541" s="67"/>
      <c r="AC541" s="67"/>
    </row>
    <row r="542" spans="1:68" ht="27.75" customHeight="1" x14ac:dyDescent="0.2">
      <c r="A542" s="778" t="s">
        <v>859</v>
      </c>
      <c r="B542" s="778"/>
      <c r="C542" s="778"/>
      <c r="D542" s="778"/>
      <c r="E542" s="778"/>
      <c r="F542" s="778"/>
      <c r="G542" s="778"/>
      <c r="H542" s="778"/>
      <c r="I542" s="778"/>
      <c r="J542" s="778"/>
      <c r="K542" s="778"/>
      <c r="L542" s="778"/>
      <c r="M542" s="778"/>
      <c r="N542" s="778"/>
      <c r="O542" s="778"/>
      <c r="P542" s="778"/>
      <c r="Q542" s="778"/>
      <c r="R542" s="778"/>
      <c r="S542" s="778"/>
      <c r="T542" s="778"/>
      <c r="U542" s="778"/>
      <c r="V542" s="778"/>
      <c r="W542" s="778"/>
      <c r="X542" s="778"/>
      <c r="Y542" s="778"/>
      <c r="Z542" s="778"/>
      <c r="AA542" s="54"/>
      <c r="AB542" s="54"/>
      <c r="AC542" s="54"/>
    </row>
    <row r="543" spans="1:68" ht="16.5" customHeight="1" x14ac:dyDescent="0.25">
      <c r="A543" s="779" t="s">
        <v>859</v>
      </c>
      <c r="B543" s="779"/>
      <c r="C543" s="779"/>
      <c r="D543" s="779"/>
      <c r="E543" s="779"/>
      <c r="F543" s="779"/>
      <c r="G543" s="779"/>
      <c r="H543" s="779"/>
      <c r="I543" s="779"/>
      <c r="J543" s="779"/>
      <c r="K543" s="779"/>
      <c r="L543" s="779"/>
      <c r="M543" s="779"/>
      <c r="N543" s="779"/>
      <c r="O543" s="779"/>
      <c r="P543" s="779"/>
      <c r="Q543" s="779"/>
      <c r="R543" s="779"/>
      <c r="S543" s="779"/>
      <c r="T543" s="779"/>
      <c r="U543" s="779"/>
      <c r="V543" s="779"/>
      <c r="W543" s="779"/>
      <c r="X543" s="779"/>
      <c r="Y543" s="779"/>
      <c r="Z543" s="779"/>
      <c r="AA543" s="65"/>
      <c r="AB543" s="65"/>
      <c r="AC543" s="79"/>
    </row>
    <row r="544" spans="1:68" ht="14.25" customHeight="1" x14ac:dyDescent="0.25">
      <c r="A544" s="780" t="s">
        <v>123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66"/>
      <c r="AB544" s="66"/>
      <c r="AC544" s="80"/>
    </row>
    <row r="545" spans="1:68" ht="27" customHeight="1" x14ac:dyDescent="0.25">
      <c r="A545" s="63" t="s">
        <v>860</v>
      </c>
      <c r="B545" s="63" t="s">
        <v>861</v>
      </c>
      <c r="C545" s="36">
        <v>4301011763</v>
      </c>
      <c r="D545" s="781">
        <v>4640242181011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128</v>
      </c>
      <c r="L545" s="37"/>
      <c r="M545" s="38" t="s">
        <v>131</v>
      </c>
      <c r="N545" s="38"/>
      <c r="O545" s="37">
        <v>55</v>
      </c>
      <c r="P545" s="1070" t="s">
        <v>862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1" si="95">IFERROR(IF(X545="",0,CEILING((X545/$H545),1)*$H545),"")</f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48" t="s">
        <v>863</v>
      </c>
      <c r="AG545" s="78"/>
      <c r="AJ545" s="84"/>
      <c r="AK545" s="84"/>
      <c r="BB545" s="649" t="s">
        <v>66</v>
      </c>
      <c r="BM545" s="78">
        <f t="shared" ref="BM545:BM551" si="96">IFERROR(X545*I545/H545,"0")</f>
        <v>0</v>
      </c>
      <c r="BN545" s="78">
        <f t="shared" ref="BN545:BN551" si="97">IFERROR(Y545*I545/H545,"0")</f>
        <v>0</v>
      </c>
      <c r="BO545" s="78">
        <f t="shared" ref="BO545:BO551" si="98">IFERROR(1/J545*(X545/H545),"0")</f>
        <v>0</v>
      </c>
      <c r="BP545" s="78">
        <f t="shared" ref="BP545:BP551" si="99">IFERROR(1/J545*(Y545/H545),"0")</f>
        <v>0</v>
      </c>
    </row>
    <row r="546" spans="1:68" ht="27" customHeight="1" x14ac:dyDescent="0.25">
      <c r="A546" s="63" t="s">
        <v>864</v>
      </c>
      <c r="B546" s="63" t="s">
        <v>865</v>
      </c>
      <c r="C546" s="36">
        <v>4301011585</v>
      </c>
      <c r="D546" s="781">
        <v>4640242180441</v>
      </c>
      <c r="E546" s="781"/>
      <c r="F546" s="62">
        <v>1.5</v>
      </c>
      <c r="G546" s="37">
        <v>8</v>
      </c>
      <c r="H546" s="62">
        <v>12</v>
      </c>
      <c r="I546" s="62">
        <v>12.48</v>
      </c>
      <c r="J546" s="37">
        <v>56</v>
      </c>
      <c r="K546" s="37" t="s">
        <v>128</v>
      </c>
      <c r="L546" s="37"/>
      <c r="M546" s="38" t="s">
        <v>127</v>
      </c>
      <c r="N546" s="38"/>
      <c r="O546" s="37">
        <v>50</v>
      </c>
      <c r="P546" s="1071" t="s">
        <v>866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50" t="s">
        <v>867</v>
      </c>
      <c r="AG546" s="78"/>
      <c r="AJ546" s="84"/>
      <c r="AK546" s="84"/>
      <c r="BB546" s="651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4301011584</v>
      </c>
      <c r="D547" s="781">
        <v>4640242180564</v>
      </c>
      <c r="E547" s="781"/>
      <c r="F547" s="62">
        <v>1.5</v>
      </c>
      <c r="G547" s="37">
        <v>8</v>
      </c>
      <c r="H547" s="62">
        <v>12</v>
      </c>
      <c r="I547" s="62">
        <v>12.48</v>
      </c>
      <c r="J547" s="37">
        <v>56</v>
      </c>
      <c r="K547" s="37" t="s">
        <v>128</v>
      </c>
      <c r="L547" s="37"/>
      <c r="M547" s="38" t="s">
        <v>127</v>
      </c>
      <c r="N547" s="38"/>
      <c r="O547" s="37">
        <v>50</v>
      </c>
      <c r="P547" s="1072" t="s">
        <v>870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52" t="s">
        <v>871</v>
      </c>
      <c r="AG547" s="78"/>
      <c r="AJ547" s="84"/>
      <c r="AK547" s="84"/>
      <c r="BB547" s="653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872</v>
      </c>
      <c r="B548" s="63" t="s">
        <v>873</v>
      </c>
      <c r="C548" s="36">
        <v>4301011762</v>
      </c>
      <c r="D548" s="781">
        <v>4640242180922</v>
      </c>
      <c r="E548" s="781"/>
      <c r="F548" s="62">
        <v>1.35</v>
      </c>
      <c r="G548" s="37">
        <v>8</v>
      </c>
      <c r="H548" s="62">
        <v>10.8</v>
      </c>
      <c r="I548" s="62">
        <v>11.28</v>
      </c>
      <c r="J548" s="37">
        <v>56</v>
      </c>
      <c r="K548" s="37" t="s">
        <v>128</v>
      </c>
      <c r="L548" s="37"/>
      <c r="M548" s="38" t="s">
        <v>127</v>
      </c>
      <c r="N548" s="38"/>
      <c r="O548" s="37">
        <v>55</v>
      </c>
      <c r="P548" s="1073" t="s">
        <v>874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54" t="s">
        <v>875</v>
      </c>
      <c r="AG548" s="78"/>
      <c r="AJ548" s="84"/>
      <c r="AK548" s="84"/>
      <c r="BB548" s="655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27" customHeight="1" x14ac:dyDescent="0.25">
      <c r="A549" s="63" t="s">
        <v>876</v>
      </c>
      <c r="B549" s="63" t="s">
        <v>877</v>
      </c>
      <c r="C549" s="36">
        <v>4301011764</v>
      </c>
      <c r="D549" s="781">
        <v>4640242181189</v>
      </c>
      <c r="E549" s="781"/>
      <c r="F549" s="62">
        <v>0.4</v>
      </c>
      <c r="G549" s="37">
        <v>10</v>
      </c>
      <c r="H549" s="62">
        <v>4</v>
      </c>
      <c r="I549" s="62">
        <v>4.21</v>
      </c>
      <c r="J549" s="37">
        <v>132</v>
      </c>
      <c r="K549" s="37" t="s">
        <v>87</v>
      </c>
      <c r="L549" s="37"/>
      <c r="M549" s="38" t="s">
        <v>131</v>
      </c>
      <c r="N549" s="38"/>
      <c r="O549" s="37">
        <v>55</v>
      </c>
      <c r="P549" s="1074" t="s">
        <v>878</v>
      </c>
      <c r="Q549" s="783"/>
      <c r="R549" s="783"/>
      <c r="S549" s="783"/>
      <c r="T549" s="78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5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863</v>
      </c>
      <c r="AG549" s="78"/>
      <c r="AJ549" s="84"/>
      <c r="AK549" s="84"/>
      <c r="BB549" s="657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4301011551</v>
      </c>
      <c r="D550" s="781">
        <v>4640242180038</v>
      </c>
      <c r="E550" s="781"/>
      <c r="F550" s="62">
        <v>0.4</v>
      </c>
      <c r="G550" s="37">
        <v>10</v>
      </c>
      <c r="H550" s="62">
        <v>4</v>
      </c>
      <c r="I550" s="62">
        <v>4.21</v>
      </c>
      <c r="J550" s="37">
        <v>132</v>
      </c>
      <c r="K550" s="37" t="s">
        <v>87</v>
      </c>
      <c r="L550" s="37"/>
      <c r="M550" s="38" t="s">
        <v>127</v>
      </c>
      <c r="N550" s="38"/>
      <c r="O550" s="37">
        <v>50</v>
      </c>
      <c r="P550" s="1075" t="s">
        <v>881</v>
      </c>
      <c r="Q550" s="783"/>
      <c r="R550" s="783"/>
      <c r="S550" s="783"/>
      <c r="T550" s="78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5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8" t="s">
        <v>871</v>
      </c>
      <c r="AG550" s="78"/>
      <c r="AJ550" s="84"/>
      <c r="AK550" s="84"/>
      <c r="BB550" s="659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4301011765</v>
      </c>
      <c r="D551" s="781">
        <v>4640242181172</v>
      </c>
      <c r="E551" s="781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87</v>
      </c>
      <c r="L551" s="37"/>
      <c r="M551" s="38" t="s">
        <v>127</v>
      </c>
      <c r="N551" s="38"/>
      <c r="O551" s="37">
        <v>55</v>
      </c>
      <c r="P551" s="1076" t="s">
        <v>884</v>
      </c>
      <c r="Q551" s="783"/>
      <c r="R551" s="783"/>
      <c r="S551" s="783"/>
      <c r="T551" s="78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875</v>
      </c>
      <c r="AG551" s="78"/>
      <c r="AJ551" s="84"/>
      <c r="AK551" s="84"/>
      <c r="BB551" s="661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x14ac:dyDescent="0.2">
      <c r="A552" s="788"/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9"/>
      <c r="P552" s="785" t="s">
        <v>40</v>
      </c>
      <c r="Q552" s="786"/>
      <c r="R552" s="786"/>
      <c r="S552" s="786"/>
      <c r="T552" s="786"/>
      <c r="U552" s="786"/>
      <c r="V552" s="787"/>
      <c r="W552" s="42" t="s">
        <v>39</v>
      </c>
      <c r="X552" s="43">
        <f>IFERROR(X545/H545,"0")+IFERROR(X546/H546,"0")+IFERROR(X547/H547,"0")+IFERROR(X548/H548,"0")+IFERROR(X549/H549,"0")+IFERROR(X550/H550,"0")+IFERROR(X551/H551,"0")</f>
        <v>0</v>
      </c>
      <c r="Y552" s="43">
        <f>IFERROR(Y545/H545,"0")+IFERROR(Y546/H546,"0")+IFERROR(Y547/H547,"0")+IFERROR(Y548/H548,"0")+IFERROR(Y549/H549,"0")+IFERROR(Y550/H550,"0")+IFERROR(Y551/H551,"0")</f>
        <v>0</v>
      </c>
      <c r="Z552" s="4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88"/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9"/>
      <c r="P553" s="785" t="s">
        <v>40</v>
      </c>
      <c r="Q553" s="786"/>
      <c r="R553" s="786"/>
      <c r="S553" s="786"/>
      <c r="T553" s="786"/>
      <c r="U553" s="786"/>
      <c r="V553" s="787"/>
      <c r="W553" s="42" t="s">
        <v>0</v>
      </c>
      <c r="X553" s="43">
        <f>IFERROR(SUM(X545:X551),"0")</f>
        <v>0</v>
      </c>
      <c r="Y553" s="43">
        <f>IFERROR(SUM(Y545:Y551),"0")</f>
        <v>0</v>
      </c>
      <c r="Z553" s="42"/>
      <c r="AA553" s="67"/>
      <c r="AB553" s="67"/>
      <c r="AC553" s="67"/>
    </row>
    <row r="554" spans="1:68" ht="14.25" customHeight="1" x14ac:dyDescent="0.25">
      <c r="A554" s="780" t="s">
        <v>171</v>
      </c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0"/>
      <c r="P554" s="780"/>
      <c r="Q554" s="780"/>
      <c r="R554" s="780"/>
      <c r="S554" s="780"/>
      <c r="T554" s="780"/>
      <c r="U554" s="780"/>
      <c r="V554" s="780"/>
      <c r="W554" s="780"/>
      <c r="X554" s="780"/>
      <c r="Y554" s="780"/>
      <c r="Z554" s="780"/>
      <c r="AA554" s="66"/>
      <c r="AB554" s="66"/>
      <c r="AC554" s="80"/>
    </row>
    <row r="555" spans="1:68" ht="16.5" customHeight="1" x14ac:dyDescent="0.25">
      <c r="A555" s="63" t="s">
        <v>885</v>
      </c>
      <c r="B555" s="63" t="s">
        <v>886</v>
      </c>
      <c r="C555" s="36">
        <v>4301020269</v>
      </c>
      <c r="D555" s="781">
        <v>4640242180519</v>
      </c>
      <c r="E555" s="781"/>
      <c r="F555" s="62">
        <v>1.35</v>
      </c>
      <c r="G555" s="37">
        <v>8</v>
      </c>
      <c r="H555" s="62">
        <v>10.8</v>
      </c>
      <c r="I555" s="62">
        <v>11.28</v>
      </c>
      <c r="J555" s="37">
        <v>56</v>
      </c>
      <c r="K555" s="37" t="s">
        <v>128</v>
      </c>
      <c r="L555" s="37"/>
      <c r="M555" s="38" t="s">
        <v>131</v>
      </c>
      <c r="N555" s="38"/>
      <c r="O555" s="37">
        <v>50</v>
      </c>
      <c r="P555" s="1077" t="s">
        <v>887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2" t="s">
        <v>849</v>
      </c>
      <c r="AG555" s="78"/>
      <c r="AJ555" s="84"/>
      <c r="AK555" s="84"/>
      <c r="BB555" s="66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4301020260</v>
      </c>
      <c r="D556" s="781">
        <v>4640242180526</v>
      </c>
      <c r="E556" s="781"/>
      <c r="F556" s="62">
        <v>1.8</v>
      </c>
      <c r="G556" s="37">
        <v>6</v>
      </c>
      <c r="H556" s="62">
        <v>10.8</v>
      </c>
      <c r="I556" s="62">
        <v>11.28</v>
      </c>
      <c r="J556" s="37">
        <v>56</v>
      </c>
      <c r="K556" s="37" t="s">
        <v>128</v>
      </c>
      <c r="L556" s="37"/>
      <c r="M556" s="38" t="s">
        <v>127</v>
      </c>
      <c r="N556" s="38"/>
      <c r="O556" s="37">
        <v>50</v>
      </c>
      <c r="P556" s="1078" t="s">
        <v>890</v>
      </c>
      <c r="Q556" s="783"/>
      <c r="R556" s="783"/>
      <c r="S556" s="783"/>
      <c r="T556" s="784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64" t="s">
        <v>849</v>
      </c>
      <c r="AG556" s="78"/>
      <c r="AJ556" s="84"/>
      <c r="AK556" s="84"/>
      <c r="BB556" s="66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4301020309</v>
      </c>
      <c r="D557" s="781">
        <v>4640242180090</v>
      </c>
      <c r="E557" s="781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128</v>
      </c>
      <c r="L557" s="37"/>
      <c r="M557" s="38" t="s">
        <v>127</v>
      </c>
      <c r="N557" s="38"/>
      <c r="O557" s="37">
        <v>50</v>
      </c>
      <c r="P557" s="1079" t="s">
        <v>893</v>
      </c>
      <c r="Q557" s="783"/>
      <c r="R557" s="783"/>
      <c r="S557" s="783"/>
      <c r="T557" s="784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66" t="s">
        <v>894</v>
      </c>
      <c r="AG557" s="78"/>
      <c r="AJ557" s="84"/>
      <c r="AK557" s="84"/>
      <c r="BB557" s="667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895</v>
      </c>
      <c r="B558" s="63" t="s">
        <v>896</v>
      </c>
      <c r="C558" s="36">
        <v>4301020295</v>
      </c>
      <c r="D558" s="781">
        <v>4640242181363</v>
      </c>
      <c r="E558" s="781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87</v>
      </c>
      <c r="L558" s="37"/>
      <c r="M558" s="38" t="s">
        <v>127</v>
      </c>
      <c r="N558" s="38"/>
      <c r="O558" s="37">
        <v>50</v>
      </c>
      <c r="P558" s="1080" t="s">
        <v>897</v>
      </c>
      <c r="Q558" s="783"/>
      <c r="R558" s="783"/>
      <c r="S558" s="783"/>
      <c r="T558" s="784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894</v>
      </c>
      <c r="AG558" s="78"/>
      <c r="AJ558" s="84"/>
      <c r="AK558" s="84"/>
      <c r="BB558" s="669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88"/>
      <c r="B559" s="788"/>
      <c r="C559" s="788"/>
      <c r="D559" s="788"/>
      <c r="E559" s="788"/>
      <c r="F559" s="788"/>
      <c r="G559" s="788"/>
      <c r="H559" s="788"/>
      <c r="I559" s="788"/>
      <c r="J559" s="788"/>
      <c r="K559" s="788"/>
      <c r="L559" s="788"/>
      <c r="M559" s="788"/>
      <c r="N559" s="788"/>
      <c r="O559" s="789"/>
      <c r="P559" s="785" t="s">
        <v>40</v>
      </c>
      <c r="Q559" s="786"/>
      <c r="R559" s="786"/>
      <c r="S559" s="786"/>
      <c r="T559" s="786"/>
      <c r="U559" s="786"/>
      <c r="V559" s="787"/>
      <c r="W559" s="42" t="s">
        <v>39</v>
      </c>
      <c r="X559" s="43">
        <f>IFERROR(X555/H555,"0")+IFERROR(X556/H556,"0")+IFERROR(X557/H557,"0")+IFERROR(X558/H558,"0")</f>
        <v>0</v>
      </c>
      <c r="Y559" s="43">
        <f>IFERROR(Y555/H555,"0")+IFERROR(Y556/H556,"0")+IFERROR(Y557/H557,"0")+IFERROR(Y558/H558,"0")</f>
        <v>0</v>
      </c>
      <c r="Z559" s="43">
        <f>IFERROR(IF(Z555="",0,Z555),"0")+IFERROR(IF(Z556="",0,Z556),"0")+IFERROR(IF(Z557="",0,Z557),"0")+IFERROR(IF(Z558="",0,Z558),"0")</f>
        <v>0</v>
      </c>
      <c r="AA559" s="67"/>
      <c r="AB559" s="67"/>
      <c r="AC559" s="67"/>
    </row>
    <row r="560" spans="1:68" x14ac:dyDescent="0.2">
      <c r="A560" s="788"/>
      <c r="B560" s="788"/>
      <c r="C560" s="788"/>
      <c r="D560" s="788"/>
      <c r="E560" s="788"/>
      <c r="F560" s="788"/>
      <c r="G560" s="788"/>
      <c r="H560" s="788"/>
      <c r="I560" s="788"/>
      <c r="J560" s="788"/>
      <c r="K560" s="788"/>
      <c r="L560" s="788"/>
      <c r="M560" s="788"/>
      <c r="N560" s="788"/>
      <c r="O560" s="789"/>
      <c r="P560" s="785" t="s">
        <v>40</v>
      </c>
      <c r="Q560" s="786"/>
      <c r="R560" s="786"/>
      <c r="S560" s="786"/>
      <c r="T560" s="786"/>
      <c r="U560" s="786"/>
      <c r="V560" s="787"/>
      <c r="W560" s="42" t="s">
        <v>0</v>
      </c>
      <c r="X560" s="43">
        <f>IFERROR(SUM(X555:X558),"0")</f>
        <v>0</v>
      </c>
      <c r="Y560" s="43">
        <f>IFERROR(SUM(Y555:Y558),"0")</f>
        <v>0</v>
      </c>
      <c r="Z560" s="42"/>
      <c r="AA560" s="67"/>
      <c r="AB560" s="67"/>
      <c r="AC560" s="67"/>
    </row>
    <row r="561" spans="1:68" ht="14.25" customHeight="1" x14ac:dyDescent="0.25">
      <c r="A561" s="780" t="s">
        <v>76</v>
      </c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0"/>
      <c r="P561" s="780"/>
      <c r="Q561" s="780"/>
      <c r="R561" s="780"/>
      <c r="S561" s="780"/>
      <c r="T561" s="780"/>
      <c r="U561" s="780"/>
      <c r="V561" s="780"/>
      <c r="W561" s="780"/>
      <c r="X561" s="780"/>
      <c r="Y561" s="780"/>
      <c r="Z561" s="780"/>
      <c r="AA561" s="66"/>
      <c r="AB561" s="66"/>
      <c r="AC561" s="80"/>
    </row>
    <row r="562" spans="1:68" ht="27" customHeight="1" x14ac:dyDescent="0.25">
      <c r="A562" s="63" t="s">
        <v>898</v>
      </c>
      <c r="B562" s="63" t="s">
        <v>899</v>
      </c>
      <c r="C562" s="36">
        <v>4301031280</v>
      </c>
      <c r="D562" s="781">
        <v>4640242180816</v>
      </c>
      <c r="E562" s="781"/>
      <c r="F562" s="62">
        <v>0.7</v>
      </c>
      <c r="G562" s="37">
        <v>6</v>
      </c>
      <c r="H562" s="62">
        <v>4.2</v>
      </c>
      <c r="I562" s="62">
        <v>4.46</v>
      </c>
      <c r="J562" s="37">
        <v>156</v>
      </c>
      <c r="K562" s="37" t="s">
        <v>87</v>
      </c>
      <c r="L562" s="37"/>
      <c r="M562" s="38" t="s">
        <v>80</v>
      </c>
      <c r="N562" s="38"/>
      <c r="O562" s="37">
        <v>40</v>
      </c>
      <c r="P562" s="1081" t="s">
        <v>900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ref="Y562:Y568" si="100">IFERROR(IF(X562="",0,CEILING((X562/$H562),1)*$H562),"")</f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0" t="s">
        <v>901</v>
      </c>
      <c r="AG562" s="78"/>
      <c r="AJ562" s="84"/>
      <c r="AK562" s="84"/>
      <c r="BB562" s="671" t="s">
        <v>66</v>
      </c>
      <c r="BM562" s="78">
        <f t="shared" ref="BM562:BM568" si="101">IFERROR(X562*I562/H562,"0")</f>
        <v>0</v>
      </c>
      <c r="BN562" s="78">
        <f t="shared" ref="BN562:BN568" si="102">IFERROR(Y562*I562/H562,"0")</f>
        <v>0</v>
      </c>
      <c r="BO562" s="78">
        <f t="shared" ref="BO562:BO568" si="103">IFERROR(1/J562*(X562/H562),"0")</f>
        <v>0</v>
      </c>
      <c r="BP562" s="78">
        <f t="shared" ref="BP562:BP568" si="104">IFERROR(1/J562*(Y562/H562),"0")</f>
        <v>0</v>
      </c>
    </row>
    <row r="563" spans="1:68" ht="27" customHeight="1" x14ac:dyDescent="0.25">
      <c r="A563" s="63" t="s">
        <v>902</v>
      </c>
      <c r="B563" s="63" t="s">
        <v>903</v>
      </c>
      <c r="C563" s="36">
        <v>4301031244</v>
      </c>
      <c r="D563" s="781">
        <v>4640242180595</v>
      </c>
      <c r="E563" s="781"/>
      <c r="F563" s="62">
        <v>0.7</v>
      </c>
      <c r="G563" s="37">
        <v>6</v>
      </c>
      <c r="H563" s="62">
        <v>4.2</v>
      </c>
      <c r="I563" s="62">
        <v>4.46</v>
      </c>
      <c r="J563" s="37">
        <v>156</v>
      </c>
      <c r="K563" s="37" t="s">
        <v>87</v>
      </c>
      <c r="L563" s="37"/>
      <c r="M563" s="38" t="s">
        <v>80</v>
      </c>
      <c r="N563" s="38"/>
      <c r="O563" s="37">
        <v>40</v>
      </c>
      <c r="P563" s="1082" t="s">
        <v>904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2" t="s">
        <v>905</v>
      </c>
      <c r="AG563" s="78"/>
      <c r="AJ563" s="84"/>
      <c r="AK563" s="84"/>
      <c r="BB563" s="673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906</v>
      </c>
      <c r="B564" s="63" t="s">
        <v>907</v>
      </c>
      <c r="C564" s="36">
        <v>4301031289</v>
      </c>
      <c r="D564" s="781">
        <v>4640242181615</v>
      </c>
      <c r="E564" s="781"/>
      <c r="F564" s="62">
        <v>0.7</v>
      </c>
      <c r="G564" s="37">
        <v>6</v>
      </c>
      <c r="H564" s="62">
        <v>4.2</v>
      </c>
      <c r="I564" s="62">
        <v>4.4000000000000004</v>
      </c>
      <c r="J564" s="37">
        <v>156</v>
      </c>
      <c r="K564" s="37" t="s">
        <v>87</v>
      </c>
      <c r="L564" s="37"/>
      <c r="M564" s="38" t="s">
        <v>80</v>
      </c>
      <c r="N564" s="38"/>
      <c r="O564" s="37">
        <v>45</v>
      </c>
      <c r="P564" s="1083" t="s">
        <v>908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IFERROR(IF(Y564=0,"",ROUNDUP(Y564/H564,0)*0.00753),"")</f>
        <v/>
      </c>
      <c r="AA564" s="68" t="s">
        <v>45</v>
      </c>
      <c r="AB564" s="69" t="s">
        <v>45</v>
      </c>
      <c r="AC564" s="674" t="s">
        <v>909</v>
      </c>
      <c r="AG564" s="78"/>
      <c r="AJ564" s="84"/>
      <c r="AK564" s="84"/>
      <c r="BB564" s="675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910</v>
      </c>
      <c r="B565" s="63" t="s">
        <v>911</v>
      </c>
      <c r="C565" s="36">
        <v>4301031285</v>
      </c>
      <c r="D565" s="781">
        <v>4640242181639</v>
      </c>
      <c r="E565" s="781"/>
      <c r="F565" s="62">
        <v>0.7</v>
      </c>
      <c r="G565" s="37">
        <v>6</v>
      </c>
      <c r="H565" s="62">
        <v>4.2</v>
      </c>
      <c r="I565" s="62">
        <v>4.4000000000000004</v>
      </c>
      <c r="J565" s="37">
        <v>156</v>
      </c>
      <c r="K565" s="37" t="s">
        <v>87</v>
      </c>
      <c r="L565" s="37"/>
      <c r="M565" s="38" t="s">
        <v>80</v>
      </c>
      <c r="N565" s="38"/>
      <c r="O565" s="37">
        <v>45</v>
      </c>
      <c r="P565" s="1084" t="s">
        <v>912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IFERROR(IF(Y565=0,"",ROUNDUP(Y565/H565,0)*0.00753),"")</f>
        <v/>
      </c>
      <c r="AA565" s="68" t="s">
        <v>45</v>
      </c>
      <c r="AB565" s="69" t="s">
        <v>45</v>
      </c>
      <c r="AC565" s="676" t="s">
        <v>913</v>
      </c>
      <c r="AG565" s="78"/>
      <c r="AJ565" s="84"/>
      <c r="AK565" s="84"/>
      <c r="BB565" s="677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ht="27" customHeight="1" x14ac:dyDescent="0.25">
      <c r="A566" s="63" t="s">
        <v>914</v>
      </c>
      <c r="B566" s="63" t="s">
        <v>915</v>
      </c>
      <c r="C566" s="36">
        <v>4301031287</v>
      </c>
      <c r="D566" s="781">
        <v>4640242181622</v>
      </c>
      <c r="E566" s="781"/>
      <c r="F566" s="62">
        <v>0.7</v>
      </c>
      <c r="G566" s="37">
        <v>6</v>
      </c>
      <c r="H566" s="62">
        <v>4.2</v>
      </c>
      <c r="I566" s="62">
        <v>4.4000000000000004</v>
      </c>
      <c r="J566" s="37">
        <v>156</v>
      </c>
      <c r="K566" s="37" t="s">
        <v>87</v>
      </c>
      <c r="L566" s="37"/>
      <c r="M566" s="38" t="s">
        <v>80</v>
      </c>
      <c r="N566" s="38"/>
      <c r="O566" s="37">
        <v>45</v>
      </c>
      <c r="P566" s="1085" t="s">
        <v>916</v>
      </c>
      <c r="Q566" s="783"/>
      <c r="R566" s="783"/>
      <c r="S566" s="783"/>
      <c r="T566" s="78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IFERROR(IF(Y566=0,"",ROUNDUP(Y566/H566,0)*0.00753),"")</f>
        <v/>
      </c>
      <c r="AA566" s="68" t="s">
        <v>45</v>
      </c>
      <c r="AB566" s="69" t="s">
        <v>45</v>
      </c>
      <c r="AC566" s="678" t="s">
        <v>917</v>
      </c>
      <c r="AG566" s="78"/>
      <c r="AJ566" s="84"/>
      <c r="AK566" s="84"/>
      <c r="BB566" s="679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918</v>
      </c>
      <c r="B567" s="63" t="s">
        <v>919</v>
      </c>
      <c r="C567" s="36">
        <v>4301031203</v>
      </c>
      <c r="D567" s="781">
        <v>4640242180908</v>
      </c>
      <c r="E567" s="781"/>
      <c r="F567" s="62">
        <v>0.28000000000000003</v>
      </c>
      <c r="G567" s="37">
        <v>6</v>
      </c>
      <c r="H567" s="62">
        <v>1.68</v>
      </c>
      <c r="I567" s="62">
        <v>1.81</v>
      </c>
      <c r="J567" s="37">
        <v>234</v>
      </c>
      <c r="K567" s="37" t="s">
        <v>81</v>
      </c>
      <c r="L567" s="37"/>
      <c r="M567" s="38" t="s">
        <v>80</v>
      </c>
      <c r="N567" s="38"/>
      <c r="O567" s="37">
        <v>40</v>
      </c>
      <c r="P567" s="1086" t="s">
        <v>920</v>
      </c>
      <c r="Q567" s="783"/>
      <c r="R567" s="783"/>
      <c r="S567" s="783"/>
      <c r="T567" s="78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IFERROR(IF(Y567=0,"",ROUNDUP(Y567/H567,0)*0.00502),"")</f>
        <v/>
      </c>
      <c r="AA567" s="68" t="s">
        <v>45</v>
      </c>
      <c r="AB567" s="69" t="s">
        <v>45</v>
      </c>
      <c r="AC567" s="680" t="s">
        <v>901</v>
      </c>
      <c r="AG567" s="78"/>
      <c r="AJ567" s="84"/>
      <c r="AK567" s="84"/>
      <c r="BB567" s="681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921</v>
      </c>
      <c r="B568" s="63" t="s">
        <v>922</v>
      </c>
      <c r="C568" s="36">
        <v>4301031200</v>
      </c>
      <c r="D568" s="781">
        <v>4640242180489</v>
      </c>
      <c r="E568" s="781"/>
      <c r="F568" s="62">
        <v>0.28000000000000003</v>
      </c>
      <c r="G568" s="37">
        <v>6</v>
      </c>
      <c r="H568" s="62">
        <v>1.68</v>
      </c>
      <c r="I568" s="62">
        <v>1.84</v>
      </c>
      <c r="J568" s="37">
        <v>234</v>
      </c>
      <c r="K568" s="37" t="s">
        <v>81</v>
      </c>
      <c r="L568" s="37"/>
      <c r="M568" s="38" t="s">
        <v>80</v>
      </c>
      <c r="N568" s="38"/>
      <c r="O568" s="37">
        <v>40</v>
      </c>
      <c r="P568" s="1087" t="s">
        <v>923</v>
      </c>
      <c r="Q568" s="783"/>
      <c r="R568" s="783"/>
      <c r="S568" s="783"/>
      <c r="T568" s="78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IFERROR(IF(Y568=0,"",ROUNDUP(Y568/H568,0)*0.00502),"")</f>
        <v/>
      </c>
      <c r="AA568" s="68" t="s">
        <v>45</v>
      </c>
      <c r="AB568" s="69" t="s">
        <v>45</v>
      </c>
      <c r="AC568" s="682" t="s">
        <v>905</v>
      </c>
      <c r="AG568" s="78"/>
      <c r="AJ568" s="84"/>
      <c r="AK568" s="84"/>
      <c r="BB568" s="683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5" t="s">
        <v>40</v>
      </c>
      <c r="Q569" s="786"/>
      <c r="R569" s="786"/>
      <c r="S569" s="786"/>
      <c r="T569" s="786"/>
      <c r="U569" s="786"/>
      <c r="V569" s="787"/>
      <c r="W569" s="42" t="s">
        <v>39</v>
      </c>
      <c r="X569" s="43">
        <f>IFERROR(X562/H562,"0")+IFERROR(X563/H563,"0")+IFERROR(X564/H564,"0")+IFERROR(X565/H565,"0")+IFERROR(X566/H566,"0")+IFERROR(X567/H567,"0")+IFERROR(X568/H568,"0")</f>
        <v>0</v>
      </c>
      <c r="Y569" s="43">
        <f>IFERROR(Y562/H562,"0")+IFERROR(Y563/H563,"0")+IFERROR(Y564/H564,"0")+IFERROR(Y565/H565,"0")+IFERROR(Y566/H566,"0")+IFERROR(Y567/H567,"0")+IFERROR(Y568/H568,"0")</f>
        <v>0</v>
      </c>
      <c r="Z569" s="4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88"/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9"/>
      <c r="P570" s="785" t="s">
        <v>40</v>
      </c>
      <c r="Q570" s="786"/>
      <c r="R570" s="786"/>
      <c r="S570" s="786"/>
      <c r="T570" s="786"/>
      <c r="U570" s="786"/>
      <c r="V570" s="787"/>
      <c r="W570" s="42" t="s">
        <v>0</v>
      </c>
      <c r="X570" s="43">
        <f>IFERROR(SUM(X562:X568),"0")</f>
        <v>0</v>
      </c>
      <c r="Y570" s="43">
        <f>IFERROR(SUM(Y562:Y568),"0")</f>
        <v>0</v>
      </c>
      <c r="Z570" s="42"/>
      <c r="AA570" s="67"/>
      <c r="AB570" s="67"/>
      <c r="AC570" s="67"/>
    </row>
    <row r="571" spans="1:68" ht="14.25" customHeight="1" x14ac:dyDescent="0.25">
      <c r="A571" s="780" t="s">
        <v>82</v>
      </c>
      <c r="B571" s="780"/>
      <c r="C571" s="780"/>
      <c r="D571" s="780"/>
      <c r="E571" s="780"/>
      <c r="F571" s="780"/>
      <c r="G571" s="780"/>
      <c r="H571" s="780"/>
      <c r="I571" s="780"/>
      <c r="J571" s="780"/>
      <c r="K571" s="780"/>
      <c r="L571" s="780"/>
      <c r="M571" s="780"/>
      <c r="N571" s="780"/>
      <c r="O571" s="780"/>
      <c r="P571" s="780"/>
      <c r="Q571" s="780"/>
      <c r="R571" s="780"/>
      <c r="S571" s="780"/>
      <c r="T571" s="780"/>
      <c r="U571" s="780"/>
      <c r="V571" s="780"/>
      <c r="W571" s="780"/>
      <c r="X571" s="780"/>
      <c r="Y571" s="780"/>
      <c r="Z571" s="780"/>
      <c r="AA571" s="66"/>
      <c r="AB571" s="66"/>
      <c r="AC571" s="80"/>
    </row>
    <row r="572" spans="1:68" ht="27" customHeight="1" x14ac:dyDescent="0.25">
      <c r="A572" s="63" t="s">
        <v>924</v>
      </c>
      <c r="B572" s="63" t="s">
        <v>925</v>
      </c>
      <c r="C572" s="36">
        <v>4301051746</v>
      </c>
      <c r="D572" s="781">
        <v>4640242180533</v>
      </c>
      <c r="E572" s="781"/>
      <c r="F572" s="62">
        <v>1.3</v>
      </c>
      <c r="G572" s="37">
        <v>6</v>
      </c>
      <c r="H572" s="62">
        <v>7.8</v>
      </c>
      <c r="I572" s="62">
        <v>8.3640000000000008</v>
      </c>
      <c r="J572" s="37">
        <v>56</v>
      </c>
      <c r="K572" s="37" t="s">
        <v>128</v>
      </c>
      <c r="L572" s="37"/>
      <c r="M572" s="38" t="s">
        <v>131</v>
      </c>
      <c r="N572" s="38"/>
      <c r="O572" s="37">
        <v>40</v>
      </c>
      <c r="P572" s="1088" t="s">
        <v>926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84" t="s">
        <v>927</v>
      </c>
      <c r="AG572" s="78"/>
      <c r="AJ572" s="84"/>
      <c r="AK572" s="84"/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928</v>
      </c>
      <c r="B573" s="63" t="s">
        <v>929</v>
      </c>
      <c r="C573" s="36">
        <v>4301051510</v>
      </c>
      <c r="D573" s="781">
        <v>4640242180540</v>
      </c>
      <c r="E573" s="781"/>
      <c r="F573" s="62">
        <v>1.3</v>
      </c>
      <c r="G573" s="37">
        <v>6</v>
      </c>
      <c r="H573" s="62">
        <v>7.8</v>
      </c>
      <c r="I573" s="62">
        <v>8.3640000000000008</v>
      </c>
      <c r="J573" s="37">
        <v>56</v>
      </c>
      <c r="K573" s="37" t="s">
        <v>128</v>
      </c>
      <c r="L573" s="37"/>
      <c r="M573" s="38" t="s">
        <v>80</v>
      </c>
      <c r="N573" s="38"/>
      <c r="O573" s="37">
        <v>30</v>
      </c>
      <c r="P573" s="1089" t="s">
        <v>930</v>
      </c>
      <c r="Q573" s="783"/>
      <c r="R573" s="783"/>
      <c r="S573" s="783"/>
      <c r="T573" s="78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6" t="s">
        <v>931</v>
      </c>
      <c r="AG573" s="78"/>
      <c r="AJ573" s="84"/>
      <c r="AK573" s="84"/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932</v>
      </c>
      <c r="B574" s="63" t="s">
        <v>933</v>
      </c>
      <c r="C574" s="36">
        <v>4301051390</v>
      </c>
      <c r="D574" s="781">
        <v>4640242181233</v>
      </c>
      <c r="E574" s="781"/>
      <c r="F574" s="62">
        <v>0.3</v>
      </c>
      <c r="G574" s="37">
        <v>6</v>
      </c>
      <c r="H574" s="62">
        <v>1.8</v>
      </c>
      <c r="I574" s="62">
        <v>1.984</v>
      </c>
      <c r="J574" s="37">
        <v>234</v>
      </c>
      <c r="K574" s="37" t="s">
        <v>81</v>
      </c>
      <c r="L574" s="37"/>
      <c r="M574" s="38" t="s">
        <v>80</v>
      </c>
      <c r="N574" s="38"/>
      <c r="O574" s="37">
        <v>40</v>
      </c>
      <c r="P574" s="1090" t="s">
        <v>934</v>
      </c>
      <c r="Q574" s="783"/>
      <c r="R574" s="783"/>
      <c r="S574" s="783"/>
      <c r="T574" s="78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IFERROR(IF(Y574=0,"",ROUNDUP(Y574/H574,0)*0.00502),"")</f>
        <v/>
      </c>
      <c r="AA574" s="68" t="s">
        <v>45</v>
      </c>
      <c r="AB574" s="69" t="s">
        <v>45</v>
      </c>
      <c r="AC574" s="688" t="s">
        <v>927</v>
      </c>
      <c r="AG574" s="78"/>
      <c r="AJ574" s="84"/>
      <c r="AK574" s="84"/>
      <c r="BB574" s="68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935</v>
      </c>
      <c r="B575" s="63" t="s">
        <v>936</v>
      </c>
      <c r="C575" s="36">
        <v>4301051448</v>
      </c>
      <c r="D575" s="781">
        <v>4640242181226</v>
      </c>
      <c r="E575" s="781"/>
      <c r="F575" s="62">
        <v>0.3</v>
      </c>
      <c r="G575" s="37">
        <v>6</v>
      </c>
      <c r="H575" s="62">
        <v>1.8</v>
      </c>
      <c r="I575" s="62">
        <v>1.972</v>
      </c>
      <c r="J575" s="37">
        <v>234</v>
      </c>
      <c r="K575" s="37" t="s">
        <v>81</v>
      </c>
      <c r="L575" s="37"/>
      <c r="M575" s="38" t="s">
        <v>80</v>
      </c>
      <c r="N575" s="38"/>
      <c r="O575" s="37">
        <v>30</v>
      </c>
      <c r="P575" s="1091" t="s">
        <v>937</v>
      </c>
      <c r="Q575" s="783"/>
      <c r="R575" s="783"/>
      <c r="S575" s="783"/>
      <c r="T575" s="78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IFERROR(IF(Y575=0,"",ROUNDUP(Y575/H575,0)*0.00502),"")</f>
        <v/>
      </c>
      <c r="AA575" s="68" t="s">
        <v>45</v>
      </c>
      <c r="AB575" s="69" t="s">
        <v>45</v>
      </c>
      <c r="AC575" s="690" t="s">
        <v>931</v>
      </c>
      <c r="AG575" s="78"/>
      <c r="AJ575" s="84"/>
      <c r="AK575" s="84"/>
      <c r="BB575" s="69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88"/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9"/>
      <c r="P576" s="785" t="s">
        <v>40</v>
      </c>
      <c r="Q576" s="786"/>
      <c r="R576" s="786"/>
      <c r="S576" s="786"/>
      <c r="T576" s="786"/>
      <c r="U576" s="786"/>
      <c r="V576" s="787"/>
      <c r="W576" s="42" t="s">
        <v>39</v>
      </c>
      <c r="X576" s="43">
        <f>IFERROR(X572/H572,"0")+IFERROR(X573/H573,"0")+IFERROR(X574/H574,"0")+IFERROR(X575/H575,"0")</f>
        <v>0</v>
      </c>
      <c r="Y576" s="43">
        <f>IFERROR(Y572/H572,"0")+IFERROR(Y573/H573,"0")+IFERROR(Y574/H574,"0")+IFERROR(Y575/H575,"0")</f>
        <v>0</v>
      </c>
      <c r="Z576" s="43">
        <f>IFERROR(IF(Z572="",0,Z572),"0")+IFERROR(IF(Z573="",0,Z573),"0")+IFERROR(IF(Z574="",0,Z574),"0")+IFERROR(IF(Z575="",0,Z575),"0")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88"/>
      <c r="B577" s="788"/>
      <c r="C577" s="788"/>
      <c r="D577" s="788"/>
      <c r="E577" s="788"/>
      <c r="F577" s="788"/>
      <c r="G577" s="788"/>
      <c r="H577" s="788"/>
      <c r="I577" s="788"/>
      <c r="J577" s="788"/>
      <c r="K577" s="788"/>
      <c r="L577" s="788"/>
      <c r="M577" s="788"/>
      <c r="N577" s="788"/>
      <c r="O577" s="789"/>
      <c r="P577" s="785" t="s">
        <v>40</v>
      </c>
      <c r="Q577" s="786"/>
      <c r="R577" s="786"/>
      <c r="S577" s="786"/>
      <c r="T577" s="786"/>
      <c r="U577" s="786"/>
      <c r="V577" s="787"/>
      <c r="W577" s="42" t="s">
        <v>0</v>
      </c>
      <c r="X577" s="43">
        <f>IFERROR(SUM(X572:X575),"0")</f>
        <v>0</v>
      </c>
      <c r="Y577" s="43">
        <f>IFERROR(SUM(Y572:Y575),"0")</f>
        <v>0</v>
      </c>
      <c r="Z577" s="42"/>
      <c r="AA577" s="67"/>
      <c r="AB577" s="67"/>
      <c r="AC577" s="67"/>
    </row>
    <row r="578" spans="1:68" ht="14.25" customHeight="1" x14ac:dyDescent="0.25">
      <c r="A578" s="780" t="s">
        <v>214</v>
      </c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0"/>
      <c r="P578" s="780"/>
      <c r="Q578" s="780"/>
      <c r="R578" s="780"/>
      <c r="S578" s="780"/>
      <c r="T578" s="780"/>
      <c r="U578" s="780"/>
      <c r="V578" s="780"/>
      <c r="W578" s="780"/>
      <c r="X578" s="780"/>
      <c r="Y578" s="780"/>
      <c r="Z578" s="780"/>
      <c r="AA578" s="66"/>
      <c r="AB578" s="66"/>
      <c r="AC578" s="80"/>
    </row>
    <row r="579" spans="1:68" ht="27" customHeight="1" x14ac:dyDescent="0.25">
      <c r="A579" s="63" t="s">
        <v>938</v>
      </c>
      <c r="B579" s="63" t="s">
        <v>939</v>
      </c>
      <c r="C579" s="36">
        <v>4301060408</v>
      </c>
      <c r="D579" s="781">
        <v>4640242180120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/>
      <c r="M579" s="38" t="s">
        <v>80</v>
      </c>
      <c r="N579" s="38"/>
      <c r="O579" s="37">
        <v>40</v>
      </c>
      <c r="P579" s="1092" t="s">
        <v>940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2" t="s">
        <v>941</v>
      </c>
      <c r="AG579" s="78"/>
      <c r="AJ579" s="84"/>
      <c r="AK579" s="84"/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938</v>
      </c>
      <c r="B580" s="63" t="s">
        <v>942</v>
      </c>
      <c r="C580" s="36">
        <v>4301060354</v>
      </c>
      <c r="D580" s="781">
        <v>4640242180120</v>
      </c>
      <c r="E580" s="781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128</v>
      </c>
      <c r="L580" s="37"/>
      <c r="M580" s="38" t="s">
        <v>80</v>
      </c>
      <c r="N580" s="38"/>
      <c r="O580" s="37">
        <v>40</v>
      </c>
      <c r="P580" s="1093" t="s">
        <v>943</v>
      </c>
      <c r="Q580" s="783"/>
      <c r="R580" s="783"/>
      <c r="S580" s="783"/>
      <c r="T580" s="784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4" t="s">
        <v>941</v>
      </c>
      <c r="AG580" s="78"/>
      <c r="AJ580" s="84"/>
      <c r="AK580" s="84"/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944</v>
      </c>
      <c r="B581" s="63" t="s">
        <v>945</v>
      </c>
      <c r="C581" s="36">
        <v>4301060407</v>
      </c>
      <c r="D581" s="781">
        <v>4640242180137</v>
      </c>
      <c r="E581" s="781"/>
      <c r="F581" s="62">
        <v>1.3</v>
      </c>
      <c r="G581" s="37">
        <v>6</v>
      </c>
      <c r="H581" s="62">
        <v>7.8</v>
      </c>
      <c r="I581" s="62">
        <v>8.2799999999999994</v>
      </c>
      <c r="J581" s="37">
        <v>56</v>
      </c>
      <c r="K581" s="37" t="s">
        <v>128</v>
      </c>
      <c r="L581" s="37"/>
      <c r="M581" s="38" t="s">
        <v>80</v>
      </c>
      <c r="N581" s="38"/>
      <c r="O581" s="37">
        <v>40</v>
      </c>
      <c r="P581" s="1094" t="s">
        <v>946</v>
      </c>
      <c r="Q581" s="783"/>
      <c r="R581" s="783"/>
      <c r="S581" s="783"/>
      <c r="T581" s="784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696" t="s">
        <v>947</v>
      </c>
      <c r="AG581" s="78"/>
      <c r="AJ581" s="84"/>
      <c r="AK581" s="84"/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944</v>
      </c>
      <c r="B582" s="63" t="s">
        <v>948</v>
      </c>
      <c r="C582" s="36">
        <v>4301060355</v>
      </c>
      <c r="D582" s="781">
        <v>4640242180137</v>
      </c>
      <c r="E582" s="781"/>
      <c r="F582" s="62">
        <v>1.3</v>
      </c>
      <c r="G582" s="37">
        <v>6</v>
      </c>
      <c r="H582" s="62">
        <v>7.8</v>
      </c>
      <c r="I582" s="62">
        <v>8.2799999999999994</v>
      </c>
      <c r="J582" s="37">
        <v>56</v>
      </c>
      <c r="K582" s="37" t="s">
        <v>128</v>
      </c>
      <c r="L582" s="37"/>
      <c r="M582" s="38" t="s">
        <v>80</v>
      </c>
      <c r="N582" s="38"/>
      <c r="O582" s="37">
        <v>40</v>
      </c>
      <c r="P582" s="1095" t="s">
        <v>949</v>
      </c>
      <c r="Q582" s="783"/>
      <c r="R582" s="783"/>
      <c r="S582" s="783"/>
      <c r="T582" s="784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698" t="s">
        <v>947</v>
      </c>
      <c r="AG582" s="78"/>
      <c r="AJ582" s="84"/>
      <c r="AK582" s="84"/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88"/>
      <c r="B583" s="788"/>
      <c r="C583" s="788"/>
      <c r="D583" s="788"/>
      <c r="E583" s="788"/>
      <c r="F583" s="788"/>
      <c r="G583" s="788"/>
      <c r="H583" s="788"/>
      <c r="I583" s="788"/>
      <c r="J583" s="788"/>
      <c r="K583" s="788"/>
      <c r="L583" s="788"/>
      <c r="M583" s="788"/>
      <c r="N583" s="788"/>
      <c r="O583" s="789"/>
      <c r="P583" s="785" t="s">
        <v>40</v>
      </c>
      <c r="Q583" s="786"/>
      <c r="R583" s="786"/>
      <c r="S583" s="786"/>
      <c r="T583" s="786"/>
      <c r="U583" s="786"/>
      <c r="V583" s="787"/>
      <c r="W583" s="42" t="s">
        <v>39</v>
      </c>
      <c r="X583" s="43">
        <f>IFERROR(X579/H579,"0")+IFERROR(X580/H580,"0")+IFERROR(X581/H581,"0")+IFERROR(X582/H582,"0")</f>
        <v>0</v>
      </c>
      <c r="Y583" s="43">
        <f>IFERROR(Y579/H579,"0")+IFERROR(Y580/H580,"0")+IFERROR(Y581/H581,"0")+IFERROR(Y582/H582,"0")</f>
        <v>0</v>
      </c>
      <c r="Z583" s="43">
        <f>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88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85" t="s">
        <v>40</v>
      </c>
      <c r="Q584" s="786"/>
      <c r="R584" s="786"/>
      <c r="S584" s="786"/>
      <c r="T584" s="786"/>
      <c r="U584" s="786"/>
      <c r="V584" s="787"/>
      <c r="W584" s="42" t="s">
        <v>0</v>
      </c>
      <c r="X584" s="43">
        <f>IFERROR(SUM(X579:X582),"0")</f>
        <v>0</v>
      </c>
      <c r="Y584" s="43">
        <f>IFERROR(SUM(Y579:Y582),"0")</f>
        <v>0</v>
      </c>
      <c r="Z584" s="42"/>
      <c r="AA584" s="67"/>
      <c r="AB584" s="67"/>
      <c r="AC584" s="67"/>
    </row>
    <row r="585" spans="1:68" ht="16.5" customHeight="1" x14ac:dyDescent="0.25">
      <c r="A585" s="779" t="s">
        <v>950</v>
      </c>
      <c r="B585" s="779"/>
      <c r="C585" s="779"/>
      <c r="D585" s="779"/>
      <c r="E585" s="779"/>
      <c r="F585" s="779"/>
      <c r="G585" s="779"/>
      <c r="H585" s="779"/>
      <c r="I585" s="779"/>
      <c r="J585" s="779"/>
      <c r="K585" s="779"/>
      <c r="L585" s="779"/>
      <c r="M585" s="779"/>
      <c r="N585" s="779"/>
      <c r="O585" s="779"/>
      <c r="P585" s="779"/>
      <c r="Q585" s="779"/>
      <c r="R585" s="779"/>
      <c r="S585" s="779"/>
      <c r="T585" s="779"/>
      <c r="U585" s="779"/>
      <c r="V585" s="779"/>
      <c r="W585" s="779"/>
      <c r="X585" s="779"/>
      <c r="Y585" s="779"/>
      <c r="Z585" s="779"/>
      <c r="AA585" s="65"/>
      <c r="AB585" s="65"/>
      <c r="AC585" s="79"/>
    </row>
    <row r="586" spans="1:68" ht="14.25" customHeight="1" x14ac:dyDescent="0.25">
      <c r="A586" s="780" t="s">
        <v>123</v>
      </c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80"/>
      <c r="P586" s="780"/>
      <c r="Q586" s="780"/>
      <c r="R586" s="780"/>
      <c r="S586" s="780"/>
      <c r="T586" s="780"/>
      <c r="U586" s="780"/>
      <c r="V586" s="780"/>
      <c r="W586" s="780"/>
      <c r="X586" s="780"/>
      <c r="Y586" s="780"/>
      <c r="Z586" s="780"/>
      <c r="AA586" s="66"/>
      <c r="AB586" s="66"/>
      <c r="AC586" s="80"/>
    </row>
    <row r="587" spans="1:68" ht="27" customHeight="1" x14ac:dyDescent="0.25">
      <c r="A587" s="63" t="s">
        <v>951</v>
      </c>
      <c r="B587" s="63" t="s">
        <v>952</v>
      </c>
      <c r="C587" s="36">
        <v>4301011951</v>
      </c>
      <c r="D587" s="781">
        <v>4640242180045</v>
      </c>
      <c r="E587" s="781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128</v>
      </c>
      <c r="L587" s="37"/>
      <c r="M587" s="38" t="s">
        <v>127</v>
      </c>
      <c r="N587" s="38"/>
      <c r="O587" s="37">
        <v>55</v>
      </c>
      <c r="P587" s="1096" t="s">
        <v>953</v>
      </c>
      <c r="Q587" s="783"/>
      <c r="R587" s="783"/>
      <c r="S587" s="783"/>
      <c r="T587" s="78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0" t="s">
        <v>954</v>
      </c>
      <c r="AG587" s="78"/>
      <c r="AJ587" s="84"/>
      <c r="AK587" s="84"/>
      <c r="BB587" s="70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955</v>
      </c>
      <c r="B588" s="63" t="s">
        <v>956</v>
      </c>
      <c r="C588" s="36">
        <v>4301011950</v>
      </c>
      <c r="D588" s="781">
        <v>4640242180601</v>
      </c>
      <c r="E588" s="781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128</v>
      </c>
      <c r="L588" s="37"/>
      <c r="M588" s="38" t="s">
        <v>127</v>
      </c>
      <c r="N588" s="38"/>
      <c r="O588" s="37">
        <v>55</v>
      </c>
      <c r="P588" s="1097" t="s">
        <v>957</v>
      </c>
      <c r="Q588" s="783"/>
      <c r="R588" s="783"/>
      <c r="S588" s="783"/>
      <c r="T588" s="78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2" t="s">
        <v>958</v>
      </c>
      <c r="AG588" s="78"/>
      <c r="AJ588" s="84"/>
      <c r="AK588" s="84"/>
      <c r="BB588" s="703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88"/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9"/>
      <c r="P589" s="785" t="s">
        <v>40</v>
      </c>
      <c r="Q589" s="786"/>
      <c r="R589" s="786"/>
      <c r="S589" s="786"/>
      <c r="T589" s="786"/>
      <c r="U589" s="786"/>
      <c r="V589" s="787"/>
      <c r="W589" s="42" t="s">
        <v>39</v>
      </c>
      <c r="X589" s="43">
        <f>IFERROR(X587/H587,"0")+IFERROR(X588/H588,"0")</f>
        <v>0</v>
      </c>
      <c r="Y589" s="43">
        <f>IFERROR(Y587/H587,"0")+IFERROR(Y588/H588,"0")</f>
        <v>0</v>
      </c>
      <c r="Z589" s="43">
        <f>IFERROR(IF(Z587="",0,Z587),"0")+IFERROR(IF(Z588="",0,Z588),"0")</f>
        <v>0</v>
      </c>
      <c r="AA589" s="67"/>
      <c r="AB589" s="67"/>
      <c r="AC589" s="67"/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0</v>
      </c>
      <c r="X590" s="43">
        <f>IFERROR(SUM(X587:X588),"0")</f>
        <v>0</v>
      </c>
      <c r="Y590" s="43">
        <f>IFERROR(SUM(Y587:Y588),"0")</f>
        <v>0</v>
      </c>
      <c r="Z590" s="42"/>
      <c r="AA590" s="67"/>
      <c r="AB590" s="67"/>
      <c r="AC590" s="67"/>
    </row>
    <row r="591" spans="1:68" ht="14.25" customHeight="1" x14ac:dyDescent="0.25">
      <c r="A591" s="780" t="s">
        <v>171</v>
      </c>
      <c r="B591" s="780"/>
      <c r="C591" s="780"/>
      <c r="D591" s="780"/>
      <c r="E591" s="780"/>
      <c r="F591" s="780"/>
      <c r="G591" s="780"/>
      <c r="H591" s="780"/>
      <c r="I591" s="780"/>
      <c r="J591" s="780"/>
      <c r="K591" s="780"/>
      <c r="L591" s="780"/>
      <c r="M591" s="780"/>
      <c r="N591" s="780"/>
      <c r="O591" s="780"/>
      <c r="P591" s="780"/>
      <c r="Q591" s="780"/>
      <c r="R591" s="780"/>
      <c r="S591" s="780"/>
      <c r="T591" s="780"/>
      <c r="U591" s="780"/>
      <c r="V591" s="780"/>
      <c r="W591" s="780"/>
      <c r="X591" s="780"/>
      <c r="Y591" s="780"/>
      <c r="Z591" s="780"/>
      <c r="AA591" s="66"/>
      <c r="AB591" s="66"/>
      <c r="AC591" s="80"/>
    </row>
    <row r="592" spans="1:68" ht="27" customHeight="1" x14ac:dyDescent="0.25">
      <c r="A592" s="63" t="s">
        <v>959</v>
      </c>
      <c r="B592" s="63" t="s">
        <v>960</v>
      </c>
      <c r="C592" s="36">
        <v>4301020314</v>
      </c>
      <c r="D592" s="781">
        <v>4640242180090</v>
      </c>
      <c r="E592" s="78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/>
      <c r="M592" s="38" t="s">
        <v>127</v>
      </c>
      <c r="N592" s="38"/>
      <c r="O592" s="37">
        <v>50</v>
      </c>
      <c r="P592" s="1098" t="s">
        <v>961</v>
      </c>
      <c r="Q592" s="783"/>
      <c r="R592" s="783"/>
      <c r="S592" s="783"/>
      <c r="T592" s="78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962</v>
      </c>
      <c r="AG592" s="78"/>
      <c r="AJ592" s="84"/>
      <c r="AK592" s="84"/>
      <c r="BB592" s="70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88"/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9"/>
      <c r="P593" s="785" t="s">
        <v>40</v>
      </c>
      <c r="Q593" s="786"/>
      <c r="R593" s="786"/>
      <c r="S593" s="786"/>
      <c r="T593" s="786"/>
      <c r="U593" s="786"/>
      <c r="V593" s="787"/>
      <c r="W593" s="42" t="s">
        <v>39</v>
      </c>
      <c r="X593" s="43">
        <f>IFERROR(X592/H592,"0")</f>
        <v>0</v>
      </c>
      <c r="Y593" s="43">
        <f>IFERROR(Y592/H592,"0")</f>
        <v>0</v>
      </c>
      <c r="Z593" s="43">
        <f>IFERROR(IF(Z592="",0,Z592),"0")</f>
        <v>0</v>
      </c>
      <c r="AA593" s="67"/>
      <c r="AB593" s="67"/>
      <c r="AC593" s="67"/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0</v>
      </c>
      <c r="X594" s="43">
        <f>IFERROR(SUM(X592:X592),"0")</f>
        <v>0</v>
      </c>
      <c r="Y594" s="43">
        <f>IFERROR(SUM(Y592:Y592),"0")</f>
        <v>0</v>
      </c>
      <c r="Z594" s="42"/>
      <c r="AA594" s="67"/>
      <c r="AB594" s="67"/>
      <c r="AC594" s="67"/>
    </row>
    <row r="595" spans="1:68" ht="14.25" customHeight="1" x14ac:dyDescent="0.25">
      <c r="A595" s="780" t="s">
        <v>76</v>
      </c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0"/>
      <c r="P595" s="780"/>
      <c r="Q595" s="780"/>
      <c r="R595" s="780"/>
      <c r="S595" s="780"/>
      <c r="T595" s="780"/>
      <c r="U595" s="780"/>
      <c r="V595" s="780"/>
      <c r="W595" s="780"/>
      <c r="X595" s="780"/>
      <c r="Y595" s="780"/>
      <c r="Z595" s="780"/>
      <c r="AA595" s="66"/>
      <c r="AB595" s="66"/>
      <c r="AC595" s="80"/>
    </row>
    <row r="596" spans="1:68" ht="27" customHeight="1" x14ac:dyDescent="0.25">
      <c r="A596" s="63" t="s">
        <v>963</v>
      </c>
      <c r="B596" s="63" t="s">
        <v>964</v>
      </c>
      <c r="C596" s="36">
        <v>4301031321</v>
      </c>
      <c r="D596" s="781">
        <v>4640242180076</v>
      </c>
      <c r="E596" s="781"/>
      <c r="F596" s="62">
        <v>0.7</v>
      </c>
      <c r="G596" s="37">
        <v>6</v>
      </c>
      <c r="H596" s="62">
        <v>4.2</v>
      </c>
      <c r="I596" s="62">
        <v>4.4000000000000004</v>
      </c>
      <c r="J596" s="37">
        <v>156</v>
      </c>
      <c r="K596" s="37" t="s">
        <v>87</v>
      </c>
      <c r="L596" s="37"/>
      <c r="M596" s="38" t="s">
        <v>80</v>
      </c>
      <c r="N596" s="38"/>
      <c r="O596" s="37">
        <v>40</v>
      </c>
      <c r="P596" s="1100" t="s">
        <v>965</v>
      </c>
      <c r="Q596" s="783"/>
      <c r="R596" s="783"/>
      <c r="S596" s="783"/>
      <c r="T596" s="78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IFERROR(IF(Y596=0,"",ROUNDUP(Y596/H596,0)*0.00753),"")</f>
        <v/>
      </c>
      <c r="AA596" s="68" t="s">
        <v>45</v>
      </c>
      <c r="AB596" s="69" t="s">
        <v>45</v>
      </c>
      <c r="AC596" s="706" t="s">
        <v>966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5" t="s">
        <v>40</v>
      </c>
      <c r="Q597" s="786"/>
      <c r="R597" s="786"/>
      <c r="S597" s="786"/>
      <c r="T597" s="786"/>
      <c r="U597" s="786"/>
      <c r="V597" s="787"/>
      <c r="W597" s="42" t="s">
        <v>39</v>
      </c>
      <c r="X597" s="43">
        <f>IFERROR(X596/H596,"0")</f>
        <v>0</v>
      </c>
      <c r="Y597" s="43">
        <f>IFERROR(Y596/H596,"0")</f>
        <v>0</v>
      </c>
      <c r="Z597" s="43">
        <f>IFERROR(IF(Z596="",0,Z596),"0")</f>
        <v>0</v>
      </c>
      <c r="AA597" s="67"/>
      <c r="AB597" s="67"/>
      <c r="AC597" s="67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0</v>
      </c>
      <c r="X598" s="43">
        <f>IFERROR(SUM(X596:X596),"0")</f>
        <v>0</v>
      </c>
      <c r="Y598" s="43">
        <f>IFERROR(SUM(Y596:Y596),"0")</f>
        <v>0</v>
      </c>
      <c r="Z598" s="42"/>
      <c r="AA598" s="67"/>
      <c r="AB598" s="67"/>
      <c r="AC598" s="67"/>
    </row>
    <row r="599" spans="1:68" ht="14.25" customHeight="1" x14ac:dyDescent="0.25">
      <c r="A599" s="780" t="s">
        <v>82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66"/>
      <c r="AB599" s="66"/>
      <c r="AC599" s="80"/>
    </row>
    <row r="600" spans="1:68" ht="27" customHeight="1" x14ac:dyDescent="0.25">
      <c r="A600" s="63" t="s">
        <v>967</v>
      </c>
      <c r="B600" s="63" t="s">
        <v>968</v>
      </c>
      <c r="C600" s="36">
        <v>4301051780</v>
      </c>
      <c r="D600" s="781">
        <v>4640242180106</v>
      </c>
      <c r="E600" s="781"/>
      <c r="F600" s="62">
        <v>1.3</v>
      </c>
      <c r="G600" s="37">
        <v>6</v>
      </c>
      <c r="H600" s="62">
        <v>7.8</v>
      </c>
      <c r="I600" s="62">
        <v>8.2799999999999994</v>
      </c>
      <c r="J600" s="37">
        <v>56</v>
      </c>
      <c r="K600" s="37" t="s">
        <v>128</v>
      </c>
      <c r="L600" s="37"/>
      <c r="M600" s="38" t="s">
        <v>80</v>
      </c>
      <c r="N600" s="38"/>
      <c r="O600" s="37">
        <v>45</v>
      </c>
      <c r="P600" s="1101" t="s">
        <v>969</v>
      </c>
      <c r="Q600" s="783"/>
      <c r="R600" s="783"/>
      <c r="S600" s="783"/>
      <c r="T600" s="78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08" t="s">
        <v>970</v>
      </c>
      <c r="AG600" s="78"/>
      <c r="AJ600" s="84"/>
      <c r="AK600" s="84"/>
      <c r="BB600" s="709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789"/>
      <c r="P601" s="785" t="s">
        <v>40</v>
      </c>
      <c r="Q601" s="786"/>
      <c r="R601" s="786"/>
      <c r="S601" s="786"/>
      <c r="T601" s="786"/>
      <c r="U601" s="786"/>
      <c r="V601" s="78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5" t="s">
        <v>40</v>
      </c>
      <c r="Q602" s="786"/>
      <c r="R602" s="786"/>
      <c r="S602" s="786"/>
      <c r="T602" s="786"/>
      <c r="U602" s="786"/>
      <c r="V602" s="78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5" customHeight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33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0</v>
      </c>
      <c r="Y603" s="4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34</v>
      </c>
      <c r="Q604" s="1103"/>
      <c r="R604" s="1103"/>
      <c r="S604" s="1103"/>
      <c r="T604" s="1103"/>
      <c r="U604" s="1103"/>
      <c r="V604" s="1104"/>
      <c r="W604" s="42" t="s">
        <v>0</v>
      </c>
      <c r="X604" s="43">
        <f>IFERROR(SUM(BM22:BM600),"0")</f>
        <v>0</v>
      </c>
      <c r="Y604" s="43">
        <f>IFERROR(SUM(BN22:BN600),"0")</f>
        <v>0</v>
      </c>
      <c r="Z604" s="42"/>
      <c r="AA604" s="67"/>
      <c r="AB604" s="67"/>
      <c r="AC604" s="67"/>
    </row>
    <row r="605" spans="1:68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35</v>
      </c>
      <c r="Q605" s="1103"/>
      <c r="R605" s="1103"/>
      <c r="S605" s="1103"/>
      <c r="T605" s="1103"/>
      <c r="U605" s="1103"/>
      <c r="V605" s="1104"/>
      <c r="W605" s="42" t="s">
        <v>20</v>
      </c>
      <c r="X605" s="44">
        <f>ROUNDUP(SUM(BO22:BO600),0)</f>
        <v>0</v>
      </c>
      <c r="Y605" s="44">
        <f>ROUNDUP(SUM(BP22:BP600),0)</f>
        <v>0</v>
      </c>
      <c r="Z605" s="42"/>
      <c r="AA605" s="67"/>
      <c r="AB605" s="67"/>
      <c r="AC605" s="67"/>
    </row>
    <row r="606" spans="1:68" x14ac:dyDescent="0.2">
      <c r="A606" s="788"/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1105"/>
      <c r="P606" s="1102" t="s">
        <v>36</v>
      </c>
      <c r="Q606" s="1103"/>
      <c r="R606" s="1103"/>
      <c r="S606" s="1103"/>
      <c r="T606" s="1103"/>
      <c r="U606" s="1103"/>
      <c r="V606" s="1104"/>
      <c r="W606" s="42" t="s">
        <v>0</v>
      </c>
      <c r="X606" s="43">
        <f>GrossWeightTotal+PalletQtyTotal*25</f>
        <v>0</v>
      </c>
      <c r="Y606" s="43">
        <f>GrossWeightTotalR+PalletQtyTotalR*25</f>
        <v>0</v>
      </c>
      <c r="Z606" s="42"/>
      <c r="AA606" s="67"/>
      <c r="AB606" s="67"/>
      <c r="AC606" s="67"/>
    </row>
    <row r="607" spans="1:68" x14ac:dyDescent="0.2">
      <c r="A607" s="788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1105"/>
      <c r="P607" s="1102" t="s">
        <v>37</v>
      </c>
      <c r="Q607" s="1103"/>
      <c r="R607" s="1103"/>
      <c r="S607" s="1103"/>
      <c r="T607" s="1103"/>
      <c r="U607" s="1103"/>
      <c r="V607" s="1104"/>
      <c r="W607" s="42" t="s">
        <v>20</v>
      </c>
      <c r="X607" s="4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0</v>
      </c>
      <c r="Y607" s="4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0</v>
      </c>
      <c r="Z607" s="42"/>
      <c r="AA607" s="67"/>
      <c r="AB607" s="67"/>
      <c r="AC607" s="67"/>
    </row>
    <row r="608" spans="1:68" ht="14.25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1105"/>
      <c r="P608" s="1102" t="s">
        <v>38</v>
      </c>
      <c r="Q608" s="1103"/>
      <c r="R608" s="1103"/>
      <c r="S608" s="1103"/>
      <c r="T608" s="1103"/>
      <c r="U608" s="1103"/>
      <c r="V608" s="1104"/>
      <c r="W608" s="45" t="s">
        <v>51</v>
      </c>
      <c r="X608" s="42"/>
      <c r="Y608" s="42"/>
      <c r="Z608" s="42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0</v>
      </c>
      <c r="AA608" s="67"/>
      <c r="AB608" s="67"/>
      <c r="AC608" s="67"/>
    </row>
    <row r="609" spans="1:32" ht="13.5" thickBot="1" x14ac:dyDescent="0.25"/>
    <row r="610" spans="1:32" ht="27" thickTop="1" thickBot="1" x14ac:dyDescent="0.25">
      <c r="A610" s="46" t="s">
        <v>9</v>
      </c>
      <c r="B610" s="85" t="s">
        <v>75</v>
      </c>
      <c r="C610" s="1099" t="s">
        <v>121</v>
      </c>
      <c r="D610" s="1099" t="s">
        <v>121</v>
      </c>
      <c r="E610" s="1099" t="s">
        <v>121</v>
      </c>
      <c r="F610" s="1099" t="s">
        <v>121</v>
      </c>
      <c r="G610" s="1099" t="s">
        <v>121</v>
      </c>
      <c r="H610" s="1099" t="s">
        <v>121</v>
      </c>
      <c r="I610" s="1099" t="s">
        <v>330</v>
      </c>
      <c r="J610" s="1099" t="s">
        <v>330</v>
      </c>
      <c r="K610" s="1099" t="s">
        <v>330</v>
      </c>
      <c r="L610" s="1106"/>
      <c r="M610" s="1099" t="s">
        <v>330</v>
      </c>
      <c r="N610" s="1106"/>
      <c r="O610" s="1099" t="s">
        <v>330</v>
      </c>
      <c r="P610" s="1099" t="s">
        <v>330</v>
      </c>
      <c r="Q610" s="1099" t="s">
        <v>330</v>
      </c>
      <c r="R610" s="1099" t="s">
        <v>330</v>
      </c>
      <c r="S610" s="1099" t="s">
        <v>330</v>
      </c>
      <c r="T610" s="1099" t="s">
        <v>330</v>
      </c>
      <c r="U610" s="1099" t="s">
        <v>330</v>
      </c>
      <c r="V610" s="1099" t="s">
        <v>330</v>
      </c>
      <c r="W610" s="1099" t="s">
        <v>624</v>
      </c>
      <c r="X610" s="1099" t="s">
        <v>624</v>
      </c>
      <c r="Y610" s="1099" t="s">
        <v>709</v>
      </c>
      <c r="Z610" s="1099" t="s">
        <v>709</v>
      </c>
      <c r="AA610" s="1099" t="s">
        <v>709</v>
      </c>
      <c r="AB610" s="1099" t="s">
        <v>709</v>
      </c>
      <c r="AC610" s="85" t="s">
        <v>801</v>
      </c>
      <c r="AD610" s="1099" t="s">
        <v>859</v>
      </c>
      <c r="AE610" s="1099" t="s">
        <v>859</v>
      </c>
      <c r="AF610" s="1"/>
    </row>
    <row r="611" spans="1:32" ht="14.25" customHeight="1" thickTop="1" x14ac:dyDescent="0.2">
      <c r="A611" s="1107" t="s">
        <v>10</v>
      </c>
      <c r="B611" s="1099" t="s">
        <v>75</v>
      </c>
      <c r="C611" s="1099" t="s">
        <v>122</v>
      </c>
      <c r="D611" s="1099" t="s">
        <v>148</v>
      </c>
      <c r="E611" s="1099" t="s">
        <v>221</v>
      </c>
      <c r="F611" s="1099" t="s">
        <v>242</v>
      </c>
      <c r="G611" s="1099" t="s">
        <v>288</v>
      </c>
      <c r="H611" s="1099" t="s">
        <v>121</v>
      </c>
      <c r="I611" s="1099" t="s">
        <v>331</v>
      </c>
      <c r="J611" s="1099" t="s">
        <v>356</v>
      </c>
      <c r="K611" s="1099" t="s">
        <v>427</v>
      </c>
      <c r="L611" s="1"/>
      <c r="M611" s="1099" t="s">
        <v>447</v>
      </c>
      <c r="N611" s="1"/>
      <c r="O611" s="1099" t="s">
        <v>473</v>
      </c>
      <c r="P611" s="1099" t="s">
        <v>490</v>
      </c>
      <c r="Q611" s="1099" t="s">
        <v>493</v>
      </c>
      <c r="R611" s="1099" t="s">
        <v>502</v>
      </c>
      <c r="S611" s="1099" t="s">
        <v>516</v>
      </c>
      <c r="T611" s="1099" t="s">
        <v>520</v>
      </c>
      <c r="U611" s="1099" t="s">
        <v>528</v>
      </c>
      <c r="V611" s="1099" t="s">
        <v>611</v>
      </c>
      <c r="W611" s="1099" t="s">
        <v>625</v>
      </c>
      <c r="X611" s="1099" t="s">
        <v>670</v>
      </c>
      <c r="Y611" s="1099" t="s">
        <v>710</v>
      </c>
      <c r="Z611" s="1099" t="s">
        <v>768</v>
      </c>
      <c r="AA611" s="1099" t="s">
        <v>788</v>
      </c>
      <c r="AB611" s="1099" t="s">
        <v>797</v>
      </c>
      <c r="AC611" s="1099" t="s">
        <v>801</v>
      </c>
      <c r="AD611" s="1099" t="s">
        <v>859</v>
      </c>
      <c r="AE611" s="1099" t="s">
        <v>950</v>
      </c>
      <c r="AF611" s="1"/>
    </row>
    <row r="612" spans="1:32" ht="13.5" thickBot="1" x14ac:dyDescent="0.25">
      <c r="A612" s="1108"/>
      <c r="B612" s="1099"/>
      <c r="C612" s="1099"/>
      <c r="D612" s="1099"/>
      <c r="E612" s="1099"/>
      <c r="F612" s="1099"/>
      <c r="G612" s="1099"/>
      <c r="H612" s="1099"/>
      <c r="I612" s="1099"/>
      <c r="J612" s="1099"/>
      <c r="K612" s="1099"/>
      <c r="L612" s="1"/>
      <c r="M612" s="1099"/>
      <c r="N612" s="1"/>
      <c r="O612" s="1099"/>
      <c r="P612" s="1099"/>
      <c r="Q612" s="1099"/>
      <c r="R612" s="1099"/>
      <c r="S612" s="1099"/>
      <c r="T612" s="1099"/>
      <c r="U612" s="1099"/>
      <c r="V612" s="1099"/>
      <c r="W612" s="1099"/>
      <c r="X612" s="1099"/>
      <c r="Y612" s="1099"/>
      <c r="Z612" s="1099"/>
      <c r="AA612" s="1099"/>
      <c r="AB612" s="1099"/>
      <c r="AC612" s="1099"/>
      <c r="AD612" s="1099"/>
      <c r="AE612" s="1099"/>
      <c r="AF612" s="1"/>
    </row>
    <row r="613" spans="1:32" ht="18" thickTop="1" thickBot="1" x14ac:dyDescent="0.25">
      <c r="A613" s="46" t="s">
        <v>13</v>
      </c>
      <c r="B61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2">
        <f>IFERROR(Y48*1,"0")+IFERROR(Y49*1,"0")+IFERROR(Y50*1,"0")+IFERROR(Y51*1,"0")+IFERROR(Y52*1,"0")+IFERROR(Y53*1,"0")+IFERROR(Y57*1,"0")+IFERROR(Y58*1,"0")</f>
        <v>0</v>
      </c>
      <c r="D613" s="52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2">
        <f>IFERROR(Y104*1,"0")+IFERROR(Y105*1,"0")+IFERROR(Y106*1,"0")+IFERROR(Y110*1,"0")+IFERROR(Y111*1,"0")+IFERROR(Y112*1,"0")+IFERROR(Y113*1,"0")+IFERROR(Y114*1,"0")</f>
        <v>0</v>
      </c>
      <c r="F613" s="52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2">
        <f>IFERROR(Y150*1,"0")+IFERROR(Y151*1,"0")+IFERROR(Y155*1,"0")+IFERROR(Y156*1,"0")+IFERROR(Y160*1,"0")+IFERROR(Y161*1,"0")</f>
        <v>0</v>
      </c>
      <c r="H613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2">
        <f>IFERROR(Y188*1,"0")+IFERROR(Y192*1,"0")+IFERROR(Y193*1,"0")+IFERROR(Y194*1,"0")+IFERROR(Y195*1,"0")+IFERROR(Y196*1,"0")+IFERROR(Y197*1,"0")+IFERROR(Y198*1,"0")+IFERROR(Y199*1,"0")</f>
        <v>0</v>
      </c>
      <c r="J613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2">
        <f>IFERROR(Y247*1,"0")+IFERROR(Y248*1,"0")+IFERROR(Y249*1,"0")+IFERROR(Y250*1,"0")+IFERROR(Y251*1,"0")+IFERROR(Y252*1,"0")+IFERROR(Y253*1,"0")+IFERROR(Y254*1,"0")</f>
        <v>0</v>
      </c>
      <c r="L613" s="1"/>
      <c r="M613" s="52">
        <f>IFERROR(Y259*1,"0")+IFERROR(Y260*1,"0")+IFERROR(Y261*1,"0")+IFERROR(Y262*1,"0")+IFERROR(Y263*1,"0")+IFERROR(Y264*1,"0")+IFERROR(Y265*1,"0")+IFERROR(Y266*1,"0")+IFERROR(Y270*1,"0")</f>
        <v>0</v>
      </c>
      <c r="N613" s="1"/>
      <c r="O613" s="52">
        <f>IFERROR(Y275*1,"0")+IFERROR(Y276*1,"0")+IFERROR(Y277*1,"0")+IFERROR(Y278*1,"0")+IFERROR(Y279*1,"0")+IFERROR(Y280*1,"0")</f>
        <v>0</v>
      </c>
      <c r="P613" s="52">
        <f>IFERROR(Y285*1,"0")</f>
        <v>0</v>
      </c>
      <c r="Q613" s="52">
        <f>IFERROR(Y290*1,"0")+IFERROR(Y291*1,"0")+IFERROR(Y292*1,"0")</f>
        <v>0</v>
      </c>
      <c r="R613" s="52">
        <f>IFERROR(Y297*1,"0")+IFERROR(Y298*1,"0")+IFERROR(Y299*1,"0")+IFERROR(Y300*1,"0")+IFERROR(Y301*1,"0")</f>
        <v>0</v>
      </c>
      <c r="S613" s="52">
        <f>IFERROR(Y306*1,"0")</f>
        <v>0</v>
      </c>
      <c r="T613" s="52">
        <f>IFERROR(Y311*1,"0")+IFERROR(Y315*1,"0")+IFERROR(Y316*1,"0")</f>
        <v>0</v>
      </c>
      <c r="U613" s="52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52">
        <f>IFERROR(Y368*1,"0")+IFERROR(Y372*1,"0")+IFERROR(Y373*1,"0")+IFERROR(Y374*1,"0")</f>
        <v>0</v>
      </c>
      <c r="W613" s="52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52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2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2">
        <f>IFERROR(Y477*1,"0")+IFERROR(Y481*1,"0")+IFERROR(Y482*1,"0")+IFERROR(Y483*1,"0")+IFERROR(Y484*1,"0")+IFERROR(Y485*1,"0")+IFERROR(Y489*1,"0")</f>
        <v>0</v>
      </c>
      <c r="AA613" s="52">
        <f>IFERROR(Y494*1,"0")+IFERROR(Y495*1,"0")+IFERROR(Y496*1,"0")</f>
        <v>0</v>
      </c>
      <c r="AB613" s="52">
        <f>IFERROR(Y501*1,"0")</f>
        <v>0</v>
      </c>
      <c r="AC613" s="52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2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2">
        <f>IFERROR(Y587*1,"0")+IFERROR(Y588*1,"0")+IFERROR(Y592*1,"0")+IFERROR(Y596*1,"0")+IFERROR(Y600*1,"0")</f>
        <v>0</v>
      </c>
      <c r="AF613" s="1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971</v>
      </c>
      <c r="H1" s="9"/>
    </row>
    <row r="3" spans="2:8" x14ac:dyDescent="0.2">
      <c r="B3" s="53" t="s">
        <v>972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974</v>
      </c>
      <c r="C6" s="53" t="s">
        <v>975</v>
      </c>
      <c r="D6" s="53" t="s">
        <v>976</v>
      </c>
      <c r="E6" s="53" t="s">
        <v>45</v>
      </c>
    </row>
    <row r="7" spans="2:8" x14ac:dyDescent="0.2">
      <c r="B7" s="53" t="s">
        <v>977</v>
      </c>
      <c r="C7" s="53" t="s">
        <v>978</v>
      </c>
      <c r="D7" s="53" t="s">
        <v>979</v>
      </c>
      <c r="E7" s="53" t="s">
        <v>45</v>
      </c>
    </row>
    <row r="8" spans="2:8" x14ac:dyDescent="0.2">
      <c r="B8" s="53" t="s">
        <v>980</v>
      </c>
      <c r="C8" s="53" t="s">
        <v>981</v>
      </c>
      <c r="D8" s="53" t="s">
        <v>982</v>
      </c>
      <c r="E8" s="53" t="s">
        <v>45</v>
      </c>
    </row>
    <row r="9" spans="2:8" x14ac:dyDescent="0.2">
      <c r="B9" s="53" t="s">
        <v>983</v>
      </c>
      <c r="C9" s="53" t="s">
        <v>984</v>
      </c>
      <c r="D9" s="53" t="s">
        <v>985</v>
      </c>
      <c r="E9" s="53" t="s">
        <v>45</v>
      </c>
    </row>
    <row r="10" spans="2:8" x14ac:dyDescent="0.2">
      <c r="B10" s="53" t="s">
        <v>986</v>
      </c>
      <c r="C10" s="53" t="s">
        <v>987</v>
      </c>
      <c r="D10" s="53" t="s">
        <v>988</v>
      </c>
      <c r="E10" s="53" t="s">
        <v>45</v>
      </c>
    </row>
    <row r="12" spans="2:8" x14ac:dyDescent="0.2">
      <c r="B12" s="53" t="s">
        <v>989</v>
      </c>
      <c r="C12" s="53" t="s">
        <v>975</v>
      </c>
      <c r="D12" s="53" t="s">
        <v>45</v>
      </c>
      <c r="E12" s="53" t="s">
        <v>45</v>
      </c>
    </row>
    <row r="14" spans="2:8" x14ac:dyDescent="0.2">
      <c r="B14" s="53" t="s">
        <v>990</v>
      </c>
      <c r="C14" s="53" t="s">
        <v>978</v>
      </c>
      <c r="D14" s="53" t="s">
        <v>45</v>
      </c>
      <c r="E14" s="53" t="s">
        <v>45</v>
      </c>
    </row>
    <row r="16" spans="2:8" x14ac:dyDescent="0.2">
      <c r="B16" s="53" t="s">
        <v>991</v>
      </c>
      <c r="C16" s="53" t="s">
        <v>981</v>
      </c>
      <c r="D16" s="53" t="s">
        <v>45</v>
      </c>
      <c r="E16" s="53" t="s">
        <v>45</v>
      </c>
    </row>
    <row r="18" spans="2:5" x14ac:dyDescent="0.2">
      <c r="B18" s="53" t="s">
        <v>992</v>
      </c>
      <c r="C18" s="53" t="s">
        <v>984</v>
      </c>
      <c r="D18" s="53" t="s">
        <v>45</v>
      </c>
      <c r="E18" s="53" t="s">
        <v>45</v>
      </c>
    </row>
    <row r="20" spans="2:5" x14ac:dyDescent="0.2">
      <c r="B20" s="53" t="s">
        <v>993</v>
      </c>
      <c r="C20" s="53" t="s">
        <v>987</v>
      </c>
      <c r="D20" s="53" t="s">
        <v>45</v>
      </c>
      <c r="E20" s="53" t="s">
        <v>45</v>
      </c>
    </row>
    <row r="22" spans="2:5" x14ac:dyDescent="0.2">
      <c r="B22" s="53" t="s">
        <v>994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996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997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998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1000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1001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1002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1003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1004</v>
      </c>
      <c r="C32" s="53" t="s">
        <v>45</v>
      </c>
      <c r="D32" s="53" t="s">
        <v>45</v>
      </c>
      <c r="E32" s="53" t="s">
        <v>45</v>
      </c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1298</vt:i4>
      </vt:variant>
    </vt:vector>
  </HeadingPairs>
  <TitlesOfParts>
    <vt:vector size="130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