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71EFC287-063A-4D48-9B25-D87C80B7E5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Z593" i="2"/>
  <c r="Z594" i="2" s="1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Y573" i="2" s="1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Y557" i="2"/>
  <c r="X557" i="2"/>
  <c r="Y556" i="2"/>
  <c r="X556" i="2"/>
  <c r="BO555" i="2"/>
  <c r="BM555" i="2"/>
  <c r="Z555" i="2"/>
  <c r="Y555" i="2"/>
  <c r="BP555" i="2" s="1"/>
  <c r="BP554" i="2"/>
  <c r="BO554" i="2"/>
  <c r="BN554" i="2"/>
  <c r="BM554" i="2"/>
  <c r="Z554" i="2"/>
  <c r="Y554" i="2"/>
  <c r="BO553" i="2"/>
  <c r="BM553" i="2"/>
  <c r="Z553" i="2"/>
  <c r="Y553" i="2"/>
  <c r="BP553" i="2" s="1"/>
  <c r="BP552" i="2"/>
  <c r="BO552" i="2"/>
  <c r="BN552" i="2"/>
  <c r="BM552" i="2"/>
  <c r="Z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P531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Z529" i="2"/>
  <c r="Y529" i="2"/>
  <c r="P529" i="2"/>
  <c r="X527" i="2"/>
  <c r="X526" i="2"/>
  <c r="BO525" i="2"/>
  <c r="BM525" i="2"/>
  <c r="Y525" i="2"/>
  <c r="P525" i="2"/>
  <c r="BP524" i="2"/>
  <c r="BO524" i="2"/>
  <c r="BN524" i="2"/>
  <c r="BM524" i="2"/>
  <c r="Z524" i="2"/>
  <c r="Y524" i="2"/>
  <c r="P524" i="2"/>
  <c r="BO523" i="2"/>
  <c r="BM523" i="2"/>
  <c r="Y523" i="2"/>
  <c r="Z523" i="2" s="1"/>
  <c r="P523" i="2"/>
  <c r="BP522" i="2"/>
  <c r="BO522" i="2"/>
  <c r="BN522" i="2"/>
  <c r="BM522" i="2"/>
  <c r="Z522" i="2"/>
  <c r="Y522" i="2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P508" i="2"/>
  <c r="BO508" i="2"/>
  <c r="BM508" i="2"/>
  <c r="Y508" i="2"/>
  <c r="P508" i="2"/>
  <c r="BP507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Z505" i="2"/>
  <c r="Y505" i="2"/>
  <c r="BP505" i="2" s="1"/>
  <c r="P505" i="2"/>
  <c r="BO504" i="2"/>
  <c r="BM504" i="2"/>
  <c r="Y504" i="2"/>
  <c r="P504" i="2"/>
  <c r="X500" i="2"/>
  <c r="Y499" i="2"/>
  <c r="X499" i="2"/>
  <c r="BP498" i="2"/>
  <c r="BO498" i="2"/>
  <c r="BN498" i="2"/>
  <c r="BM498" i="2"/>
  <c r="Z498" i="2"/>
  <c r="Z499" i="2" s="1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P482" i="2"/>
  <c r="BO482" i="2"/>
  <c r="BN482" i="2"/>
  <c r="BM482" i="2"/>
  <c r="Z482" i="2"/>
  <c r="Y482" i="2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Y476" i="2"/>
  <c r="X476" i="2"/>
  <c r="Y475" i="2"/>
  <c r="X475" i="2"/>
  <c r="BO474" i="2"/>
  <c r="BM474" i="2"/>
  <c r="Z474" i="2"/>
  <c r="Z475" i="2" s="1"/>
  <c r="Y474" i="2"/>
  <c r="P474" i="2"/>
  <c r="X471" i="2"/>
  <c r="X470" i="2"/>
  <c r="BO469" i="2"/>
  <c r="BM469" i="2"/>
  <c r="Y469" i="2"/>
  <c r="P469" i="2"/>
  <c r="X467" i="2"/>
  <c r="X466" i="2"/>
  <c r="BO465" i="2"/>
  <c r="BM465" i="2"/>
  <c r="Z465" i="2"/>
  <c r="Y465" i="2"/>
  <c r="BP465" i="2" s="1"/>
  <c r="P465" i="2"/>
  <c r="BO464" i="2"/>
  <c r="BM464" i="2"/>
  <c r="Y464" i="2"/>
  <c r="P464" i="2"/>
  <c r="X462" i="2"/>
  <c r="X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P444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Z442" i="2"/>
  <c r="Y442" i="2"/>
  <c r="P442" i="2"/>
  <c r="BO441" i="2"/>
  <c r="BM441" i="2"/>
  <c r="Y441" i="2"/>
  <c r="P441" i="2"/>
  <c r="X439" i="2"/>
  <c r="Y438" i="2"/>
  <c r="X438" i="2"/>
  <c r="BP437" i="2"/>
  <c r="BO437" i="2"/>
  <c r="BN437" i="2"/>
  <c r="BM437" i="2"/>
  <c r="Z437" i="2"/>
  <c r="Z438" i="2" s="1"/>
  <c r="Y437" i="2"/>
  <c r="P437" i="2"/>
  <c r="X433" i="2"/>
  <c r="X432" i="2"/>
  <c r="BO431" i="2"/>
  <c r="BM431" i="2"/>
  <c r="Y431" i="2"/>
  <c r="P431" i="2"/>
  <c r="X429" i="2"/>
  <c r="X428" i="2"/>
  <c r="BP427" i="2"/>
  <c r="BO427" i="2"/>
  <c r="BN427" i="2"/>
  <c r="BM427" i="2"/>
  <c r="Z427" i="2"/>
  <c r="Y427" i="2"/>
  <c r="P427" i="2"/>
  <c r="BO426" i="2"/>
  <c r="BM426" i="2"/>
  <c r="Y426" i="2"/>
  <c r="Z426" i="2" s="1"/>
  <c r="P426" i="2"/>
  <c r="BP425" i="2"/>
  <c r="BO425" i="2"/>
  <c r="BN425" i="2"/>
  <c r="BM425" i="2"/>
  <c r="Z425" i="2"/>
  <c r="Y425" i="2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P418" i="2"/>
  <c r="BO418" i="2"/>
  <c r="BN418" i="2"/>
  <c r="BM418" i="2"/>
  <c r="Z418" i="2"/>
  <c r="Y418" i="2"/>
  <c r="P418" i="2"/>
  <c r="X416" i="2"/>
  <c r="X415" i="2"/>
  <c r="BP414" i="2"/>
  <c r="BO414" i="2"/>
  <c r="BN414" i="2"/>
  <c r="BM414" i="2"/>
  <c r="Z414" i="2"/>
  <c r="Y414" i="2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P410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Z408" i="2"/>
  <c r="Y408" i="2"/>
  <c r="X405" i="2"/>
  <c r="X404" i="2"/>
  <c r="BO403" i="2"/>
  <c r="BM403" i="2"/>
  <c r="Y403" i="2"/>
  <c r="P403" i="2"/>
  <c r="BP402" i="2"/>
  <c r="BO402" i="2"/>
  <c r="BN402" i="2"/>
  <c r="BM402" i="2"/>
  <c r="Z402" i="2"/>
  <c r="Y402" i="2"/>
  <c r="P402" i="2"/>
  <c r="X400" i="2"/>
  <c r="Y399" i="2"/>
  <c r="X399" i="2"/>
  <c r="BP398" i="2"/>
  <c r="BO398" i="2"/>
  <c r="BN398" i="2"/>
  <c r="BM398" i="2"/>
  <c r="Z398" i="2"/>
  <c r="Y398" i="2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Z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Y382" i="2"/>
  <c r="BN382" i="2" s="1"/>
  <c r="P382" i="2"/>
  <c r="BP381" i="2"/>
  <c r="BO381" i="2"/>
  <c r="BN381" i="2"/>
  <c r="BM381" i="2"/>
  <c r="Z381" i="2"/>
  <c r="Y381" i="2"/>
  <c r="P381" i="2"/>
  <c r="BO380" i="2"/>
  <c r="BM380" i="2"/>
  <c r="Y380" i="2"/>
  <c r="BP380" i="2" s="1"/>
  <c r="P380" i="2"/>
  <c r="BO379" i="2"/>
  <c r="BM379" i="2"/>
  <c r="Y379" i="2"/>
  <c r="P379" i="2"/>
  <c r="BP378" i="2"/>
  <c r="BO378" i="2"/>
  <c r="BN378" i="2"/>
  <c r="BM378" i="2"/>
  <c r="Z378" i="2"/>
  <c r="Y378" i="2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Z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Z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P340" i="2"/>
  <c r="BO340" i="2"/>
  <c r="BN340" i="2"/>
  <c r="BM340" i="2"/>
  <c r="Z340" i="2"/>
  <c r="Y340" i="2"/>
  <c r="P340" i="2"/>
  <c r="BO339" i="2"/>
  <c r="BM339" i="2"/>
  <c r="Y339" i="2"/>
  <c r="BP339" i="2" s="1"/>
  <c r="P339" i="2"/>
  <c r="BO338" i="2"/>
  <c r="BM338" i="2"/>
  <c r="Y338" i="2"/>
  <c r="P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P329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P320" i="2"/>
  <c r="BO320" i="2"/>
  <c r="BN320" i="2"/>
  <c r="BM320" i="2"/>
  <c r="Z320" i="2"/>
  <c r="Y320" i="2"/>
  <c r="BO319" i="2"/>
  <c r="BM319" i="2"/>
  <c r="Y319" i="2"/>
  <c r="Z319" i="2" s="1"/>
  <c r="P319" i="2"/>
  <c r="BP318" i="2"/>
  <c r="BO318" i="2"/>
  <c r="BM318" i="2"/>
  <c r="Y318" i="2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Z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P294" i="2"/>
  <c r="BO294" i="2"/>
  <c r="BN294" i="2"/>
  <c r="BM294" i="2"/>
  <c r="Z294" i="2"/>
  <c r="Y294" i="2"/>
  <c r="P294" i="2"/>
  <c r="X291" i="2"/>
  <c r="X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O287" i="2"/>
  <c r="BM287" i="2"/>
  <c r="Y287" i="2"/>
  <c r="Y291" i="2" s="1"/>
  <c r="P287" i="2"/>
  <c r="X284" i="2"/>
  <c r="X283" i="2"/>
  <c r="BP282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Z273" i="2"/>
  <c r="Y273" i="2"/>
  <c r="BP272" i="2"/>
  <c r="BO272" i="2"/>
  <c r="BN272" i="2"/>
  <c r="BM272" i="2"/>
  <c r="Z272" i="2"/>
  <c r="Y272" i="2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Y269" i="2" s="1"/>
  <c r="P261" i="2"/>
  <c r="BP260" i="2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P250" i="2"/>
  <c r="BO250" i="2"/>
  <c r="BN250" i="2"/>
  <c r="BM250" i="2"/>
  <c r="Z250" i="2"/>
  <c r="Y250" i="2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P241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N235" i="2"/>
  <c r="BM235" i="2"/>
  <c r="Z235" i="2"/>
  <c r="Y235" i="2"/>
  <c r="BP235" i="2" s="1"/>
  <c r="P235" i="2"/>
  <c r="BO234" i="2"/>
  <c r="BM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X207" i="2"/>
  <c r="X206" i="2"/>
  <c r="BO205" i="2"/>
  <c r="BM205" i="2"/>
  <c r="Y205" i="2"/>
  <c r="BP205" i="2" s="1"/>
  <c r="P205" i="2"/>
  <c r="BP204" i="2"/>
  <c r="BO204" i="2"/>
  <c r="BN204" i="2"/>
  <c r="BM204" i="2"/>
  <c r="Z204" i="2"/>
  <c r="Y204" i="2"/>
  <c r="Y207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P195" i="2"/>
  <c r="BO195" i="2"/>
  <c r="BM195" i="2"/>
  <c r="Y195" i="2"/>
  <c r="Z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Z188" i="2"/>
  <c r="Z189" i="2" s="1"/>
  <c r="Y188" i="2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Z180" i="2"/>
  <c r="Y180" i="2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P167" i="2"/>
  <c r="BO167" i="2"/>
  <c r="BN167" i="2"/>
  <c r="BM167" i="2"/>
  <c r="Z167" i="2"/>
  <c r="Y167" i="2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P160" i="2"/>
  <c r="BO160" i="2"/>
  <c r="BN160" i="2"/>
  <c r="BM160" i="2"/>
  <c r="Z160" i="2"/>
  <c r="Y160" i="2"/>
  <c r="Y163" i="2" s="1"/>
  <c r="P160" i="2"/>
  <c r="X158" i="2"/>
  <c r="Y157" i="2"/>
  <c r="X157" i="2"/>
  <c r="BP156" i="2"/>
  <c r="BO156" i="2"/>
  <c r="BN156" i="2"/>
  <c r="BM156" i="2"/>
  <c r="Z156" i="2"/>
  <c r="Y156" i="2"/>
  <c r="P156" i="2"/>
  <c r="BO155" i="2"/>
  <c r="BN155" i="2"/>
  <c r="BM155" i="2"/>
  <c r="Z155" i="2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P145" i="2"/>
  <c r="BO145" i="2"/>
  <c r="BN145" i="2"/>
  <c r="BM145" i="2"/>
  <c r="Z145" i="2"/>
  <c r="Y145" i="2"/>
  <c r="P145" i="2"/>
  <c r="BO144" i="2"/>
  <c r="BM144" i="2"/>
  <c r="Y144" i="2"/>
  <c r="BP144" i="2" s="1"/>
  <c r="P144" i="2"/>
  <c r="X142" i="2"/>
  <c r="X141" i="2"/>
  <c r="BP140" i="2"/>
  <c r="BO140" i="2"/>
  <c r="BN140" i="2"/>
  <c r="BM140" i="2"/>
  <c r="Z140" i="2"/>
  <c r="Y140" i="2"/>
  <c r="P140" i="2"/>
  <c r="BO139" i="2"/>
  <c r="BN139" i="2"/>
  <c r="BM139" i="2"/>
  <c r="Z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P129" i="2"/>
  <c r="BO129" i="2"/>
  <c r="BN129" i="2"/>
  <c r="BM129" i="2"/>
  <c r="Z129" i="2"/>
  <c r="Y129" i="2"/>
  <c r="BP128" i="2"/>
  <c r="BO128" i="2"/>
  <c r="BM128" i="2"/>
  <c r="Y128" i="2"/>
  <c r="P128" i="2"/>
  <c r="BO127" i="2"/>
  <c r="BN127" i="2"/>
  <c r="BM127" i="2"/>
  <c r="Z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P112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P109" i="2"/>
  <c r="BO109" i="2"/>
  <c r="BN109" i="2"/>
  <c r="BM109" i="2"/>
  <c r="Z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Z89" i="2"/>
  <c r="Y89" i="2"/>
  <c r="BN89" i="2" s="1"/>
  <c r="BP88" i="2"/>
  <c r="BO88" i="2"/>
  <c r="BN88" i="2"/>
  <c r="BM88" i="2"/>
  <c r="Z88" i="2"/>
  <c r="Y88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P80" i="2"/>
  <c r="BO80" i="2"/>
  <c r="BN80" i="2"/>
  <c r="BM80" i="2"/>
  <c r="Z80" i="2"/>
  <c r="Y80" i="2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P68" i="2"/>
  <c r="BO68" i="2"/>
  <c r="BM68" i="2"/>
  <c r="Y68" i="2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Z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N57" i="2"/>
  <c r="BM57" i="2"/>
  <c r="Z57" i="2"/>
  <c r="Y57" i="2"/>
  <c r="Y60" i="2" s="1"/>
  <c r="P57" i="2"/>
  <c r="X55" i="2"/>
  <c r="X54" i="2"/>
  <c r="BO53" i="2"/>
  <c r="BN53" i="2"/>
  <c r="BM53" i="2"/>
  <c r="Z53" i="2"/>
  <c r="Y53" i="2"/>
  <c r="BP53" i="2" s="1"/>
  <c r="P53" i="2"/>
  <c r="BO52" i="2"/>
  <c r="BM52" i="2"/>
  <c r="Z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C610" i="2" s="1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P32" i="2"/>
  <c r="BO32" i="2"/>
  <c r="BN32" i="2"/>
  <c r="BM32" i="2"/>
  <c r="Z32" i="2"/>
  <c r="Y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N27" i="2"/>
  <c r="BM27" i="2"/>
  <c r="Z27" i="2"/>
  <c r="Y27" i="2"/>
  <c r="P27" i="2"/>
  <c r="BO26" i="2"/>
  <c r="BM26" i="2"/>
  <c r="Y26" i="2"/>
  <c r="Y35" i="2" s="1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F9" i="2" l="1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Z157" i="2"/>
  <c r="Z162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Z146" i="2" s="1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Z206" i="2" s="1"/>
  <c r="BN205" i="2"/>
  <c r="Y206" i="2"/>
  <c r="Z210" i="2"/>
  <c r="Z211" i="2" s="1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41" i="2" s="1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06" i="2" s="1"/>
  <c r="Z118" i="2"/>
  <c r="Y124" i="2"/>
  <c r="Y132" i="2"/>
  <c r="BN135" i="2"/>
  <c r="BN172" i="2"/>
  <c r="Z172" i="2"/>
  <c r="Z177" i="2" s="1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Z517" i="2" s="1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Z169" i="2" s="1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290" i="2" s="1"/>
  <c r="Z345" i="2"/>
  <c r="Z348" i="2" s="1"/>
  <c r="Z404" i="2"/>
  <c r="Y610" i="2"/>
  <c r="BN38" i="2"/>
  <c r="BP38" i="2"/>
  <c r="BP48" i="2"/>
  <c r="BN81" i="2"/>
  <c r="Y54" i="2"/>
  <c r="D610" i="2"/>
  <c r="Y70" i="2"/>
  <c r="Z74" i="2"/>
  <c r="Z76" i="2" s="1"/>
  <c r="Y85" i="2"/>
  <c r="Z91" i="2"/>
  <c r="Z93" i="2" s="1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Z299" i="2" s="1"/>
  <c r="BN345" i="2"/>
  <c r="Z566" i="2"/>
  <c r="Y55" i="2"/>
  <c r="BP136" i="2"/>
  <c r="BP180" i="2"/>
  <c r="BP188" i="2"/>
  <c r="BN193" i="2"/>
  <c r="Z193" i="2"/>
  <c r="Z200" i="2" s="1"/>
  <c r="Y201" i="2"/>
  <c r="Y212" i="2"/>
  <c r="Y244" i="2"/>
  <c r="BP239" i="2"/>
  <c r="Z399" i="2"/>
  <c r="Y420" i="2"/>
  <c r="BP543" i="2"/>
  <c r="BN543" i="2"/>
  <c r="Z543" i="2"/>
  <c r="Z556" i="2"/>
  <c r="X601" i="2"/>
  <c r="BP110" i="2"/>
  <c r="BN110" i="2"/>
  <c r="BN112" i="2"/>
  <c r="Z112" i="2"/>
  <c r="Z114" i="2" s="1"/>
  <c r="Y114" i="2"/>
  <c r="Z151" i="2"/>
  <c r="Z152" i="2" s="1"/>
  <c r="Y169" i="2"/>
  <c r="Z239" i="2"/>
  <c r="Z241" i="2"/>
  <c r="BP254" i="2"/>
  <c r="Z254" i="2"/>
  <c r="Z275" i="2"/>
  <c r="Z278" i="2" s="1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Z388" i="2" s="1"/>
  <c r="BP382" i="2"/>
  <c r="Z420" i="2"/>
  <c r="Y428" i="2"/>
  <c r="BP423" i="2"/>
  <c r="BN423" i="2"/>
  <c r="Y429" i="2"/>
  <c r="Z423" i="2"/>
  <c r="Z428" i="2" s="1"/>
  <c r="X602" i="2"/>
  <c r="Y106" i="2"/>
  <c r="Y177" i="2"/>
  <c r="Y189" i="2"/>
  <c r="BN195" i="2"/>
  <c r="J610" i="2"/>
  <c r="BN273" i="2"/>
  <c r="Y278" i="2"/>
  <c r="BP273" i="2"/>
  <c r="Z371" i="2"/>
  <c r="Z372" i="2" s="1"/>
  <c r="BP371" i="2"/>
  <c r="BN371" i="2"/>
  <c r="Z466" i="2"/>
  <c r="Y527" i="2"/>
  <c r="Y526" i="2"/>
  <c r="BP520" i="2"/>
  <c r="BN520" i="2"/>
  <c r="Z520" i="2"/>
  <c r="Z526" i="2" s="1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Z537" i="2" s="1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Z393" i="2" s="1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61" i="2" s="1"/>
  <c r="Z385" i="2"/>
  <c r="Z409" i="2"/>
  <c r="Z415" i="2" s="1"/>
  <c r="Z443" i="2"/>
  <c r="Z461" i="2" s="1"/>
  <c r="Z479" i="2"/>
  <c r="Z483" i="2" s="1"/>
  <c r="Z506" i="2"/>
  <c r="Z512" i="2" s="1"/>
  <c r="Y517" i="2"/>
  <c r="Z530" i="2"/>
  <c r="Z532" i="2" s="1"/>
  <c r="Z542" i="2"/>
  <c r="Z544" i="2"/>
  <c r="Z546" i="2"/>
  <c r="Z548" i="2"/>
  <c r="Y334" i="2"/>
  <c r="Y373" i="2"/>
  <c r="Y532" i="2"/>
  <c r="Y567" i="2"/>
  <c r="Z584" i="2"/>
  <c r="Y586" i="2"/>
  <c r="Y599" i="2"/>
  <c r="Z492" i="2"/>
  <c r="Z494" i="2" s="1"/>
  <c r="Z569" i="2"/>
  <c r="Z573" i="2" s="1"/>
  <c r="AD610" i="2"/>
  <c r="X603" i="2" l="1"/>
  <c r="Y601" i="2"/>
  <c r="Y602" i="2"/>
  <c r="Z123" i="2"/>
  <c r="Y600" i="2"/>
  <c r="Z580" i="2"/>
  <c r="Z256" i="2"/>
  <c r="Z236" i="2"/>
  <c r="Y604" i="2"/>
  <c r="Z222" i="2"/>
  <c r="Y603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Z605" i="2" l="1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<sst xmlns="http://schemas.openxmlformats.org/spreadsheetml/2006/main" count="4105" uniqueCount="985">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</sst>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45579</v>
      </c>
      <c r="R5" s="717"/>
      <c r="T5" s="718" t="s">
        <v>3</v>
      </c>
      <c r="U5" s="719"/>
      <c r="V5" s="720" t="s">
        <v>971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75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Понедельник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 t="s">
        <v>76</v>
      </c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0.41666666666666669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77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77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78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84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/>
      <c r="M26" s="38" t="s">
        <v>82</v>
      </c>
      <c r="N26" s="38"/>
      <c r="O26" s="37">
        <v>40</v>
      </c>
      <c r="P26" s="790" t="s">
        <v>87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/>
      <c r="M27" s="38" t="s">
        <v>82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/>
      <c r="M28" s="38" t="s">
        <v>82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/>
      <c r="M29" s="38" t="s">
        <v>82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/>
      <c r="M30" s="38" t="s">
        <v>82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/>
      <c r="M31" s="38" t="s">
        <v>82</v>
      </c>
      <c r="N31" s="38"/>
      <c r="O31" s="37">
        <v>40</v>
      </c>
      <c r="P31" s="795" t="s">
        <v>103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/>
      <c r="M32" s="38" t="s">
        <v>82</v>
      </c>
      <c r="N32" s="38"/>
      <c r="O32" s="37">
        <v>40</v>
      </c>
      <c r="P32" s="796" t="s">
        <v>107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/>
      <c r="M33" s="38" t="s">
        <v>82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/>
      <c r="M34" s="38" t="s">
        <v>82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114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/>
      <c r="M38" s="38" t="s">
        <v>119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120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/>
      <c r="M42" s="38" t="s">
        <v>119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123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124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125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/>
      <c r="M51" s="38" t="s">
        <v>133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139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/>
      <c r="M52" s="38" t="s">
        <v>133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3.94</v>
      </c>
      <c r="J53" s="37">
        <v>120</v>
      </c>
      <c r="K53" s="37" t="s">
        <v>89</v>
      </c>
      <c r="L53" s="37"/>
      <c r="M53" s="38" t="s">
        <v>129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IFERROR(IF(Y53=0,"",ROUNDUP(Y53/H53,0)*0.00937),"")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84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144</v>
      </c>
      <c r="B57" s="63" t="s">
        <v>145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146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147</v>
      </c>
      <c r="B58" s="63" t="s">
        <v>148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/>
      <c r="M58" s="38" t="s">
        <v>133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149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150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125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151</v>
      </c>
      <c r="B63" s="63" t="s">
        <v>152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130</v>
      </c>
      <c r="L63" s="37"/>
      <c r="M63" s="38" t="s">
        <v>129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151</v>
      </c>
      <c r="B64" s="63" t="s">
        <v>154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/>
      <c r="M64" s="38" t="s">
        <v>156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155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5.04</v>
      </c>
      <c r="J65" s="37">
        <v>120</v>
      </c>
      <c r="K65" s="37" t="s">
        <v>89</v>
      </c>
      <c r="L65" s="37"/>
      <c r="M65" s="38" t="s">
        <v>129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IFERROR(IF(Y65=0,"",ROUNDUP(Y65/H65,0)*0.00937),"")</f>
        <v/>
      </c>
      <c r="AA65" s="68" t="s">
        <v>45</v>
      </c>
      <c r="AB65" s="69" t="s">
        <v>45</v>
      </c>
      <c r="AC65" s="130" t="s">
        <v>159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4.74</v>
      </c>
      <c r="J66" s="37">
        <v>120</v>
      </c>
      <c r="K66" s="37" t="s">
        <v>89</v>
      </c>
      <c r="L66" s="37"/>
      <c r="M66" s="38" t="s">
        <v>129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IFERROR(IF(Y66=0,"",ROUNDUP(Y66/H66,0)*0.00937),"")</f>
        <v/>
      </c>
      <c r="AA66" s="68" t="s">
        <v>45</v>
      </c>
      <c r="AB66" s="69" t="s">
        <v>45</v>
      </c>
      <c r="AC66" s="132" t="s">
        <v>162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163</v>
      </c>
      <c r="B67" s="63" t="s">
        <v>164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/>
      <c r="M67" s="38" t="s">
        <v>167</v>
      </c>
      <c r="N67" s="38"/>
      <c r="O67" s="37">
        <v>50</v>
      </c>
      <c r="P67" s="813" t="s">
        <v>165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120</v>
      </c>
      <c r="K68" s="37" t="s">
        <v>89</v>
      </c>
      <c r="L68" s="37"/>
      <c r="M68" s="38" t="s">
        <v>167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IFERROR(IF(Y68=0,"",ROUNDUP(Y68/H68,0)*0.00937),"")</f>
        <v/>
      </c>
      <c r="AA68" s="68" t="s">
        <v>45</v>
      </c>
      <c r="AB68" s="69" t="s">
        <v>45</v>
      </c>
      <c r="AC68" s="136" t="s">
        <v>170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171</v>
      </c>
      <c r="B69" s="63" t="s">
        <v>172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4.74</v>
      </c>
      <c r="J69" s="37">
        <v>120</v>
      </c>
      <c r="K69" s="37" t="s">
        <v>89</v>
      </c>
      <c r="L69" s="37"/>
      <c r="M69" s="38" t="s">
        <v>129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IFERROR(IF(Y69=0,"",ROUNDUP(Y69/H69,0)*0.00937),"")</f>
        <v/>
      </c>
      <c r="AA69" s="68" t="s">
        <v>45</v>
      </c>
      <c r="AB69" s="69" t="s">
        <v>45</v>
      </c>
      <c r="AC69" s="138" t="s">
        <v>153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173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174</v>
      </c>
      <c r="B73" s="63" t="s">
        <v>175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130</v>
      </c>
      <c r="L73" s="37"/>
      <c r="M73" s="38" t="s">
        <v>129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176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177</v>
      </c>
      <c r="B74" s="63" t="s">
        <v>178</v>
      </c>
      <c r="C74" s="36">
        <v>4301020358</v>
      </c>
      <c r="D74" s="781">
        <v>4680115885950</v>
      </c>
      <c r="E74" s="781"/>
      <c r="F74" s="62">
        <v>0.37</v>
      </c>
      <c r="G74" s="37">
        <v>6</v>
      </c>
      <c r="H74" s="62">
        <v>2.2200000000000002</v>
      </c>
      <c r="I74" s="62">
        <v>2.42</v>
      </c>
      <c r="J74" s="37">
        <v>156</v>
      </c>
      <c r="K74" s="37" t="s">
        <v>89</v>
      </c>
      <c r="L74" s="37"/>
      <c r="M74" s="38" t="s">
        <v>133</v>
      </c>
      <c r="N74" s="38"/>
      <c r="O74" s="37">
        <v>50</v>
      </c>
      <c r="P74" s="817" t="s">
        <v>179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IFERROR(IF(Y74=0,"",ROUNDUP(Y74/H74,0)*0.00753),"")</f>
        <v/>
      </c>
      <c r="AA74" s="68" t="s">
        <v>45</v>
      </c>
      <c r="AB74" s="69" t="s">
        <v>45</v>
      </c>
      <c r="AC74" s="142" t="s">
        <v>176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4301020296</v>
      </c>
      <c r="D75" s="781">
        <v>4680115881433</v>
      </c>
      <c r="E75" s="781"/>
      <c r="F75" s="62">
        <v>0.45</v>
      </c>
      <c r="G75" s="37">
        <v>6</v>
      </c>
      <c r="H75" s="62">
        <v>2.7</v>
      </c>
      <c r="I75" s="62">
        <v>2.9</v>
      </c>
      <c r="J75" s="37">
        <v>156</v>
      </c>
      <c r="K75" s="37" t="s">
        <v>89</v>
      </c>
      <c r="L75" s="37"/>
      <c r="M75" s="38" t="s">
        <v>129</v>
      </c>
      <c r="N75" s="38"/>
      <c r="O75" s="37">
        <v>50</v>
      </c>
      <c r="P75" s="8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176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x14ac:dyDescent="0.2">
      <c r="A76" s="788"/>
      <c r="B76" s="788"/>
      <c r="C76" s="788"/>
      <c r="D76" s="788"/>
      <c r="E76" s="788"/>
      <c r="F76" s="788"/>
      <c r="G76" s="788"/>
      <c r="H76" s="788"/>
      <c r="I76" s="788"/>
      <c r="J76" s="788"/>
      <c r="K76" s="788"/>
      <c r="L76" s="788"/>
      <c r="M76" s="788"/>
      <c r="N76" s="788"/>
      <c r="O76" s="789"/>
      <c r="P76" s="785" t="s">
        <v>40</v>
      </c>
      <c r="Q76" s="786"/>
      <c r="R76" s="786"/>
      <c r="S76" s="786"/>
      <c r="T76" s="786"/>
      <c r="U76" s="786"/>
      <c r="V76" s="787"/>
      <c r="W76" s="42" t="s">
        <v>39</v>
      </c>
      <c r="X76" s="43">
        <f>IFERROR(X73/H73,"0")+IFERROR(X74/H74,"0")+IFERROR(X75/H75,"0")</f>
        <v>0</v>
      </c>
      <c r="Y76" s="43">
        <f>IFERROR(Y73/H73,"0")+IFERROR(Y74/H74,"0")+IFERROR(Y75/H75,"0")</f>
        <v>0</v>
      </c>
      <c r="Z76" s="43">
        <f>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0</v>
      </c>
      <c r="X77" s="43">
        <f>IFERROR(SUM(X73:X75),"0")</f>
        <v>0</v>
      </c>
      <c r="Y77" s="43">
        <f>IFERROR(SUM(Y73:Y75),"0")</f>
        <v>0</v>
      </c>
      <c r="Z77" s="42"/>
      <c r="AA77" s="67"/>
      <c r="AB77" s="67"/>
      <c r="AC77" s="67"/>
    </row>
    <row r="78" spans="1:68" ht="14.25" customHeight="1" x14ac:dyDescent="0.25">
      <c r="A78" s="780" t="s">
        <v>78</v>
      </c>
      <c r="B78" s="780"/>
      <c r="C78" s="780"/>
      <c r="D78" s="780"/>
      <c r="E78" s="780"/>
      <c r="F78" s="780"/>
      <c r="G78" s="780"/>
      <c r="H78" s="780"/>
      <c r="I78" s="780"/>
      <c r="J78" s="780"/>
      <c r="K78" s="780"/>
      <c r="L78" s="780"/>
      <c r="M78" s="780"/>
      <c r="N78" s="780"/>
      <c r="O78" s="780"/>
      <c r="P78" s="780"/>
      <c r="Q78" s="780"/>
      <c r="R78" s="780"/>
      <c r="S78" s="780"/>
      <c r="T78" s="780"/>
      <c r="U78" s="780"/>
      <c r="V78" s="780"/>
      <c r="W78" s="780"/>
      <c r="X78" s="780"/>
      <c r="Y78" s="780"/>
      <c r="Z78" s="780"/>
      <c r="AA78" s="66"/>
      <c r="AB78" s="66"/>
      <c r="AC78" s="80"/>
    </row>
    <row r="79" spans="1:68" ht="16.5" customHeight="1" x14ac:dyDescent="0.25">
      <c r="A79" s="63" t="s">
        <v>182</v>
      </c>
      <c r="B79" s="63" t="s">
        <v>183</v>
      </c>
      <c r="C79" s="36">
        <v>4301031242</v>
      </c>
      <c r="D79" s="781">
        <v>4680115885066</v>
      </c>
      <c r="E79" s="781"/>
      <c r="F79" s="62">
        <v>0.7</v>
      </c>
      <c r="G79" s="37">
        <v>6</v>
      </c>
      <c r="H79" s="62">
        <v>4.2</v>
      </c>
      <c r="I79" s="62">
        <v>4.41</v>
      </c>
      <c r="J79" s="37">
        <v>120</v>
      </c>
      <c r="K79" s="37" t="s">
        <v>89</v>
      </c>
      <c r="L79" s="37"/>
      <c r="M79" s="38" t="s">
        <v>82</v>
      </c>
      <c r="N79" s="38"/>
      <c r="O79" s="37">
        <v>40</v>
      </c>
      <c r="P79" s="8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83"/>
      <c r="R79" s="783"/>
      <c r="S79" s="783"/>
      <c r="T79" s="78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ref="Y79:Y84" si="16">IFERROR(IF(X79="",0,CEILING((X79/$H79),1)*$H79),"")</f>
        <v>0</v>
      </c>
      <c r="Z79" s="41" t="str">
        <f>IFERROR(IF(Y79=0,"",ROUNDUP(Y79/H79,0)*0.00937),"")</f>
        <v/>
      </c>
      <c r="AA79" s="68" t="s">
        <v>45</v>
      </c>
      <c r="AB79" s="69" t="s">
        <v>45</v>
      </c>
      <c r="AC79" s="146" t="s">
        <v>184</v>
      </c>
      <c r="AG79" s="78"/>
      <c r="AJ79" s="84"/>
      <c r="AK79" s="84"/>
      <c r="BB79" s="147" t="s">
        <v>66</v>
      </c>
      <c r="BM79" s="78">
        <f t="shared" ref="BM79:BM84" si="17">IFERROR(X79*I79/H79,"0")</f>
        <v>0</v>
      </c>
      <c r="BN79" s="78">
        <f t="shared" ref="BN79:BN84" si="18">IFERROR(Y79*I79/H79,"0")</f>
        <v>0</v>
      </c>
      <c r="BO79" s="78">
        <f t="shared" ref="BO79:BO84" si="19">IFERROR(1/J79*(X79/H79),"0")</f>
        <v>0</v>
      </c>
      <c r="BP79" s="78">
        <f t="shared" ref="BP79:BP84" si="20">IFERROR(1/J79*(Y79/H79),"0")</f>
        <v>0</v>
      </c>
    </row>
    <row r="80" spans="1:68" ht="16.5" customHeight="1" x14ac:dyDescent="0.25">
      <c r="A80" s="63" t="s">
        <v>185</v>
      </c>
      <c r="B80" s="63" t="s">
        <v>186</v>
      </c>
      <c r="C80" s="36">
        <v>4301031240</v>
      </c>
      <c r="D80" s="781">
        <v>4680115885042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120</v>
      </c>
      <c r="K80" s="37" t="s">
        <v>89</v>
      </c>
      <c r="L80" s="37"/>
      <c r="M80" s="38" t="s">
        <v>82</v>
      </c>
      <c r="N80" s="38"/>
      <c r="O80" s="37">
        <v>40</v>
      </c>
      <c r="P80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IFERROR(IF(Y80=0,"",ROUNDUP(Y80/H80,0)*0.00937),"")</f>
        <v/>
      </c>
      <c r="AA80" s="68" t="s">
        <v>45</v>
      </c>
      <c r="AB80" s="69" t="s">
        <v>45</v>
      </c>
      <c r="AC80" s="148" t="s">
        <v>187</v>
      </c>
      <c r="AG80" s="78"/>
      <c r="AJ80" s="84"/>
      <c r="AK80" s="84"/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16.5" customHeight="1" x14ac:dyDescent="0.25">
      <c r="A81" s="63" t="s">
        <v>188</v>
      </c>
      <c r="B81" s="63" t="s">
        <v>189</v>
      </c>
      <c r="C81" s="36">
        <v>4301031315</v>
      </c>
      <c r="D81" s="781">
        <v>4680115885080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120</v>
      </c>
      <c r="K81" s="37" t="s">
        <v>89</v>
      </c>
      <c r="L81" s="37"/>
      <c r="M81" s="38" t="s">
        <v>82</v>
      </c>
      <c r="N81" s="38"/>
      <c r="O81" s="37">
        <v>40</v>
      </c>
      <c r="P81" s="82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IFERROR(IF(Y81=0,"",ROUNDUP(Y81/H81,0)*0.00937),"")</f>
        <v/>
      </c>
      <c r="AA81" s="68" t="s">
        <v>45</v>
      </c>
      <c r="AB81" s="69" t="s">
        <v>45</v>
      </c>
      <c r="AC81" s="150" t="s">
        <v>190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4301031243</v>
      </c>
      <c r="D82" s="781">
        <v>4680115885073</v>
      </c>
      <c r="E82" s="781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/>
      <c r="M82" s="38" t="s">
        <v>82</v>
      </c>
      <c r="N82" s="38"/>
      <c r="O82" s="37">
        <v>40</v>
      </c>
      <c r="P82" s="8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184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193</v>
      </c>
      <c r="B83" s="63" t="s">
        <v>194</v>
      </c>
      <c r="C83" s="36">
        <v>4301031241</v>
      </c>
      <c r="D83" s="781">
        <v>4680115885059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/>
      <c r="M83" s="38" t="s">
        <v>82</v>
      </c>
      <c r="N83" s="38"/>
      <c r="O83" s="37">
        <v>40</v>
      </c>
      <c r="P83" s="8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195</v>
      </c>
      <c r="B84" s="63" t="s">
        <v>196</v>
      </c>
      <c r="C84" s="36">
        <v>4301031316</v>
      </c>
      <c r="D84" s="781">
        <v>4680115885097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82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x14ac:dyDescent="0.2">
      <c r="A85" s="788"/>
      <c r="B85" s="788"/>
      <c r="C85" s="788"/>
      <c r="D85" s="788"/>
      <c r="E85" s="788"/>
      <c r="F85" s="788"/>
      <c r="G85" s="788"/>
      <c r="H85" s="788"/>
      <c r="I85" s="788"/>
      <c r="J85" s="788"/>
      <c r="K85" s="788"/>
      <c r="L85" s="788"/>
      <c r="M85" s="788"/>
      <c r="N85" s="788"/>
      <c r="O85" s="789"/>
      <c r="P85" s="785" t="s">
        <v>40</v>
      </c>
      <c r="Q85" s="786"/>
      <c r="R85" s="786"/>
      <c r="S85" s="786"/>
      <c r="T85" s="786"/>
      <c r="U85" s="786"/>
      <c r="V85" s="787"/>
      <c r="W85" s="42" t="s">
        <v>39</v>
      </c>
      <c r="X85" s="43">
        <f>IFERROR(X79/H79,"0")+IFERROR(X80/H80,"0")+IFERROR(X81/H81,"0")+IFERROR(X82/H82,"0")+IFERROR(X83/H83,"0")+IFERROR(X84/H84,"0")</f>
        <v>0</v>
      </c>
      <c r="Y85" s="43">
        <f>IFERROR(Y79/H79,"0")+IFERROR(Y80/H80,"0")+IFERROR(Y81/H81,"0")+IFERROR(Y82/H82,"0")+IFERROR(Y83/H83,"0")+IFERROR(Y84/H84,"0")</f>
        <v>0</v>
      </c>
      <c r="Z85" s="43">
        <f>IFERROR(IF(Z79="",0,Z79),"0")+IFERROR(IF(Z80="",0,Z80),"0")+IFERROR(IF(Z81="",0,Z81),"0")+IFERROR(IF(Z82="",0,Z82),"0")+IFERROR(IF(Z83="",0,Z83),"0")+IFERROR(IF(Z84="",0,Z84),"0")</f>
        <v>0</v>
      </c>
      <c r="AA85" s="67"/>
      <c r="AB85" s="67"/>
      <c r="AC85" s="67"/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0</v>
      </c>
      <c r="X86" s="43">
        <f>IFERROR(SUM(X79:X84),"0")</f>
        <v>0</v>
      </c>
      <c r="Y86" s="43">
        <f>IFERROR(SUM(Y79:Y84),"0")</f>
        <v>0</v>
      </c>
      <c r="Z86" s="42"/>
      <c r="AA86" s="67"/>
      <c r="AB86" s="67"/>
      <c r="AC86" s="67"/>
    </row>
    <row r="87" spans="1:68" ht="14.25" customHeight="1" x14ac:dyDescent="0.25">
      <c r="A87" s="780" t="s">
        <v>84</v>
      </c>
      <c r="B87" s="780"/>
      <c r="C87" s="780"/>
      <c r="D87" s="780"/>
      <c r="E87" s="780"/>
      <c r="F87" s="780"/>
      <c r="G87" s="780"/>
      <c r="H87" s="780"/>
      <c r="I87" s="780"/>
      <c r="J87" s="780"/>
      <c r="K87" s="780"/>
      <c r="L87" s="780"/>
      <c r="M87" s="780"/>
      <c r="N87" s="780"/>
      <c r="O87" s="780"/>
      <c r="P87" s="780"/>
      <c r="Q87" s="780"/>
      <c r="R87" s="780"/>
      <c r="S87" s="780"/>
      <c r="T87" s="780"/>
      <c r="U87" s="780"/>
      <c r="V87" s="780"/>
      <c r="W87" s="780"/>
      <c r="X87" s="780"/>
      <c r="Y87" s="780"/>
      <c r="Z87" s="780"/>
      <c r="AA87" s="66"/>
      <c r="AB87" s="66"/>
      <c r="AC87" s="80"/>
    </row>
    <row r="88" spans="1:68" ht="27" customHeight="1" x14ac:dyDescent="0.25">
      <c r="A88" s="63" t="s">
        <v>197</v>
      </c>
      <c r="B88" s="63" t="s">
        <v>198</v>
      </c>
      <c r="C88" s="36">
        <v>4301051823</v>
      </c>
      <c r="D88" s="781">
        <v>4680115881891</v>
      </c>
      <c r="E88" s="781"/>
      <c r="F88" s="62">
        <v>1.4</v>
      </c>
      <c r="G88" s="37">
        <v>6</v>
      </c>
      <c r="H88" s="62">
        <v>8.4</v>
      </c>
      <c r="I88" s="62">
        <v>8.9640000000000004</v>
      </c>
      <c r="J88" s="37">
        <v>56</v>
      </c>
      <c r="K88" s="37" t="s">
        <v>130</v>
      </c>
      <c r="L88" s="37"/>
      <c r="M88" s="38" t="s">
        <v>82</v>
      </c>
      <c r="N88" s="38"/>
      <c r="O88" s="37">
        <v>40</v>
      </c>
      <c r="P88" s="825" t="s">
        <v>199</v>
      </c>
      <c r="Q88" s="783"/>
      <c r="R88" s="783"/>
      <c r="S88" s="783"/>
      <c r="T88" s="78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IFERROR(IF(Y88=0,"",ROUNDUP(Y88/H88,0)*0.02175),"")</f>
        <v/>
      </c>
      <c r="AA88" s="68" t="s">
        <v>45</v>
      </c>
      <c r="AB88" s="69" t="s">
        <v>45</v>
      </c>
      <c r="AC88" s="158" t="s">
        <v>200</v>
      </c>
      <c r="AG88" s="78"/>
      <c r="AJ88" s="84"/>
      <c r="AK88" s="84"/>
      <c r="BB88" s="159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201</v>
      </c>
      <c r="B89" s="63" t="s">
        <v>202</v>
      </c>
      <c r="C89" s="36">
        <v>4301051846</v>
      </c>
      <c r="D89" s="781">
        <v>4680115885769</v>
      </c>
      <c r="E89" s="781"/>
      <c r="F89" s="62">
        <v>1.4</v>
      </c>
      <c r="G89" s="37">
        <v>6</v>
      </c>
      <c r="H89" s="62">
        <v>8.4</v>
      </c>
      <c r="I89" s="62">
        <v>8.8800000000000008</v>
      </c>
      <c r="J89" s="37">
        <v>56</v>
      </c>
      <c r="K89" s="37" t="s">
        <v>130</v>
      </c>
      <c r="L89" s="37"/>
      <c r="M89" s="38" t="s">
        <v>133</v>
      </c>
      <c r="N89" s="38"/>
      <c r="O89" s="37">
        <v>45</v>
      </c>
      <c r="P89" s="826" t="s">
        <v>203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204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205</v>
      </c>
      <c r="B90" s="63" t="s">
        <v>206</v>
      </c>
      <c r="C90" s="36">
        <v>4301051822</v>
      </c>
      <c r="D90" s="781">
        <v>4680115884410</v>
      </c>
      <c r="E90" s="781"/>
      <c r="F90" s="62">
        <v>1.4</v>
      </c>
      <c r="G90" s="37">
        <v>6</v>
      </c>
      <c r="H90" s="62">
        <v>8.4</v>
      </c>
      <c r="I90" s="62">
        <v>8.952</v>
      </c>
      <c r="J90" s="37">
        <v>56</v>
      </c>
      <c r="K90" s="37" t="s">
        <v>130</v>
      </c>
      <c r="L90" s="37"/>
      <c r="M90" s="38" t="s">
        <v>82</v>
      </c>
      <c r="N90" s="38"/>
      <c r="O90" s="37">
        <v>40</v>
      </c>
      <c r="P90" s="827" t="s">
        <v>207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208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209</v>
      </c>
      <c r="B91" s="63" t="s">
        <v>210</v>
      </c>
      <c r="C91" s="36">
        <v>4301051827</v>
      </c>
      <c r="D91" s="781">
        <v>4680115884403</v>
      </c>
      <c r="E91" s="781"/>
      <c r="F91" s="62">
        <v>0.3</v>
      </c>
      <c r="G91" s="37">
        <v>6</v>
      </c>
      <c r="H91" s="62">
        <v>1.8</v>
      </c>
      <c r="I91" s="62">
        <v>2</v>
      </c>
      <c r="J91" s="37">
        <v>156</v>
      </c>
      <c r="K91" s="37" t="s">
        <v>89</v>
      </c>
      <c r="L91" s="37"/>
      <c r="M91" s="38" t="s">
        <v>82</v>
      </c>
      <c r="N91" s="38"/>
      <c r="O91" s="37">
        <v>40</v>
      </c>
      <c r="P91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45</v>
      </c>
      <c r="AC91" s="164" t="s">
        <v>208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211</v>
      </c>
      <c r="B92" s="63" t="s">
        <v>212</v>
      </c>
      <c r="C92" s="36">
        <v>4301051837</v>
      </c>
      <c r="D92" s="781">
        <v>4680115884311</v>
      </c>
      <c r="E92" s="781"/>
      <c r="F92" s="62">
        <v>0.3</v>
      </c>
      <c r="G92" s="37">
        <v>6</v>
      </c>
      <c r="H92" s="62">
        <v>1.8</v>
      </c>
      <c r="I92" s="62">
        <v>2.0659999999999998</v>
      </c>
      <c r="J92" s="37">
        <v>156</v>
      </c>
      <c r="K92" s="37" t="s">
        <v>89</v>
      </c>
      <c r="L92" s="37"/>
      <c r="M92" s="38" t="s">
        <v>133</v>
      </c>
      <c r="N92" s="38"/>
      <c r="O92" s="37">
        <v>40</v>
      </c>
      <c r="P92" s="8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200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788"/>
      <c r="B93" s="788"/>
      <c r="C93" s="788"/>
      <c r="D93" s="788"/>
      <c r="E93" s="788"/>
      <c r="F93" s="788"/>
      <c r="G93" s="788"/>
      <c r="H93" s="788"/>
      <c r="I93" s="788"/>
      <c r="J93" s="788"/>
      <c r="K93" s="788"/>
      <c r="L93" s="788"/>
      <c r="M93" s="788"/>
      <c r="N93" s="788"/>
      <c r="O93" s="789"/>
      <c r="P93" s="785" t="s">
        <v>40</v>
      </c>
      <c r="Q93" s="786"/>
      <c r="R93" s="786"/>
      <c r="S93" s="786"/>
      <c r="T93" s="786"/>
      <c r="U93" s="786"/>
      <c r="V93" s="787"/>
      <c r="W93" s="42" t="s">
        <v>39</v>
      </c>
      <c r="X93" s="43">
        <f>IFERROR(X88/H88,"0")+IFERROR(X89/H89,"0")+IFERROR(X90/H90,"0")+IFERROR(X91/H91,"0")+IFERROR(X92/H92,"0")</f>
        <v>0</v>
      </c>
      <c r="Y93" s="43">
        <f>IFERROR(Y88/H88,"0")+IFERROR(Y89/H89,"0")+IFERROR(Y90/H90,"0")+IFERROR(Y91/H91,"0")+IFERROR(Y92/H92,"0")</f>
        <v>0</v>
      </c>
      <c r="Z93" s="43">
        <f>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0</v>
      </c>
      <c r="X94" s="43">
        <f>IFERROR(SUM(X88:X92),"0")</f>
        <v>0</v>
      </c>
      <c r="Y94" s="43">
        <f>IFERROR(SUM(Y88:Y92),"0")</f>
        <v>0</v>
      </c>
      <c r="Z94" s="42"/>
      <c r="AA94" s="67"/>
      <c r="AB94" s="67"/>
      <c r="AC94" s="67"/>
    </row>
    <row r="95" spans="1:68" ht="14.25" customHeight="1" x14ac:dyDescent="0.25">
      <c r="A95" s="780" t="s">
        <v>213</v>
      </c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0"/>
      <c r="P95" s="780"/>
      <c r="Q95" s="780"/>
      <c r="R95" s="780"/>
      <c r="S95" s="780"/>
      <c r="T95" s="780"/>
      <c r="U95" s="780"/>
      <c r="V95" s="780"/>
      <c r="W95" s="780"/>
      <c r="X95" s="780"/>
      <c r="Y95" s="780"/>
      <c r="Z95" s="780"/>
      <c r="AA95" s="66"/>
      <c r="AB95" s="66"/>
      <c r="AC95" s="80"/>
    </row>
    <row r="96" spans="1:68" ht="27" customHeight="1" x14ac:dyDescent="0.25">
      <c r="A96" s="63" t="s">
        <v>214</v>
      </c>
      <c r="B96" s="63" t="s">
        <v>215</v>
      </c>
      <c r="C96" s="36">
        <v>4301060366</v>
      </c>
      <c r="D96" s="781">
        <v>4680115881532</v>
      </c>
      <c r="E96" s="781"/>
      <c r="F96" s="62">
        <v>1.3</v>
      </c>
      <c r="G96" s="37">
        <v>6</v>
      </c>
      <c r="H96" s="62">
        <v>7.8</v>
      </c>
      <c r="I96" s="62">
        <v>8.2799999999999994</v>
      </c>
      <c r="J96" s="37">
        <v>56</v>
      </c>
      <c r="K96" s="37" t="s">
        <v>130</v>
      </c>
      <c r="L96" s="37"/>
      <c r="M96" s="38" t="s">
        <v>82</v>
      </c>
      <c r="N96" s="38"/>
      <c r="O96" s="37">
        <v>30</v>
      </c>
      <c r="P96" s="8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83"/>
      <c r="R96" s="783"/>
      <c r="S96" s="783"/>
      <c r="T96" s="78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68" t="s">
        <v>216</v>
      </c>
      <c r="AG96" s="78"/>
      <c r="AJ96" s="84"/>
      <c r="AK96" s="84"/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214</v>
      </c>
      <c r="B97" s="63" t="s">
        <v>217</v>
      </c>
      <c r="C97" s="36">
        <v>4301060371</v>
      </c>
      <c r="D97" s="781">
        <v>4680115881532</v>
      </c>
      <c r="E97" s="781"/>
      <c r="F97" s="62">
        <v>1.4</v>
      </c>
      <c r="G97" s="37">
        <v>6</v>
      </c>
      <c r="H97" s="62">
        <v>8.4</v>
      </c>
      <c r="I97" s="62">
        <v>8.9640000000000004</v>
      </c>
      <c r="J97" s="37">
        <v>56</v>
      </c>
      <c r="K97" s="37" t="s">
        <v>130</v>
      </c>
      <c r="L97" s="37"/>
      <c r="M97" s="38" t="s">
        <v>82</v>
      </c>
      <c r="N97" s="38"/>
      <c r="O97" s="37">
        <v>30</v>
      </c>
      <c r="P97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216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218</v>
      </c>
      <c r="B98" s="63" t="s">
        <v>219</v>
      </c>
      <c r="C98" s="36">
        <v>4301060351</v>
      </c>
      <c r="D98" s="781">
        <v>4680115881464</v>
      </c>
      <c r="E98" s="781"/>
      <c r="F98" s="62">
        <v>0.4</v>
      </c>
      <c r="G98" s="37">
        <v>6</v>
      </c>
      <c r="H98" s="62">
        <v>2.4</v>
      </c>
      <c r="I98" s="62">
        <v>2.6</v>
      </c>
      <c r="J98" s="37">
        <v>156</v>
      </c>
      <c r="K98" s="37" t="s">
        <v>89</v>
      </c>
      <c r="L98" s="37"/>
      <c r="M98" s="38" t="s">
        <v>133</v>
      </c>
      <c r="N98" s="38"/>
      <c r="O98" s="37">
        <v>30</v>
      </c>
      <c r="P98" s="8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2" t="s">
        <v>216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788"/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9"/>
      <c r="P99" s="785" t="s">
        <v>40</v>
      </c>
      <c r="Q99" s="786"/>
      <c r="R99" s="786"/>
      <c r="S99" s="786"/>
      <c r="T99" s="786"/>
      <c r="U99" s="786"/>
      <c r="V99" s="787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779" t="s">
        <v>220</v>
      </c>
      <c r="B101" s="779"/>
      <c r="C101" s="779"/>
      <c r="D101" s="779"/>
      <c r="E101" s="779"/>
      <c r="F101" s="779"/>
      <c r="G101" s="779"/>
      <c r="H101" s="779"/>
      <c r="I101" s="779"/>
      <c r="J101" s="779"/>
      <c r="K101" s="779"/>
      <c r="L101" s="779"/>
      <c r="M101" s="779"/>
      <c r="N101" s="779"/>
      <c r="O101" s="779"/>
      <c r="P101" s="779"/>
      <c r="Q101" s="779"/>
      <c r="R101" s="779"/>
      <c r="S101" s="779"/>
      <c r="T101" s="779"/>
      <c r="U101" s="779"/>
      <c r="V101" s="779"/>
      <c r="W101" s="779"/>
      <c r="X101" s="779"/>
      <c r="Y101" s="779"/>
      <c r="Z101" s="779"/>
      <c r="AA101" s="65"/>
      <c r="AB101" s="65"/>
      <c r="AC101" s="79"/>
    </row>
    <row r="102" spans="1:68" ht="14.25" customHeight="1" x14ac:dyDescent="0.25">
      <c r="A102" s="780" t="s">
        <v>125</v>
      </c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0"/>
      <c r="P102" s="780"/>
      <c r="Q102" s="780"/>
      <c r="R102" s="780"/>
      <c r="S102" s="780"/>
      <c r="T102" s="780"/>
      <c r="U102" s="780"/>
      <c r="V102" s="780"/>
      <c r="W102" s="780"/>
      <c r="X102" s="780"/>
      <c r="Y102" s="780"/>
      <c r="Z102" s="780"/>
      <c r="AA102" s="66"/>
      <c r="AB102" s="66"/>
      <c r="AC102" s="80"/>
    </row>
    <row r="103" spans="1:68" ht="27" customHeight="1" x14ac:dyDescent="0.25">
      <c r="A103" s="63" t="s">
        <v>221</v>
      </c>
      <c r="B103" s="63" t="s">
        <v>222</v>
      </c>
      <c r="C103" s="36">
        <v>4301011468</v>
      </c>
      <c r="D103" s="781">
        <v>4680115881327</v>
      </c>
      <c r="E103" s="781"/>
      <c r="F103" s="62">
        <v>1.35</v>
      </c>
      <c r="G103" s="37">
        <v>8</v>
      </c>
      <c r="H103" s="62">
        <v>10.8</v>
      </c>
      <c r="I103" s="62">
        <v>11.28</v>
      </c>
      <c r="J103" s="37">
        <v>56</v>
      </c>
      <c r="K103" s="37" t="s">
        <v>130</v>
      </c>
      <c r="L103" s="37"/>
      <c r="M103" s="38" t="s">
        <v>167</v>
      </c>
      <c r="N103" s="38"/>
      <c r="O103" s="37">
        <v>50</v>
      </c>
      <c r="P103" s="8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83"/>
      <c r="R103" s="783"/>
      <c r="S103" s="783"/>
      <c r="T103" s="78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74" t="s">
        <v>223</v>
      </c>
      <c r="AG103" s="78"/>
      <c r="AJ103" s="84"/>
      <c r="AK103" s="84"/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224</v>
      </c>
      <c r="B104" s="63" t="s">
        <v>225</v>
      </c>
      <c r="C104" s="36">
        <v>4301011476</v>
      </c>
      <c r="D104" s="781">
        <v>4680115881518</v>
      </c>
      <c r="E104" s="781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89</v>
      </c>
      <c r="L104" s="37"/>
      <c r="M104" s="38" t="s">
        <v>133</v>
      </c>
      <c r="N104" s="38"/>
      <c r="O104" s="37">
        <v>50</v>
      </c>
      <c r="P104" s="83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226</v>
      </c>
      <c r="B105" s="63" t="s">
        <v>227</v>
      </c>
      <c r="C105" s="36">
        <v>4301012007</v>
      </c>
      <c r="D105" s="781">
        <v>4680115881303</v>
      </c>
      <c r="E105" s="781"/>
      <c r="F105" s="62">
        <v>0.45</v>
      </c>
      <c r="G105" s="37">
        <v>10</v>
      </c>
      <c r="H105" s="62">
        <v>4.5</v>
      </c>
      <c r="I105" s="62">
        <v>4.71</v>
      </c>
      <c r="J105" s="37">
        <v>120</v>
      </c>
      <c r="K105" s="37" t="s">
        <v>89</v>
      </c>
      <c r="L105" s="37"/>
      <c r="M105" s="38" t="s">
        <v>167</v>
      </c>
      <c r="N105" s="38"/>
      <c r="O105" s="37">
        <v>50</v>
      </c>
      <c r="P105" s="83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IFERROR(IF(Y105=0,"",ROUNDUP(Y105/H105,0)*0.00937),"")</f>
        <v/>
      </c>
      <c r="AA105" s="68" t="s">
        <v>45</v>
      </c>
      <c r="AB105" s="69" t="s">
        <v>45</v>
      </c>
      <c r="AC105" s="178" t="s">
        <v>228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88"/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9"/>
      <c r="P106" s="785" t="s">
        <v>40</v>
      </c>
      <c r="Q106" s="786"/>
      <c r="R106" s="786"/>
      <c r="S106" s="786"/>
      <c r="T106" s="786"/>
      <c r="U106" s="786"/>
      <c r="V106" s="787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780" t="s">
        <v>84</v>
      </c>
      <c r="B108" s="780"/>
      <c r="C108" s="780"/>
      <c r="D108" s="780"/>
      <c r="E108" s="780"/>
      <c r="F108" s="780"/>
      <c r="G108" s="780"/>
      <c r="H108" s="780"/>
      <c r="I108" s="780"/>
      <c r="J108" s="780"/>
      <c r="K108" s="780"/>
      <c r="L108" s="780"/>
      <c r="M108" s="780"/>
      <c r="N108" s="780"/>
      <c r="O108" s="780"/>
      <c r="P108" s="780"/>
      <c r="Q108" s="780"/>
      <c r="R108" s="780"/>
      <c r="S108" s="780"/>
      <c r="T108" s="780"/>
      <c r="U108" s="780"/>
      <c r="V108" s="780"/>
      <c r="W108" s="780"/>
      <c r="X108" s="780"/>
      <c r="Y108" s="780"/>
      <c r="Z108" s="780"/>
      <c r="AA108" s="66"/>
      <c r="AB108" s="66"/>
      <c r="AC108" s="80"/>
    </row>
    <row r="109" spans="1:68" ht="27" customHeight="1" x14ac:dyDescent="0.25">
      <c r="A109" s="63" t="s">
        <v>229</v>
      </c>
      <c r="B109" s="63" t="s">
        <v>230</v>
      </c>
      <c r="C109" s="36">
        <v>4301051543</v>
      </c>
      <c r="D109" s="781">
        <v>4607091386967</v>
      </c>
      <c r="E109" s="781"/>
      <c r="F109" s="62">
        <v>1.4</v>
      </c>
      <c r="G109" s="37">
        <v>6</v>
      </c>
      <c r="H109" s="62">
        <v>8.4</v>
      </c>
      <c r="I109" s="62">
        <v>8.9640000000000004</v>
      </c>
      <c r="J109" s="37">
        <v>56</v>
      </c>
      <c r="K109" s="37" t="s">
        <v>130</v>
      </c>
      <c r="L109" s="37"/>
      <c r="M109" s="38" t="s">
        <v>82</v>
      </c>
      <c r="N109" s="38"/>
      <c r="O109" s="37">
        <v>45</v>
      </c>
      <c r="P109" s="8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83"/>
      <c r="R109" s="783"/>
      <c r="S109" s="783"/>
      <c r="T109" s="78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IFERROR(IF(Y109=0,"",ROUNDUP(Y109/H109,0)*0.02175),"")</f>
        <v/>
      </c>
      <c r="AA109" s="68" t="s">
        <v>45</v>
      </c>
      <c r="AB109" s="69" t="s">
        <v>45</v>
      </c>
      <c r="AC109" s="180" t="s">
        <v>231</v>
      </c>
      <c r="AG109" s="78"/>
      <c r="AJ109" s="84"/>
      <c r="AK109" s="84"/>
      <c r="BB109" s="181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4301051437</v>
      </c>
      <c r="D110" s="781">
        <v>4607091386967</v>
      </c>
      <c r="E110" s="781"/>
      <c r="F110" s="62">
        <v>1.35</v>
      </c>
      <c r="G110" s="37">
        <v>6</v>
      </c>
      <c r="H110" s="62">
        <v>8.1</v>
      </c>
      <c r="I110" s="62">
        <v>8.6639999999999997</v>
      </c>
      <c r="J110" s="37">
        <v>56</v>
      </c>
      <c r="K110" s="37" t="s">
        <v>130</v>
      </c>
      <c r="L110" s="37"/>
      <c r="M110" s="38" t="s">
        <v>133</v>
      </c>
      <c r="N110" s="38"/>
      <c r="O110" s="37">
        <v>45</v>
      </c>
      <c r="P110" s="8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231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233</v>
      </c>
      <c r="B111" s="63" t="s">
        <v>234</v>
      </c>
      <c r="C111" s="36">
        <v>4301051436</v>
      </c>
      <c r="D111" s="781">
        <v>4607091385731</v>
      </c>
      <c r="E111" s="781"/>
      <c r="F111" s="62">
        <v>0.45</v>
      </c>
      <c r="G111" s="37">
        <v>6</v>
      </c>
      <c r="H111" s="62">
        <v>2.7</v>
      </c>
      <c r="I111" s="62">
        <v>2.972</v>
      </c>
      <c r="J111" s="37">
        <v>156</v>
      </c>
      <c r="K111" s="37" t="s">
        <v>89</v>
      </c>
      <c r="L111" s="37"/>
      <c r="M111" s="38" t="s">
        <v>133</v>
      </c>
      <c r="N111" s="38"/>
      <c r="O111" s="37">
        <v>45</v>
      </c>
      <c r="P111" s="8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IFERROR(IF(Y111=0,"",ROUNDUP(Y111/H111,0)*0.00753),"")</f>
        <v/>
      </c>
      <c r="AA111" s="68" t="s">
        <v>45</v>
      </c>
      <c r="AB111" s="69" t="s">
        <v>45</v>
      </c>
      <c r="AC111" s="184" t="s">
        <v>231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235</v>
      </c>
      <c r="B112" s="63" t="s">
        <v>236</v>
      </c>
      <c r="C112" s="36">
        <v>4301051438</v>
      </c>
      <c r="D112" s="781">
        <v>4680115880894</v>
      </c>
      <c r="E112" s="781"/>
      <c r="F112" s="62">
        <v>0.33</v>
      </c>
      <c r="G112" s="37">
        <v>6</v>
      </c>
      <c r="H112" s="62">
        <v>1.98</v>
      </c>
      <c r="I112" s="62">
        <v>2.258</v>
      </c>
      <c r="J112" s="37">
        <v>156</v>
      </c>
      <c r="K112" s="37" t="s">
        <v>89</v>
      </c>
      <c r="L112" s="37"/>
      <c r="M112" s="38" t="s">
        <v>133</v>
      </c>
      <c r="N112" s="38"/>
      <c r="O112" s="37">
        <v>45</v>
      </c>
      <c r="P112" s="8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237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4301051439</v>
      </c>
      <c r="D113" s="781">
        <v>4680115880214</v>
      </c>
      <c r="E113" s="781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89</v>
      </c>
      <c r="L113" s="37"/>
      <c r="M113" s="38" t="s">
        <v>133</v>
      </c>
      <c r="N113" s="38"/>
      <c r="O113" s="37">
        <v>45</v>
      </c>
      <c r="P113" s="84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240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788"/>
      <c r="B114" s="788"/>
      <c r="C114" s="788"/>
      <c r="D114" s="788"/>
      <c r="E114" s="788"/>
      <c r="F114" s="788"/>
      <c r="G114" s="788"/>
      <c r="H114" s="788"/>
      <c r="I114" s="788"/>
      <c r="J114" s="788"/>
      <c r="K114" s="788"/>
      <c r="L114" s="788"/>
      <c r="M114" s="788"/>
      <c r="N114" s="788"/>
      <c r="O114" s="789"/>
      <c r="P114" s="785" t="s">
        <v>40</v>
      </c>
      <c r="Q114" s="786"/>
      <c r="R114" s="786"/>
      <c r="S114" s="786"/>
      <c r="T114" s="786"/>
      <c r="U114" s="786"/>
      <c r="V114" s="787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6.5" customHeight="1" x14ac:dyDescent="0.25">
      <c r="A116" s="779" t="s">
        <v>241</v>
      </c>
      <c r="B116" s="779"/>
      <c r="C116" s="779"/>
      <c r="D116" s="779"/>
      <c r="E116" s="779"/>
      <c r="F116" s="779"/>
      <c r="G116" s="779"/>
      <c r="H116" s="779"/>
      <c r="I116" s="779"/>
      <c r="J116" s="779"/>
      <c r="K116" s="779"/>
      <c r="L116" s="779"/>
      <c r="M116" s="779"/>
      <c r="N116" s="779"/>
      <c r="O116" s="779"/>
      <c r="P116" s="779"/>
      <c r="Q116" s="779"/>
      <c r="R116" s="779"/>
      <c r="S116" s="779"/>
      <c r="T116" s="779"/>
      <c r="U116" s="779"/>
      <c r="V116" s="779"/>
      <c r="W116" s="779"/>
      <c r="X116" s="779"/>
      <c r="Y116" s="779"/>
      <c r="Z116" s="779"/>
      <c r="AA116" s="65"/>
      <c r="AB116" s="65"/>
      <c r="AC116" s="79"/>
    </row>
    <row r="117" spans="1:68" ht="14.25" customHeight="1" x14ac:dyDescent="0.25">
      <c r="A117" s="780" t="s">
        <v>125</v>
      </c>
      <c r="B117" s="780"/>
      <c r="C117" s="780"/>
      <c r="D117" s="780"/>
      <c r="E117" s="780"/>
      <c r="F117" s="780"/>
      <c r="G117" s="780"/>
      <c r="H117" s="780"/>
      <c r="I117" s="780"/>
      <c r="J117" s="780"/>
      <c r="K117" s="780"/>
      <c r="L117" s="780"/>
      <c r="M117" s="780"/>
      <c r="N117" s="780"/>
      <c r="O117" s="780"/>
      <c r="P117" s="780"/>
      <c r="Q117" s="780"/>
      <c r="R117" s="780"/>
      <c r="S117" s="780"/>
      <c r="T117" s="780"/>
      <c r="U117" s="780"/>
      <c r="V117" s="780"/>
      <c r="W117" s="780"/>
      <c r="X117" s="780"/>
      <c r="Y117" s="780"/>
      <c r="Z117" s="780"/>
      <c r="AA117" s="66"/>
      <c r="AB117" s="66"/>
      <c r="AC117" s="80"/>
    </row>
    <row r="118" spans="1:68" ht="16.5" customHeight="1" x14ac:dyDescent="0.25">
      <c r="A118" s="63" t="s">
        <v>242</v>
      </c>
      <c r="B118" s="63" t="s">
        <v>243</v>
      </c>
      <c r="C118" s="36">
        <v>4301011703</v>
      </c>
      <c r="D118" s="781">
        <v>4680115882133</v>
      </c>
      <c r="E118" s="781"/>
      <c r="F118" s="62">
        <v>1.4</v>
      </c>
      <c r="G118" s="37">
        <v>8</v>
      </c>
      <c r="H118" s="62">
        <v>11.2</v>
      </c>
      <c r="I118" s="62">
        <v>11.68</v>
      </c>
      <c r="J118" s="37">
        <v>56</v>
      </c>
      <c r="K118" s="37" t="s">
        <v>130</v>
      </c>
      <c r="L118" s="37"/>
      <c r="M118" s="38" t="s">
        <v>129</v>
      </c>
      <c r="N118" s="38"/>
      <c r="O118" s="37">
        <v>50</v>
      </c>
      <c r="P118" s="84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83"/>
      <c r="R118" s="783"/>
      <c r="S118" s="783"/>
      <c r="T118" s="78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IFERROR(IF(Y118=0,"",ROUNDUP(Y118/H118,0)*0.02175),"")</f>
        <v/>
      </c>
      <c r="AA118" s="68" t="s">
        <v>45</v>
      </c>
      <c r="AB118" s="69" t="s">
        <v>45</v>
      </c>
      <c r="AC118" s="190" t="s">
        <v>244</v>
      </c>
      <c r="AG118" s="78"/>
      <c r="AJ118" s="84"/>
      <c r="AK118" s="84"/>
      <c r="BB118" s="191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242</v>
      </c>
      <c r="B119" s="63" t="s">
        <v>245</v>
      </c>
      <c r="C119" s="36">
        <v>4301011514</v>
      </c>
      <c r="D119" s="781">
        <v>4680115882133</v>
      </c>
      <c r="E119" s="781"/>
      <c r="F119" s="62">
        <v>1.35</v>
      </c>
      <c r="G119" s="37">
        <v>8</v>
      </c>
      <c r="H119" s="62">
        <v>10.8</v>
      </c>
      <c r="I119" s="62">
        <v>11.28</v>
      </c>
      <c r="J119" s="37">
        <v>56</v>
      </c>
      <c r="K119" s="37" t="s">
        <v>130</v>
      </c>
      <c r="L119" s="37"/>
      <c r="M119" s="38" t="s">
        <v>129</v>
      </c>
      <c r="N119" s="38"/>
      <c r="O119" s="37">
        <v>50</v>
      </c>
      <c r="P119" s="8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246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247</v>
      </c>
      <c r="B120" s="63" t="s">
        <v>248</v>
      </c>
      <c r="C120" s="36">
        <v>4301011417</v>
      </c>
      <c r="D120" s="781">
        <v>4680115880269</v>
      </c>
      <c r="E120" s="781"/>
      <c r="F120" s="62">
        <v>0.375</v>
      </c>
      <c r="G120" s="37">
        <v>10</v>
      </c>
      <c r="H120" s="62">
        <v>3.75</v>
      </c>
      <c r="I120" s="62">
        <v>3.96</v>
      </c>
      <c r="J120" s="37">
        <v>132</v>
      </c>
      <c r="K120" s="37" t="s">
        <v>89</v>
      </c>
      <c r="L120" s="37"/>
      <c r="M120" s="38" t="s">
        <v>133</v>
      </c>
      <c r="N120" s="38"/>
      <c r="O120" s="37">
        <v>50</v>
      </c>
      <c r="P120" s="8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194" t="s">
        <v>246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249</v>
      </c>
      <c r="B121" s="63" t="s">
        <v>250</v>
      </c>
      <c r="C121" s="36">
        <v>4301011415</v>
      </c>
      <c r="D121" s="781">
        <v>4680115880429</v>
      </c>
      <c r="E121" s="781"/>
      <c r="F121" s="62">
        <v>0.45</v>
      </c>
      <c r="G121" s="37">
        <v>10</v>
      </c>
      <c r="H121" s="62">
        <v>4.5</v>
      </c>
      <c r="I121" s="62">
        <v>4.71</v>
      </c>
      <c r="J121" s="37">
        <v>132</v>
      </c>
      <c r="K121" s="37" t="s">
        <v>89</v>
      </c>
      <c r="L121" s="37"/>
      <c r="M121" s="38" t="s">
        <v>133</v>
      </c>
      <c r="N121" s="38"/>
      <c r="O121" s="37">
        <v>50</v>
      </c>
      <c r="P121" s="8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246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251</v>
      </c>
      <c r="B122" s="63" t="s">
        <v>252</v>
      </c>
      <c r="C122" s="36">
        <v>4301011462</v>
      </c>
      <c r="D122" s="781">
        <v>4680115881457</v>
      </c>
      <c r="E122" s="781"/>
      <c r="F122" s="62">
        <v>0.75</v>
      </c>
      <c r="G122" s="37">
        <v>6</v>
      </c>
      <c r="H122" s="62">
        <v>4.5</v>
      </c>
      <c r="I122" s="62">
        <v>4.71</v>
      </c>
      <c r="J122" s="37">
        <v>132</v>
      </c>
      <c r="K122" s="37" t="s">
        <v>89</v>
      </c>
      <c r="L122" s="37"/>
      <c r="M122" s="38" t="s">
        <v>133</v>
      </c>
      <c r="N122" s="38"/>
      <c r="O122" s="37">
        <v>50</v>
      </c>
      <c r="P122" s="8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246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788"/>
      <c r="B123" s="788"/>
      <c r="C123" s="788"/>
      <c r="D123" s="788"/>
      <c r="E123" s="788"/>
      <c r="F123" s="788"/>
      <c r="G123" s="788"/>
      <c r="H123" s="788"/>
      <c r="I123" s="788"/>
      <c r="J123" s="788"/>
      <c r="K123" s="788"/>
      <c r="L123" s="788"/>
      <c r="M123" s="788"/>
      <c r="N123" s="788"/>
      <c r="O123" s="789"/>
      <c r="P123" s="785" t="s">
        <v>40</v>
      </c>
      <c r="Q123" s="786"/>
      <c r="R123" s="786"/>
      <c r="S123" s="786"/>
      <c r="T123" s="786"/>
      <c r="U123" s="786"/>
      <c r="V123" s="787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780" t="s">
        <v>173</v>
      </c>
      <c r="B125" s="780"/>
      <c r="C125" s="780"/>
      <c r="D125" s="780"/>
      <c r="E125" s="780"/>
      <c r="F125" s="780"/>
      <c r="G125" s="780"/>
      <c r="H125" s="780"/>
      <c r="I125" s="780"/>
      <c r="J125" s="780"/>
      <c r="K125" s="780"/>
      <c r="L125" s="780"/>
      <c r="M125" s="780"/>
      <c r="N125" s="780"/>
      <c r="O125" s="780"/>
      <c r="P125" s="780"/>
      <c r="Q125" s="780"/>
      <c r="R125" s="780"/>
      <c r="S125" s="780"/>
      <c r="T125" s="780"/>
      <c r="U125" s="780"/>
      <c r="V125" s="780"/>
      <c r="W125" s="780"/>
      <c r="X125" s="780"/>
      <c r="Y125" s="780"/>
      <c r="Z125" s="780"/>
      <c r="AA125" s="66"/>
      <c r="AB125" s="66"/>
      <c r="AC125" s="80"/>
    </row>
    <row r="126" spans="1:68" ht="16.5" customHeight="1" x14ac:dyDescent="0.25">
      <c r="A126" s="63" t="s">
        <v>253</v>
      </c>
      <c r="B126" s="63" t="s">
        <v>254</v>
      </c>
      <c r="C126" s="36">
        <v>4301020235</v>
      </c>
      <c r="D126" s="781">
        <v>4680115881488</v>
      </c>
      <c r="E126" s="781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130</v>
      </c>
      <c r="L126" s="37"/>
      <c r="M126" s="38" t="s">
        <v>129</v>
      </c>
      <c r="N126" s="38"/>
      <c r="O126" s="37">
        <v>50</v>
      </c>
      <c r="P126" s="8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83"/>
      <c r="R126" s="783"/>
      <c r="S126" s="783"/>
      <c r="T126" s="78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0" t="s">
        <v>255</v>
      </c>
      <c r="AG126" s="78"/>
      <c r="AJ126" s="84"/>
      <c r="AK126" s="84"/>
      <c r="BB126" s="201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253</v>
      </c>
      <c r="B127" s="63" t="s">
        <v>256</v>
      </c>
      <c r="C127" s="36">
        <v>4301020345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130</v>
      </c>
      <c r="L127" s="37"/>
      <c r="M127" s="38" t="s">
        <v>129</v>
      </c>
      <c r="N127" s="38"/>
      <c r="O127" s="37">
        <v>55</v>
      </c>
      <c r="P127" s="847" t="s">
        <v>257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258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259</v>
      </c>
      <c r="B128" s="63" t="s">
        <v>260</v>
      </c>
      <c r="C128" s="36">
        <v>4301020258</v>
      </c>
      <c r="D128" s="781">
        <v>4680115882775</v>
      </c>
      <c r="E128" s="781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/>
      <c r="M128" s="38" t="s">
        <v>133</v>
      </c>
      <c r="N128" s="38"/>
      <c r="O128" s="37">
        <v>50</v>
      </c>
      <c r="P128" s="84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259</v>
      </c>
      <c r="B129" s="63" t="s">
        <v>261</v>
      </c>
      <c r="C129" s="36">
        <v>4301020346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83</v>
      </c>
      <c r="L129" s="37"/>
      <c r="M129" s="38" t="s">
        <v>129</v>
      </c>
      <c r="N129" s="38"/>
      <c r="O129" s="37">
        <v>55</v>
      </c>
      <c r="P129" s="849" t="s">
        <v>262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258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263</v>
      </c>
      <c r="B130" s="63" t="s">
        <v>264</v>
      </c>
      <c r="C130" s="36">
        <v>4301020339</v>
      </c>
      <c r="D130" s="781">
        <v>4680115880658</v>
      </c>
      <c r="E130" s="781"/>
      <c r="F130" s="62">
        <v>0.4</v>
      </c>
      <c r="G130" s="37">
        <v>6</v>
      </c>
      <c r="H130" s="62">
        <v>2.4</v>
      </c>
      <c r="I130" s="62">
        <v>2.6</v>
      </c>
      <c r="J130" s="37">
        <v>156</v>
      </c>
      <c r="K130" s="37" t="s">
        <v>89</v>
      </c>
      <c r="L130" s="37"/>
      <c r="M130" s="38" t="s">
        <v>129</v>
      </c>
      <c r="N130" s="38"/>
      <c r="O130" s="37">
        <v>50</v>
      </c>
      <c r="P130" s="8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IFERROR(IF(Y130=0,"",ROUNDUP(Y130/H130,0)*0.00753),"")</f>
        <v/>
      </c>
      <c r="AA130" s="68" t="s">
        <v>45</v>
      </c>
      <c r="AB130" s="69" t="s">
        <v>45</v>
      </c>
      <c r="AC130" s="208" t="s">
        <v>255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84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265</v>
      </c>
      <c r="B134" s="63" t="s">
        <v>266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130</v>
      </c>
      <c r="L134" s="37"/>
      <c r="M134" s="38" t="s">
        <v>133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267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265</v>
      </c>
      <c r="B135" s="63" t="s">
        <v>268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130</v>
      </c>
      <c r="L135" s="37"/>
      <c r="M135" s="38" t="s">
        <v>82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269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270</v>
      </c>
      <c r="B136" s="63" t="s">
        <v>271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130</v>
      </c>
      <c r="L136" s="37"/>
      <c r="M136" s="38" t="s">
        <v>133</v>
      </c>
      <c r="N136" s="38"/>
      <c r="O136" s="37">
        <v>45</v>
      </c>
      <c r="P136" s="853" t="s">
        <v>272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273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274</v>
      </c>
      <c r="B137" s="63" t="s">
        <v>275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89</v>
      </c>
      <c r="L137" s="37"/>
      <c r="M137" s="38" t="s">
        <v>133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267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276</v>
      </c>
      <c r="B138" s="63" t="s">
        <v>277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89</v>
      </c>
      <c r="L138" s="37"/>
      <c r="M138" s="38" t="s">
        <v>133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267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278</v>
      </c>
      <c r="B139" s="63" t="s">
        <v>279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89</v>
      </c>
      <c r="L139" s="37"/>
      <c r="M139" s="38" t="s">
        <v>82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273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280</v>
      </c>
      <c r="B140" s="63" t="s">
        <v>281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89</v>
      </c>
      <c r="L140" s="37"/>
      <c r="M140" s="38" t="s">
        <v>82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282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213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283</v>
      </c>
      <c r="B144" s="63" t="s">
        <v>284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89</v>
      </c>
      <c r="L144" s="37"/>
      <c r="M144" s="38" t="s">
        <v>82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285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286</v>
      </c>
      <c r="B145" s="63" t="s">
        <v>287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89</v>
      </c>
      <c r="L145" s="37"/>
      <c r="M145" s="38" t="s">
        <v>82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288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289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125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290</v>
      </c>
      <c r="B150" s="63" t="s">
        <v>291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89</v>
      </c>
      <c r="L150" s="37"/>
      <c r="M150" s="38" t="s">
        <v>119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292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290</v>
      </c>
      <c r="B151" s="63" t="s">
        <v>293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89</v>
      </c>
      <c r="L151" s="37"/>
      <c r="M151" s="38" t="s">
        <v>119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292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78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294</v>
      </c>
      <c r="B155" s="63" t="s">
        <v>295</v>
      </c>
      <c r="C155" s="36">
        <v>4301031235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89</v>
      </c>
      <c r="L155" s="37"/>
      <c r="M155" s="38" t="s">
        <v>119</v>
      </c>
      <c r="N155" s="38"/>
      <c r="O155" s="37">
        <v>90</v>
      </c>
      <c r="P155" s="8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296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294</v>
      </c>
      <c r="B156" s="63" t="s">
        <v>297</v>
      </c>
      <c r="C156" s="36">
        <v>4301031234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89</v>
      </c>
      <c r="L156" s="37"/>
      <c r="M156" s="38" t="s">
        <v>119</v>
      </c>
      <c r="N156" s="38"/>
      <c r="O156" s="37">
        <v>90</v>
      </c>
      <c r="P156" s="8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296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84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298</v>
      </c>
      <c r="B160" s="63" t="s">
        <v>299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89</v>
      </c>
      <c r="L160" s="37"/>
      <c r="M160" s="38" t="s">
        <v>119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292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298</v>
      </c>
      <c r="B161" s="63" t="s">
        <v>300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89</v>
      </c>
      <c r="L161" s="37"/>
      <c r="M161" s="38" t="s">
        <v>119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292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123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125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301</v>
      </c>
      <c r="B166" s="63" t="s">
        <v>302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130</v>
      </c>
      <c r="L166" s="37"/>
      <c r="M166" s="38" t="s">
        <v>129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303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304</v>
      </c>
      <c r="B167" s="63" t="s">
        <v>305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89</v>
      </c>
      <c r="L167" s="37"/>
      <c r="M167" s="38" t="s">
        <v>129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306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307</v>
      </c>
      <c r="B168" s="63" t="s">
        <v>308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4.24</v>
      </c>
      <c r="J168" s="37">
        <v>120</v>
      </c>
      <c r="K168" s="37" t="s">
        <v>89</v>
      </c>
      <c r="L168" s="37"/>
      <c r="M168" s="38" t="s">
        <v>129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IFERROR(IF(Y168=0,"",ROUNDUP(Y168/H168,0)*0.00937),"")</f>
        <v/>
      </c>
      <c r="AA168" s="68" t="s">
        <v>45</v>
      </c>
      <c r="AB168" s="69" t="s">
        <v>45</v>
      </c>
      <c r="AC168" s="244" t="s">
        <v>309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78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310</v>
      </c>
      <c r="B172" s="63" t="s">
        <v>311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130</v>
      </c>
      <c r="L172" s="37"/>
      <c r="M172" s="38" t="s">
        <v>129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312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313</v>
      </c>
      <c r="B173" s="63" t="s">
        <v>314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120</v>
      </c>
      <c r="K173" s="37" t="s">
        <v>89</v>
      </c>
      <c r="L173" s="37"/>
      <c r="M173" s="38" t="s">
        <v>82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IFERROR(IF(Y173=0,"",ROUNDUP(Y173/H173,0)*0.00937),"")</f>
        <v/>
      </c>
      <c r="AA173" s="68" t="s">
        <v>45</v>
      </c>
      <c r="AB173" s="69" t="s">
        <v>45</v>
      </c>
      <c r="AC173" s="248" t="s">
        <v>315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316</v>
      </c>
      <c r="B174" s="63" t="s">
        <v>317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82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318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319</v>
      </c>
      <c r="B175" s="63" t="s">
        <v>320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83</v>
      </c>
      <c r="L175" s="37"/>
      <c r="M175" s="38" t="s">
        <v>82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315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321</v>
      </c>
      <c r="B176" s="63" t="s">
        <v>322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83</v>
      </c>
      <c r="L176" s="37"/>
      <c r="M176" s="38" t="s">
        <v>82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318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84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323</v>
      </c>
      <c r="B180" s="63" t="s">
        <v>324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130</v>
      </c>
      <c r="L180" s="37"/>
      <c r="M180" s="38" t="s">
        <v>82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325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326</v>
      </c>
      <c r="B181" s="63" t="s">
        <v>327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89</v>
      </c>
      <c r="L181" s="37"/>
      <c r="M181" s="38" t="s">
        <v>82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328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329</v>
      </c>
      <c r="B182" s="63" t="s">
        <v>330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89</v>
      </c>
      <c r="L182" s="37"/>
      <c r="M182" s="38" t="s">
        <v>82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325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331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332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173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333</v>
      </c>
      <c r="B188" s="63" t="s">
        <v>334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83</v>
      </c>
      <c r="L188" s="37"/>
      <c r="M188" s="38" t="s">
        <v>82</v>
      </c>
      <c r="N188" s="38"/>
      <c r="O188" s="37">
        <v>40</v>
      </c>
      <c r="P188" s="877" t="s">
        <v>335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336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78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337</v>
      </c>
      <c r="B192" s="63" t="s">
        <v>338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89</v>
      </c>
      <c r="L192" s="37"/>
      <c r="M192" s="38" t="s">
        <v>82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339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340</v>
      </c>
      <c r="B193" s="63" t="s">
        <v>341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89</v>
      </c>
      <c r="L193" s="37"/>
      <c r="M193" s="38" t="s">
        <v>82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342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343</v>
      </c>
      <c r="B194" s="63" t="s">
        <v>344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89</v>
      </c>
      <c r="L194" s="37"/>
      <c r="M194" s="38" t="s">
        <v>82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345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83</v>
      </c>
      <c r="L195" s="37"/>
      <c r="M195" s="38" t="s">
        <v>82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339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/>
      <c r="M196" s="38" t="s">
        <v>82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342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345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89</v>
      </c>
      <c r="L198" s="37"/>
      <c r="M198" s="38" t="s">
        <v>82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345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357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125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358</v>
      </c>
      <c r="B204" s="63" t="s">
        <v>359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130</v>
      </c>
      <c r="L204" s="37"/>
      <c r="M204" s="38" t="s">
        <v>129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360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361</v>
      </c>
      <c r="B205" s="63" t="s">
        <v>362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89</v>
      </c>
      <c r="L205" s="37"/>
      <c r="M205" s="38" t="s">
        <v>82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360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173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363</v>
      </c>
      <c r="B209" s="63" t="s">
        <v>364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130</v>
      </c>
      <c r="L209" s="37"/>
      <c r="M209" s="38" t="s">
        <v>133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365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366</v>
      </c>
      <c r="B210" s="63" t="s">
        <v>367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89</v>
      </c>
      <c r="L210" s="37"/>
      <c r="M210" s="38" t="s">
        <v>129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365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78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368</v>
      </c>
      <c r="B214" s="63" t="s">
        <v>369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120</v>
      </c>
      <c r="K214" s="37" t="s">
        <v>89</v>
      </c>
      <c r="L214" s="37"/>
      <c r="M214" s="38" t="s">
        <v>82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IFERROR(IF(Y214=0,"",ROUNDUP(Y214/H214,0)*0.00937),"")</f>
        <v/>
      </c>
      <c r="AA214" s="68" t="s">
        <v>45</v>
      </c>
      <c r="AB214" s="69" t="s">
        <v>45</v>
      </c>
      <c r="AC214" s="288" t="s">
        <v>370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120</v>
      </c>
      <c r="K215" s="37" t="s">
        <v>89</v>
      </c>
      <c r="L215" s="37"/>
      <c r="M215" s="38" t="s">
        <v>82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IFERROR(IF(Y215=0,"",ROUNDUP(Y215/H215,0)*0.00937),"")</f>
        <v/>
      </c>
      <c r="AA215" s="68" t="s">
        <v>45</v>
      </c>
      <c r="AB215" s="69" t="s">
        <v>45</v>
      </c>
      <c r="AC215" s="290" t="s">
        <v>373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120</v>
      </c>
      <c r="K216" s="37" t="s">
        <v>89</v>
      </c>
      <c r="L216" s="37"/>
      <c r="M216" s="38" t="s">
        <v>82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IFERROR(IF(Y216=0,"",ROUNDUP(Y216/H216,0)*0.00937),"")</f>
        <v/>
      </c>
      <c r="AA216" s="68" t="s">
        <v>45</v>
      </c>
      <c r="AB216" s="69" t="s">
        <v>45</v>
      </c>
      <c r="AC216" s="292" t="s">
        <v>376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120</v>
      </c>
      <c r="K217" s="37" t="s">
        <v>89</v>
      </c>
      <c r="L217" s="37"/>
      <c r="M217" s="38" t="s">
        <v>82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IFERROR(IF(Y217=0,"",ROUNDUP(Y217/H217,0)*0.00937),"")</f>
        <v/>
      </c>
      <c r="AA217" s="68" t="s">
        <v>45</v>
      </c>
      <c r="AB217" s="69" t="s">
        <v>45</v>
      </c>
      <c r="AC217" s="294" t="s">
        <v>379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83</v>
      </c>
      <c r="L218" s="37"/>
      <c r="M218" s="38" t="s">
        <v>82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370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/>
      <c r="M219" s="38" t="s">
        <v>82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84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388</v>
      </c>
      <c r="B225" s="63" t="s">
        <v>389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130</v>
      </c>
      <c r="L225" s="37"/>
      <c r="M225" s="38" t="s">
        <v>133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390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391</v>
      </c>
      <c r="B226" s="63" t="s">
        <v>392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130</v>
      </c>
      <c r="L226" s="37"/>
      <c r="M226" s="38" t="s">
        <v>82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397</v>
      </c>
      <c r="B228" s="63" t="s">
        <v>398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89</v>
      </c>
      <c r="L229" s="37"/>
      <c r="M229" s="38" t="s">
        <v>133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390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402</v>
      </c>
      <c r="B230" s="63" t="s">
        <v>403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89</v>
      </c>
      <c r="L230" s="37"/>
      <c r="M230" s="38" t="s">
        <v>167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404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405</v>
      </c>
      <c r="B231" s="63" t="s">
        <v>406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89</v>
      </c>
      <c r="L231" s="37"/>
      <c r="M231" s="38" t="s">
        <v>82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407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89</v>
      </c>
      <c r="L232" s="37"/>
      <c r="M232" s="38" t="s">
        <v>82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399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/>
      <c r="M233" s="38" t="s">
        <v>82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393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412</v>
      </c>
      <c r="B234" s="63" t="s">
        <v>413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/>
      <c r="M234" s="38" t="s">
        <v>82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393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414</v>
      </c>
      <c r="B235" s="63" t="s">
        <v>415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89</v>
      </c>
      <c r="L235" s="37"/>
      <c r="M235" s="38" t="s">
        <v>133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396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213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416</v>
      </c>
      <c r="B239" s="63" t="s">
        <v>417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120</v>
      </c>
      <c r="K239" s="37" t="s">
        <v>89</v>
      </c>
      <c r="L239" s="37"/>
      <c r="M239" s="38" t="s">
        <v>82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IFERROR(IF(Y239=0,"",ROUNDUP(Y239/H239,0)*0.00937),"")</f>
        <v/>
      </c>
      <c r="AA239" s="68" t="s">
        <v>45</v>
      </c>
      <c r="AB239" s="69" t="s">
        <v>45</v>
      </c>
      <c r="AC239" s="326" t="s">
        <v>418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16.5" customHeight="1" x14ac:dyDescent="0.25">
      <c r="A240" s="63" t="s">
        <v>416</v>
      </c>
      <c r="B240" s="63" t="s">
        <v>419</v>
      </c>
      <c r="C240" s="36">
        <v>4301060360</v>
      </c>
      <c r="D240" s="781">
        <v>4680115882874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89</v>
      </c>
      <c r="L240" s="37"/>
      <c r="M240" s="38" t="s">
        <v>82</v>
      </c>
      <c r="N240" s="38"/>
      <c r="O240" s="37">
        <v>30</v>
      </c>
      <c r="P240" s="9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420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4301060359</v>
      </c>
      <c r="D241" s="781">
        <v>4680115884434</v>
      </c>
      <c r="E241" s="781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89</v>
      </c>
      <c r="L241" s="37"/>
      <c r="M241" s="38" t="s">
        <v>82</v>
      </c>
      <c r="N241" s="38"/>
      <c r="O241" s="37">
        <v>30</v>
      </c>
      <c r="P241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423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4301060375</v>
      </c>
      <c r="D242" s="781">
        <v>4680115880818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89</v>
      </c>
      <c r="L242" s="37"/>
      <c r="M242" s="38" t="s">
        <v>82</v>
      </c>
      <c r="N242" s="38"/>
      <c r="O242" s="37">
        <v>40</v>
      </c>
      <c r="P242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426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427</v>
      </c>
      <c r="B243" s="63" t="s">
        <v>428</v>
      </c>
      <c r="C243" s="36">
        <v>4301060389</v>
      </c>
      <c r="D243" s="781">
        <v>4680115880801</v>
      </c>
      <c r="E243" s="781"/>
      <c r="F243" s="62">
        <v>0.4</v>
      </c>
      <c r="G243" s="37">
        <v>6</v>
      </c>
      <c r="H243" s="62">
        <v>2.4</v>
      </c>
      <c r="I243" s="62">
        <v>2.6720000000000002</v>
      </c>
      <c r="J243" s="37">
        <v>156</v>
      </c>
      <c r="K243" s="37" t="s">
        <v>89</v>
      </c>
      <c r="L243" s="37"/>
      <c r="M243" s="38" t="s">
        <v>133</v>
      </c>
      <c r="N243" s="38"/>
      <c r="O243" s="37">
        <v>40</v>
      </c>
      <c r="P243" s="91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83"/>
      <c r="R243" s="783"/>
      <c r="S243" s="783"/>
      <c r="T243" s="78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IFERROR(IF(Y243=0,"",ROUNDUP(Y243/H243,0)*0.00753),"")</f>
        <v/>
      </c>
      <c r="AA243" s="68" t="s">
        <v>45</v>
      </c>
      <c r="AB243" s="69" t="s">
        <v>45</v>
      </c>
      <c r="AC243" s="334" t="s">
        <v>429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788"/>
      <c r="B245" s="788"/>
      <c r="C245" s="788"/>
      <c r="D245" s="788"/>
      <c r="E245" s="788"/>
      <c r="F245" s="788"/>
      <c r="G245" s="788"/>
      <c r="H245" s="788"/>
      <c r="I245" s="788"/>
      <c r="J245" s="788"/>
      <c r="K245" s="788"/>
      <c r="L245" s="788"/>
      <c r="M245" s="788"/>
      <c r="N245" s="788"/>
      <c r="O245" s="789"/>
      <c r="P245" s="785" t="s">
        <v>40</v>
      </c>
      <c r="Q245" s="786"/>
      <c r="R245" s="786"/>
      <c r="S245" s="786"/>
      <c r="T245" s="786"/>
      <c r="U245" s="786"/>
      <c r="V245" s="787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779" t="s">
        <v>430</v>
      </c>
      <c r="B246" s="779"/>
      <c r="C246" s="779"/>
      <c r="D246" s="779"/>
      <c r="E246" s="779"/>
      <c r="F246" s="779"/>
      <c r="G246" s="779"/>
      <c r="H246" s="779"/>
      <c r="I246" s="779"/>
      <c r="J246" s="779"/>
      <c r="K246" s="779"/>
      <c r="L246" s="779"/>
      <c r="M246" s="779"/>
      <c r="N246" s="779"/>
      <c r="O246" s="779"/>
      <c r="P246" s="779"/>
      <c r="Q246" s="779"/>
      <c r="R246" s="779"/>
      <c r="S246" s="779"/>
      <c r="T246" s="779"/>
      <c r="U246" s="779"/>
      <c r="V246" s="779"/>
      <c r="W246" s="779"/>
      <c r="X246" s="779"/>
      <c r="Y246" s="779"/>
      <c r="Z246" s="779"/>
      <c r="AA246" s="65"/>
      <c r="AB246" s="65"/>
      <c r="AC246" s="79"/>
    </row>
    <row r="247" spans="1:68" ht="14.25" customHeight="1" x14ac:dyDescent="0.25">
      <c r="A247" s="780" t="s">
        <v>125</v>
      </c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80"/>
      <c r="P247" s="780"/>
      <c r="Q247" s="780"/>
      <c r="R247" s="780"/>
      <c r="S247" s="780"/>
      <c r="T247" s="780"/>
      <c r="U247" s="780"/>
      <c r="V247" s="780"/>
      <c r="W247" s="780"/>
      <c r="X247" s="780"/>
      <c r="Y247" s="780"/>
      <c r="Z247" s="780"/>
      <c r="AA247" s="66"/>
      <c r="AB247" s="66"/>
      <c r="AC247" s="80"/>
    </row>
    <row r="248" spans="1:68" ht="27" customHeight="1" x14ac:dyDescent="0.25">
      <c r="A248" s="63" t="s">
        <v>431</v>
      </c>
      <c r="B248" s="63" t="s">
        <v>432</v>
      </c>
      <c r="C248" s="36">
        <v>4301011945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130</v>
      </c>
      <c r="L248" s="37"/>
      <c r="M248" s="38" t="s">
        <v>156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5" si="42">IFERROR(IF(X248="",0,CEILING((X248/$H248),1)*$H248),"")</f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433</v>
      </c>
      <c r="AG248" s="78"/>
      <c r="AJ248" s="84"/>
      <c r="AK248" s="84"/>
      <c r="BB248" s="337" t="s">
        <v>66</v>
      </c>
      <c r="BM248" s="78">
        <f t="shared" ref="BM248:BM255" si="43">IFERROR(X248*I248/H248,"0")</f>
        <v>0</v>
      </c>
      <c r="BN248" s="78">
        <f t="shared" ref="BN248:BN255" si="44">IFERROR(Y248*I248/H248,"0")</f>
        <v>0</v>
      </c>
      <c r="BO248" s="78">
        <f t="shared" ref="BO248:BO255" si="45">IFERROR(1/J248*(X248/H248),"0")</f>
        <v>0</v>
      </c>
      <c r="BP248" s="78">
        <f t="shared" ref="BP248:BP255" si="46">IFERROR(1/J248*(Y248/H248),"0")</f>
        <v>0</v>
      </c>
    </row>
    <row r="249" spans="1:68" ht="27" customHeight="1" x14ac:dyDescent="0.25">
      <c r="A249" s="63" t="s">
        <v>431</v>
      </c>
      <c r="B249" s="63" t="s">
        <v>434</v>
      </c>
      <c r="C249" s="36">
        <v>4301011717</v>
      </c>
      <c r="D249" s="781">
        <v>4680115884274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130</v>
      </c>
      <c r="L249" s="37"/>
      <c r="M249" s="38" t="s">
        <v>129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435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4301011719</v>
      </c>
      <c r="D250" s="781">
        <v>4680115884298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129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438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439</v>
      </c>
      <c r="B251" s="63" t="s">
        <v>440</v>
      </c>
      <c r="C251" s="36">
        <v>4301011944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/>
      <c r="M251" s="38" t="s">
        <v>156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433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439</v>
      </c>
      <c r="B252" s="63" t="s">
        <v>441</v>
      </c>
      <c r="C252" s="36">
        <v>4301011733</v>
      </c>
      <c r="D252" s="781">
        <v>4680115884250</v>
      </c>
      <c r="E252" s="78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/>
      <c r="M252" s="38" t="s">
        <v>133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442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443</v>
      </c>
      <c r="B253" s="63" t="s">
        <v>444</v>
      </c>
      <c r="C253" s="36">
        <v>4301011718</v>
      </c>
      <c r="D253" s="781">
        <v>4680115884281</v>
      </c>
      <c r="E253" s="781"/>
      <c r="F253" s="62">
        <v>0.4</v>
      </c>
      <c r="G253" s="37">
        <v>10</v>
      </c>
      <c r="H253" s="62">
        <v>4</v>
      </c>
      <c r="I253" s="62">
        <v>4.24</v>
      </c>
      <c r="J253" s="37">
        <v>120</v>
      </c>
      <c r="K253" s="37" t="s">
        <v>89</v>
      </c>
      <c r="L253" s="37"/>
      <c r="M253" s="38" t="s">
        <v>129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IFERROR(IF(Y253=0,"",ROUNDUP(Y253/H253,0)*0.00937),"")</f>
        <v/>
      </c>
      <c r="AA253" s="68" t="s">
        <v>45</v>
      </c>
      <c r="AB253" s="69" t="s">
        <v>45</v>
      </c>
      <c r="AC253" s="346" t="s">
        <v>435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445</v>
      </c>
      <c r="B254" s="63" t="s">
        <v>446</v>
      </c>
      <c r="C254" s="36">
        <v>4301011720</v>
      </c>
      <c r="D254" s="781">
        <v>4680115884199</v>
      </c>
      <c r="E254" s="781"/>
      <c r="F254" s="62">
        <v>0.37</v>
      </c>
      <c r="G254" s="37">
        <v>10</v>
      </c>
      <c r="H254" s="62">
        <v>3.7</v>
      </c>
      <c r="I254" s="62">
        <v>3.94</v>
      </c>
      <c r="J254" s="37">
        <v>120</v>
      </c>
      <c r="K254" s="37" t="s">
        <v>89</v>
      </c>
      <c r="L254" s="37"/>
      <c r="M254" s="38" t="s">
        <v>129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IFERROR(IF(Y254=0,"",ROUNDUP(Y254/H254,0)*0.00937),"")</f>
        <v/>
      </c>
      <c r="AA254" s="68" t="s">
        <v>45</v>
      </c>
      <c r="AB254" s="69" t="s">
        <v>45</v>
      </c>
      <c r="AC254" s="348" t="s">
        <v>438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4301011716</v>
      </c>
      <c r="D255" s="781">
        <v>4680115884267</v>
      </c>
      <c r="E255" s="781"/>
      <c r="F255" s="62">
        <v>0.4</v>
      </c>
      <c r="G255" s="37">
        <v>10</v>
      </c>
      <c r="H255" s="62">
        <v>4</v>
      </c>
      <c r="I255" s="62">
        <v>4.24</v>
      </c>
      <c r="J255" s="37">
        <v>120</v>
      </c>
      <c r="K255" s="37" t="s">
        <v>89</v>
      </c>
      <c r="L255" s="37"/>
      <c r="M255" s="38" t="s">
        <v>129</v>
      </c>
      <c r="N255" s="38"/>
      <c r="O255" s="37">
        <v>55</v>
      </c>
      <c r="P255" s="9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83"/>
      <c r="R255" s="783"/>
      <c r="S255" s="783"/>
      <c r="T255" s="78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2"/>
        <v>0</v>
      </c>
      <c r="Z255" s="41" t="str">
        <f>IFERROR(IF(Y255=0,"",ROUNDUP(Y255/H255,0)*0.00937),"")</f>
        <v/>
      </c>
      <c r="AA255" s="68" t="s">
        <v>45</v>
      </c>
      <c r="AB255" s="69" t="s">
        <v>45</v>
      </c>
      <c r="AC255" s="350" t="s">
        <v>449</v>
      </c>
      <c r="AG255" s="78"/>
      <c r="AJ255" s="84"/>
      <c r="AK255" s="84"/>
      <c r="BB255" s="351" t="s">
        <v>66</v>
      </c>
      <c r="BM255" s="78">
        <f t="shared" si="43"/>
        <v>0</v>
      </c>
      <c r="BN255" s="78">
        <f t="shared" si="44"/>
        <v>0</v>
      </c>
      <c r="BO255" s="78">
        <f t="shared" si="45"/>
        <v>0</v>
      </c>
      <c r="BP255" s="78">
        <f t="shared" si="46"/>
        <v>0</v>
      </c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39</v>
      </c>
      <c r="X256" s="43">
        <f>IFERROR(X248/H248,"0")+IFERROR(X249/H249,"0")+IFERROR(X250/H250,"0")+IFERROR(X251/H251,"0")+IFERROR(X252/H252,"0")+IFERROR(X253/H253,"0")+IFERROR(X254/H254,"0")+IFERROR(X255/H255,"0")</f>
        <v>0</v>
      </c>
      <c r="Y256" s="43">
        <f>IFERROR(Y248/H248,"0")+IFERROR(Y249/H249,"0")+IFERROR(Y250/H250,"0")+IFERROR(Y251/H251,"0")+IFERROR(Y252/H252,"0")+IFERROR(Y253/H253,"0")+IFERROR(Y254/H254,"0")+IFERROR(Y255/H255,"0")</f>
        <v>0</v>
      </c>
      <c r="Z256" s="4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788"/>
      <c r="B257" s="788"/>
      <c r="C257" s="788"/>
      <c r="D257" s="788"/>
      <c r="E257" s="788"/>
      <c r="F257" s="788"/>
      <c r="G257" s="788"/>
      <c r="H257" s="788"/>
      <c r="I257" s="788"/>
      <c r="J257" s="788"/>
      <c r="K257" s="788"/>
      <c r="L257" s="788"/>
      <c r="M257" s="788"/>
      <c r="N257" s="788"/>
      <c r="O257" s="789"/>
      <c r="P257" s="785" t="s">
        <v>40</v>
      </c>
      <c r="Q257" s="786"/>
      <c r="R257" s="786"/>
      <c r="S257" s="786"/>
      <c r="T257" s="786"/>
      <c r="U257" s="786"/>
      <c r="V257" s="787"/>
      <c r="W257" s="42" t="s">
        <v>0</v>
      </c>
      <c r="X257" s="43">
        <f>IFERROR(SUM(X248:X255),"0")</f>
        <v>0</v>
      </c>
      <c r="Y257" s="43">
        <f>IFERROR(SUM(Y248:Y255),"0")</f>
        <v>0</v>
      </c>
      <c r="Z257" s="42"/>
      <c r="AA257" s="67"/>
      <c r="AB257" s="67"/>
      <c r="AC257" s="67"/>
    </row>
    <row r="258" spans="1:68" ht="16.5" customHeight="1" x14ac:dyDescent="0.25">
      <c r="A258" s="779" t="s">
        <v>450</v>
      </c>
      <c r="B258" s="779"/>
      <c r="C258" s="779"/>
      <c r="D258" s="779"/>
      <c r="E258" s="779"/>
      <c r="F258" s="779"/>
      <c r="G258" s="779"/>
      <c r="H258" s="779"/>
      <c r="I258" s="779"/>
      <c r="J258" s="779"/>
      <c r="K258" s="779"/>
      <c r="L258" s="779"/>
      <c r="M258" s="779"/>
      <c r="N258" s="779"/>
      <c r="O258" s="779"/>
      <c r="P258" s="779"/>
      <c r="Q258" s="779"/>
      <c r="R258" s="779"/>
      <c r="S258" s="779"/>
      <c r="T258" s="779"/>
      <c r="U258" s="779"/>
      <c r="V258" s="779"/>
      <c r="W258" s="779"/>
      <c r="X258" s="779"/>
      <c r="Y258" s="779"/>
      <c r="Z258" s="779"/>
      <c r="AA258" s="65"/>
      <c r="AB258" s="65"/>
      <c r="AC258" s="79"/>
    </row>
    <row r="259" spans="1:68" ht="14.25" customHeight="1" x14ac:dyDescent="0.25">
      <c r="A259" s="780" t="s">
        <v>125</v>
      </c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80"/>
      <c r="P259" s="780"/>
      <c r="Q259" s="780"/>
      <c r="R259" s="780"/>
      <c r="S259" s="780"/>
      <c r="T259" s="780"/>
      <c r="U259" s="780"/>
      <c r="V259" s="780"/>
      <c r="W259" s="780"/>
      <c r="X259" s="780"/>
      <c r="Y259" s="780"/>
      <c r="Z259" s="780"/>
      <c r="AA259" s="66"/>
      <c r="AB259" s="66"/>
      <c r="AC259" s="80"/>
    </row>
    <row r="260" spans="1:68" ht="27" customHeight="1" x14ac:dyDescent="0.25">
      <c r="A260" s="63" t="s">
        <v>451</v>
      </c>
      <c r="B260" s="63" t="s">
        <v>452</v>
      </c>
      <c r="C260" s="36">
        <v>4301011942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130</v>
      </c>
      <c r="L260" s="37"/>
      <c r="M260" s="38" t="s">
        <v>156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7" si="47">IFERROR(IF(X260="",0,CEILING((X260/$H260),1)*$H260),"")</f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453</v>
      </c>
      <c r="AG260" s="78"/>
      <c r="AJ260" s="84"/>
      <c r="AK260" s="84"/>
      <c r="BB260" s="353" t="s">
        <v>66</v>
      </c>
      <c r="BM260" s="78">
        <f t="shared" ref="BM260:BM267" si="48">IFERROR(X260*I260/H260,"0")</f>
        <v>0</v>
      </c>
      <c r="BN260" s="78">
        <f t="shared" ref="BN260:BN267" si="49">IFERROR(Y260*I260/H260,"0")</f>
        <v>0</v>
      </c>
      <c r="BO260" s="78">
        <f t="shared" ref="BO260:BO267" si="50">IFERROR(1/J260*(X260/H260),"0")</f>
        <v>0</v>
      </c>
      <c r="BP260" s="78">
        <f t="shared" ref="BP260:BP267" si="51">IFERROR(1/J260*(Y260/H260),"0")</f>
        <v>0</v>
      </c>
    </row>
    <row r="261" spans="1:68" ht="27" customHeight="1" x14ac:dyDescent="0.25">
      <c r="A261" s="63" t="s">
        <v>451</v>
      </c>
      <c r="B261" s="63" t="s">
        <v>454</v>
      </c>
      <c r="C261" s="36">
        <v>4301011826</v>
      </c>
      <c r="D261" s="781">
        <v>4680115884137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130</v>
      </c>
      <c r="L261" s="37"/>
      <c r="M261" s="38" t="s">
        <v>129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455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456</v>
      </c>
      <c r="B262" s="63" t="s">
        <v>457</v>
      </c>
      <c r="C262" s="36">
        <v>4301011724</v>
      </c>
      <c r="D262" s="781">
        <v>4680115884236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458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459</v>
      </c>
      <c r="B263" s="63" t="s">
        <v>460</v>
      </c>
      <c r="C263" s="36">
        <v>4301011721</v>
      </c>
      <c r="D263" s="781">
        <v>4680115884175</v>
      </c>
      <c r="E263" s="781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129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461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462</v>
      </c>
      <c r="B264" s="63" t="s">
        <v>463</v>
      </c>
      <c r="C264" s="36">
        <v>4301011824</v>
      </c>
      <c r="D264" s="781">
        <v>4680115884144</v>
      </c>
      <c r="E264" s="781"/>
      <c r="F264" s="62">
        <v>0.4</v>
      </c>
      <c r="G264" s="37">
        <v>10</v>
      </c>
      <c r="H264" s="62">
        <v>4</v>
      </c>
      <c r="I264" s="62">
        <v>4.24</v>
      </c>
      <c r="J264" s="37">
        <v>120</v>
      </c>
      <c r="K264" s="37" t="s">
        <v>89</v>
      </c>
      <c r="L264" s="37"/>
      <c r="M264" s="38" t="s">
        <v>129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IFERROR(IF(Y264=0,"",ROUNDUP(Y264/H264,0)*0.00937),"")</f>
        <v/>
      </c>
      <c r="AA264" s="68" t="s">
        <v>45</v>
      </c>
      <c r="AB264" s="69" t="s">
        <v>45</v>
      </c>
      <c r="AC264" s="360" t="s">
        <v>455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4301011963</v>
      </c>
      <c r="D265" s="781">
        <v>4680115885288</v>
      </c>
      <c r="E265" s="781"/>
      <c r="F265" s="62">
        <v>0.37</v>
      </c>
      <c r="G265" s="37">
        <v>10</v>
      </c>
      <c r="H265" s="62">
        <v>3.7</v>
      </c>
      <c r="I265" s="62">
        <v>3.94</v>
      </c>
      <c r="J265" s="37">
        <v>120</v>
      </c>
      <c r="K265" s="37" t="s">
        <v>89</v>
      </c>
      <c r="L265" s="37"/>
      <c r="M265" s="38" t="s">
        <v>129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IFERROR(IF(Y265=0,"",ROUNDUP(Y265/H265,0)*0.00937),"")</f>
        <v/>
      </c>
      <c r="AA265" s="68" t="s">
        <v>45</v>
      </c>
      <c r="AB265" s="69" t="s">
        <v>45</v>
      </c>
      <c r="AC265" s="362" t="s">
        <v>466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467</v>
      </c>
      <c r="B266" s="63" t="s">
        <v>468</v>
      </c>
      <c r="C266" s="36">
        <v>4301011726</v>
      </c>
      <c r="D266" s="781">
        <v>4680115884182</v>
      </c>
      <c r="E266" s="781"/>
      <c r="F266" s="62">
        <v>0.37</v>
      </c>
      <c r="G266" s="37">
        <v>10</v>
      </c>
      <c r="H266" s="62">
        <v>3.7</v>
      </c>
      <c r="I266" s="62">
        <v>3.94</v>
      </c>
      <c r="J266" s="37">
        <v>120</v>
      </c>
      <c r="K266" s="37" t="s">
        <v>89</v>
      </c>
      <c r="L266" s="37"/>
      <c r="M266" s="38" t="s">
        <v>129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IFERROR(IF(Y266=0,"",ROUNDUP(Y266/H266,0)*0.00937),"")</f>
        <v/>
      </c>
      <c r="AA266" s="68" t="s">
        <v>45</v>
      </c>
      <c r="AB266" s="69" t="s">
        <v>45</v>
      </c>
      <c r="AC266" s="364" t="s">
        <v>458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469</v>
      </c>
      <c r="B267" s="63" t="s">
        <v>470</v>
      </c>
      <c r="C267" s="36">
        <v>4301011722</v>
      </c>
      <c r="D267" s="781">
        <v>4680115884205</v>
      </c>
      <c r="E267" s="781"/>
      <c r="F267" s="62">
        <v>0.4</v>
      </c>
      <c r="G267" s="37">
        <v>10</v>
      </c>
      <c r="H267" s="62">
        <v>4</v>
      </c>
      <c r="I267" s="62">
        <v>4.24</v>
      </c>
      <c r="J267" s="37">
        <v>120</v>
      </c>
      <c r="K267" s="37" t="s">
        <v>89</v>
      </c>
      <c r="L267" s="37"/>
      <c r="M267" s="38" t="s">
        <v>129</v>
      </c>
      <c r="N267" s="38"/>
      <c r="O267" s="37">
        <v>55</v>
      </c>
      <c r="P267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3"/>
      <c r="R267" s="783"/>
      <c r="S267" s="783"/>
      <c r="T267" s="78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IFERROR(IF(Y267=0,"",ROUNDUP(Y267/H267,0)*0.00937),"")</f>
        <v/>
      </c>
      <c r="AA267" s="68" t="s">
        <v>45</v>
      </c>
      <c r="AB267" s="69" t="s">
        <v>45</v>
      </c>
      <c r="AC267" s="366" t="s">
        <v>461</v>
      </c>
      <c r="AG267" s="78"/>
      <c r="AJ267" s="84"/>
      <c r="AK267" s="84"/>
      <c r="BB267" s="367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39</v>
      </c>
      <c r="X268" s="43">
        <f>IFERROR(X260/H260,"0")+IFERROR(X261/H261,"0")+IFERROR(X262/H262,"0")+IFERROR(X263/H263,"0")+IFERROR(X264/H264,"0")+IFERROR(X265/H265,"0")+IFERROR(X266/H266,"0")+IFERROR(X267/H267,"0")</f>
        <v>0</v>
      </c>
      <c r="Y268" s="43">
        <f>IFERROR(Y260/H260,"0")+IFERROR(Y261/H261,"0")+IFERROR(Y262/H262,"0")+IFERROR(Y263/H263,"0")+IFERROR(Y264/H264,"0")+IFERROR(Y265/H265,"0")+IFERROR(Y266/H266,"0")+IFERROR(Y267/H267,"0")</f>
        <v>0</v>
      </c>
      <c r="Z268" s="4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88"/>
      <c r="B269" s="788"/>
      <c r="C269" s="788"/>
      <c r="D269" s="788"/>
      <c r="E269" s="788"/>
      <c r="F269" s="788"/>
      <c r="G269" s="788"/>
      <c r="H269" s="788"/>
      <c r="I269" s="788"/>
      <c r="J269" s="788"/>
      <c r="K269" s="788"/>
      <c r="L269" s="788"/>
      <c r="M269" s="788"/>
      <c r="N269" s="788"/>
      <c r="O269" s="789"/>
      <c r="P269" s="785" t="s">
        <v>40</v>
      </c>
      <c r="Q269" s="786"/>
      <c r="R269" s="786"/>
      <c r="S269" s="786"/>
      <c r="T269" s="786"/>
      <c r="U269" s="786"/>
      <c r="V269" s="787"/>
      <c r="W269" s="42" t="s">
        <v>0</v>
      </c>
      <c r="X269" s="43">
        <f>IFERROR(SUM(X260:X267),"0")</f>
        <v>0</v>
      </c>
      <c r="Y269" s="43">
        <f>IFERROR(SUM(Y260:Y267),"0")</f>
        <v>0</v>
      </c>
      <c r="Z269" s="42"/>
      <c r="AA269" s="67"/>
      <c r="AB269" s="67"/>
      <c r="AC269" s="67"/>
    </row>
    <row r="270" spans="1:68" ht="16.5" customHeight="1" x14ac:dyDescent="0.25">
      <c r="A270" s="779" t="s">
        <v>471</v>
      </c>
      <c r="B270" s="779"/>
      <c r="C270" s="779"/>
      <c r="D270" s="779"/>
      <c r="E270" s="779"/>
      <c r="F270" s="779"/>
      <c r="G270" s="779"/>
      <c r="H270" s="779"/>
      <c r="I270" s="779"/>
      <c r="J270" s="779"/>
      <c r="K270" s="779"/>
      <c r="L270" s="779"/>
      <c r="M270" s="779"/>
      <c r="N270" s="779"/>
      <c r="O270" s="779"/>
      <c r="P270" s="779"/>
      <c r="Q270" s="779"/>
      <c r="R270" s="779"/>
      <c r="S270" s="779"/>
      <c r="T270" s="779"/>
      <c r="U270" s="779"/>
      <c r="V270" s="779"/>
      <c r="W270" s="779"/>
      <c r="X270" s="779"/>
      <c r="Y270" s="779"/>
      <c r="Z270" s="779"/>
      <c r="AA270" s="65"/>
      <c r="AB270" s="65"/>
      <c r="AC270" s="79"/>
    </row>
    <row r="271" spans="1:68" ht="14.25" customHeight="1" x14ac:dyDescent="0.25">
      <c r="A271" s="780" t="s">
        <v>125</v>
      </c>
      <c r="B271" s="780"/>
      <c r="C271" s="780"/>
      <c r="D271" s="780"/>
      <c r="E271" s="780"/>
      <c r="F271" s="780"/>
      <c r="G271" s="780"/>
      <c r="H271" s="780"/>
      <c r="I271" s="780"/>
      <c r="J271" s="780"/>
      <c r="K271" s="780"/>
      <c r="L271" s="780"/>
      <c r="M271" s="780"/>
      <c r="N271" s="780"/>
      <c r="O271" s="780"/>
      <c r="P271" s="780"/>
      <c r="Q271" s="780"/>
      <c r="R271" s="780"/>
      <c r="S271" s="780"/>
      <c r="T271" s="780"/>
      <c r="U271" s="780"/>
      <c r="V271" s="780"/>
      <c r="W271" s="780"/>
      <c r="X271" s="780"/>
      <c r="Y271" s="780"/>
      <c r="Z271" s="780"/>
      <c r="AA271" s="66"/>
      <c r="AB271" s="66"/>
      <c r="AC271" s="80"/>
    </row>
    <row r="272" spans="1:68" ht="27" customHeight="1" x14ac:dyDescent="0.25">
      <c r="A272" s="63" t="s">
        <v>472</v>
      </c>
      <c r="B272" s="63" t="s">
        <v>473</v>
      </c>
      <c r="C272" s="36">
        <v>4301011855</v>
      </c>
      <c r="D272" s="781">
        <v>4680115885837</v>
      </c>
      <c r="E272" s="781"/>
      <c r="F272" s="62">
        <v>1.35</v>
      </c>
      <c r="G272" s="37">
        <v>8</v>
      </c>
      <c r="H272" s="62">
        <v>10.8</v>
      </c>
      <c r="I272" s="62">
        <v>11.28</v>
      </c>
      <c r="J272" s="37">
        <v>56</v>
      </c>
      <c r="K272" s="37" t="s">
        <v>130</v>
      </c>
      <c r="L272" s="37"/>
      <c r="M272" s="38" t="s">
        <v>129</v>
      </c>
      <c r="N272" s="38"/>
      <c r="O272" s="37">
        <v>55</v>
      </c>
      <c r="P272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3"/>
      <c r="R272" s="783"/>
      <c r="S272" s="783"/>
      <c r="T272" s="78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77" si="52">IFERROR(IF(X272="",0,CEILING((X272/$H272),1)*$H272),"")</f>
        <v>0</v>
      </c>
      <c r="Z272" s="41" t="str">
        <f>IFERROR(IF(Y272=0,"",ROUNDUP(Y272/H272,0)*0.02175),"")</f>
        <v/>
      </c>
      <c r="AA272" s="68" t="s">
        <v>45</v>
      </c>
      <c r="AB272" s="69" t="s">
        <v>45</v>
      </c>
      <c r="AC272" s="368" t="s">
        <v>474</v>
      </c>
      <c r="AG272" s="78"/>
      <c r="AJ272" s="84"/>
      <c r="AK272" s="84"/>
      <c r="BB272" s="369" t="s">
        <v>66</v>
      </c>
      <c r="BM272" s="78">
        <f t="shared" ref="BM272:BM277" si="53">IFERROR(X272*I272/H272,"0")</f>
        <v>0</v>
      </c>
      <c r="BN272" s="78">
        <f t="shared" ref="BN272:BN277" si="54">IFERROR(Y272*I272/H272,"0")</f>
        <v>0</v>
      </c>
      <c r="BO272" s="78">
        <f t="shared" ref="BO272:BO277" si="55">IFERROR(1/J272*(X272/H272),"0")</f>
        <v>0</v>
      </c>
      <c r="BP272" s="78">
        <f t="shared" ref="BP272:BP277" si="56">IFERROR(1/J272*(Y272/H272),"0")</f>
        <v>0</v>
      </c>
    </row>
    <row r="273" spans="1:68" ht="27" customHeight="1" x14ac:dyDescent="0.25">
      <c r="A273" s="63" t="s">
        <v>475</v>
      </c>
      <c r="B273" s="63" t="s">
        <v>476</v>
      </c>
      <c r="C273" s="36">
        <v>4301011910</v>
      </c>
      <c r="D273" s="781">
        <v>4680115885806</v>
      </c>
      <c r="E273" s="781"/>
      <c r="F273" s="62">
        <v>1.35</v>
      </c>
      <c r="G273" s="37">
        <v>8</v>
      </c>
      <c r="H273" s="62">
        <v>10.8</v>
      </c>
      <c r="I273" s="62">
        <v>11.28</v>
      </c>
      <c r="J273" s="37">
        <v>48</v>
      </c>
      <c r="K273" s="37" t="s">
        <v>130</v>
      </c>
      <c r="L273" s="37"/>
      <c r="M273" s="38" t="s">
        <v>156</v>
      </c>
      <c r="N273" s="38"/>
      <c r="O273" s="37">
        <v>55</v>
      </c>
      <c r="P273" s="931" t="s">
        <v>477</v>
      </c>
      <c r="Q273" s="783"/>
      <c r="R273" s="783"/>
      <c r="S273" s="783"/>
      <c r="T273" s="78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2"/>
        <v>0</v>
      </c>
      <c r="Z273" s="41" t="str">
        <f>IFERROR(IF(Y273=0,"",ROUNDUP(Y273/H273,0)*0.02039),"")</f>
        <v/>
      </c>
      <c r="AA273" s="68" t="s">
        <v>45</v>
      </c>
      <c r="AB273" s="69" t="s">
        <v>45</v>
      </c>
      <c r="AC273" s="370" t="s">
        <v>478</v>
      </c>
      <c r="AG273" s="78"/>
      <c r="AJ273" s="84"/>
      <c r="AK273" s="84"/>
      <c r="BB273" s="371" t="s">
        <v>66</v>
      </c>
      <c r="BM273" s="78">
        <f t="shared" si="53"/>
        <v>0</v>
      </c>
      <c r="BN273" s="78">
        <f t="shared" si="54"/>
        <v>0</v>
      </c>
      <c r="BO273" s="78">
        <f t="shared" si="55"/>
        <v>0</v>
      </c>
      <c r="BP273" s="78">
        <f t="shared" si="56"/>
        <v>0</v>
      </c>
    </row>
    <row r="274" spans="1:68" ht="27" customHeight="1" x14ac:dyDescent="0.25">
      <c r="A274" s="63" t="s">
        <v>475</v>
      </c>
      <c r="B274" s="63" t="s">
        <v>479</v>
      </c>
      <c r="C274" s="36">
        <v>4301011850</v>
      </c>
      <c r="D274" s="781">
        <v>4680115885806</v>
      </c>
      <c r="E274" s="781"/>
      <c r="F274" s="62">
        <v>1.35</v>
      </c>
      <c r="G274" s="37">
        <v>8</v>
      </c>
      <c r="H274" s="62">
        <v>10.8</v>
      </c>
      <c r="I274" s="62">
        <v>11.28</v>
      </c>
      <c r="J274" s="37">
        <v>56</v>
      </c>
      <c r="K274" s="37" t="s">
        <v>130</v>
      </c>
      <c r="L274" s="37"/>
      <c r="M274" s="38" t="s">
        <v>129</v>
      </c>
      <c r="N274" s="38"/>
      <c r="O274" s="37">
        <v>55</v>
      </c>
      <c r="P274" s="9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3"/>
      <c r="R274" s="783"/>
      <c r="S274" s="783"/>
      <c r="T274" s="78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52"/>
        <v>0</v>
      </c>
      <c r="Z274" s="41" t="str">
        <f>IFERROR(IF(Y274=0,"",ROUNDUP(Y274/H274,0)*0.02175),"")</f>
        <v/>
      </c>
      <c r="AA274" s="68" t="s">
        <v>45</v>
      </c>
      <c r="AB274" s="69" t="s">
        <v>45</v>
      </c>
      <c r="AC274" s="372" t="s">
        <v>480</v>
      </c>
      <c r="AG274" s="78"/>
      <c r="AJ274" s="84"/>
      <c r="AK274" s="84"/>
      <c r="BB274" s="373" t="s">
        <v>66</v>
      </c>
      <c r="BM274" s="78">
        <f t="shared" si="53"/>
        <v>0</v>
      </c>
      <c r="BN274" s="78">
        <f t="shared" si="54"/>
        <v>0</v>
      </c>
      <c r="BO274" s="78">
        <f t="shared" si="55"/>
        <v>0</v>
      </c>
      <c r="BP274" s="78">
        <f t="shared" si="56"/>
        <v>0</v>
      </c>
    </row>
    <row r="275" spans="1:68" ht="37.5" customHeight="1" x14ac:dyDescent="0.25">
      <c r="A275" s="63" t="s">
        <v>481</v>
      </c>
      <c r="B275" s="63" t="s">
        <v>482</v>
      </c>
      <c r="C275" s="36">
        <v>4301011853</v>
      </c>
      <c r="D275" s="781">
        <v>4680115885851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130</v>
      </c>
      <c r="L275" s="37"/>
      <c r="M275" s="38" t="s">
        <v>129</v>
      </c>
      <c r="N275" s="38"/>
      <c r="O275" s="37">
        <v>55</v>
      </c>
      <c r="P275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52"/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74" t="s">
        <v>483</v>
      </c>
      <c r="AG275" s="78"/>
      <c r="AJ275" s="84"/>
      <c r="AK275" s="84"/>
      <c r="BB275" s="375" t="s">
        <v>66</v>
      </c>
      <c r="BM275" s="78">
        <f t="shared" si="53"/>
        <v>0</v>
      </c>
      <c r="BN275" s="78">
        <f t="shared" si="54"/>
        <v>0</v>
      </c>
      <c r="BO275" s="78">
        <f t="shared" si="55"/>
        <v>0</v>
      </c>
      <c r="BP275" s="78">
        <f t="shared" si="56"/>
        <v>0</v>
      </c>
    </row>
    <row r="276" spans="1:68" ht="27" customHeight="1" x14ac:dyDescent="0.25">
      <c r="A276" s="63" t="s">
        <v>484</v>
      </c>
      <c r="B276" s="63" t="s">
        <v>485</v>
      </c>
      <c r="C276" s="36">
        <v>4301011852</v>
      </c>
      <c r="D276" s="781">
        <v>4680115885844</v>
      </c>
      <c r="E276" s="781"/>
      <c r="F276" s="62">
        <v>0.4</v>
      </c>
      <c r="G276" s="37">
        <v>10</v>
      </c>
      <c r="H276" s="62">
        <v>4</v>
      </c>
      <c r="I276" s="62">
        <v>4.24</v>
      </c>
      <c r="J276" s="37">
        <v>120</v>
      </c>
      <c r="K276" s="37" t="s">
        <v>89</v>
      </c>
      <c r="L276" s="37"/>
      <c r="M276" s="38" t="s">
        <v>129</v>
      </c>
      <c r="N276" s="38"/>
      <c r="O276" s="37">
        <v>55</v>
      </c>
      <c r="P276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IFERROR(IF(Y276=0,"",ROUNDUP(Y276/H276,0)*0.00937),"")</f>
        <v/>
      </c>
      <c r="AA276" s="68" t="s">
        <v>45</v>
      </c>
      <c r="AB276" s="69" t="s">
        <v>45</v>
      </c>
      <c r="AC276" s="376" t="s">
        <v>474</v>
      </c>
      <c r="AG276" s="78"/>
      <c r="AJ276" s="84"/>
      <c r="AK276" s="84"/>
      <c r="BB276" s="377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486</v>
      </c>
      <c r="B277" s="63" t="s">
        <v>487</v>
      </c>
      <c r="C277" s="36">
        <v>4301011851</v>
      </c>
      <c r="D277" s="781">
        <v>4680115885820</v>
      </c>
      <c r="E277" s="781"/>
      <c r="F277" s="62">
        <v>0.4</v>
      </c>
      <c r="G277" s="37">
        <v>10</v>
      </c>
      <c r="H277" s="62">
        <v>4</v>
      </c>
      <c r="I277" s="62">
        <v>4.24</v>
      </c>
      <c r="J277" s="37">
        <v>120</v>
      </c>
      <c r="K277" s="37" t="s">
        <v>89</v>
      </c>
      <c r="L277" s="37"/>
      <c r="M277" s="38" t="s">
        <v>129</v>
      </c>
      <c r="N277" s="38"/>
      <c r="O277" s="37">
        <v>55</v>
      </c>
      <c r="P277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IFERROR(IF(Y277=0,"",ROUNDUP(Y277/H277,0)*0.00937),"")</f>
        <v/>
      </c>
      <c r="AA277" s="68" t="s">
        <v>45</v>
      </c>
      <c r="AB277" s="69" t="s">
        <v>45</v>
      </c>
      <c r="AC277" s="378" t="s">
        <v>480</v>
      </c>
      <c r="AG277" s="78"/>
      <c r="AJ277" s="84"/>
      <c r="AK277" s="84"/>
      <c r="BB277" s="379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x14ac:dyDescent="0.2">
      <c r="A278" s="788"/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9"/>
      <c r="P278" s="785" t="s">
        <v>40</v>
      </c>
      <c r="Q278" s="786"/>
      <c r="R278" s="786"/>
      <c r="S278" s="786"/>
      <c r="T278" s="786"/>
      <c r="U278" s="786"/>
      <c r="V278" s="787"/>
      <c r="W278" s="42" t="s">
        <v>39</v>
      </c>
      <c r="X278" s="43">
        <f>IFERROR(X272/H272,"0")+IFERROR(X273/H273,"0")+IFERROR(X274/H274,"0")+IFERROR(X275/H275,"0")+IFERROR(X276/H276,"0")+IFERROR(X277/H277,"0")</f>
        <v>0</v>
      </c>
      <c r="Y278" s="43">
        <f>IFERROR(Y272/H272,"0")+IFERROR(Y273/H273,"0")+IFERROR(Y274/H274,"0")+IFERROR(Y275/H275,"0")+IFERROR(Y276/H276,"0")+IFERROR(Y277/H277,"0")</f>
        <v>0</v>
      </c>
      <c r="Z278" s="43">
        <f>IFERROR(IF(Z272="",0,Z272),"0")+IFERROR(IF(Z273="",0,Z273),"0")+IFERROR(IF(Z274="",0,Z274),"0")+IFERROR(IF(Z275="",0,Z275),"0")+IFERROR(IF(Z276="",0,Z276),"0")+IFERROR(IF(Z277="",0,Z277),"0")</f>
        <v>0</v>
      </c>
      <c r="AA278" s="67"/>
      <c r="AB278" s="67"/>
      <c r="AC278" s="67"/>
    </row>
    <row r="279" spans="1:68" x14ac:dyDescent="0.2">
      <c r="A279" s="788"/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9"/>
      <c r="P279" s="785" t="s">
        <v>40</v>
      </c>
      <c r="Q279" s="786"/>
      <c r="R279" s="786"/>
      <c r="S279" s="786"/>
      <c r="T279" s="786"/>
      <c r="U279" s="786"/>
      <c r="V279" s="787"/>
      <c r="W279" s="42" t="s">
        <v>0</v>
      </c>
      <c r="X279" s="43">
        <f>IFERROR(SUM(X272:X277),"0")</f>
        <v>0</v>
      </c>
      <c r="Y279" s="43">
        <f>IFERROR(SUM(Y272:Y277),"0")</f>
        <v>0</v>
      </c>
      <c r="Z279" s="42"/>
      <c r="AA279" s="67"/>
      <c r="AB279" s="67"/>
      <c r="AC279" s="67"/>
    </row>
    <row r="280" spans="1:68" ht="16.5" customHeight="1" x14ac:dyDescent="0.25">
      <c r="A280" s="779" t="s">
        <v>488</v>
      </c>
      <c r="B280" s="779"/>
      <c r="C280" s="779"/>
      <c r="D280" s="779"/>
      <c r="E280" s="779"/>
      <c r="F280" s="779"/>
      <c r="G280" s="779"/>
      <c r="H280" s="779"/>
      <c r="I280" s="779"/>
      <c r="J280" s="779"/>
      <c r="K280" s="779"/>
      <c r="L280" s="779"/>
      <c r="M280" s="779"/>
      <c r="N280" s="779"/>
      <c r="O280" s="779"/>
      <c r="P280" s="779"/>
      <c r="Q280" s="779"/>
      <c r="R280" s="779"/>
      <c r="S280" s="779"/>
      <c r="T280" s="779"/>
      <c r="U280" s="779"/>
      <c r="V280" s="779"/>
      <c r="W280" s="779"/>
      <c r="X280" s="779"/>
      <c r="Y280" s="779"/>
      <c r="Z280" s="779"/>
      <c r="AA280" s="65"/>
      <c r="AB280" s="65"/>
      <c r="AC280" s="79"/>
    </row>
    <row r="281" spans="1:68" ht="14.25" customHeight="1" x14ac:dyDescent="0.25">
      <c r="A281" s="780" t="s">
        <v>125</v>
      </c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0"/>
      <c r="P281" s="780"/>
      <c r="Q281" s="780"/>
      <c r="R281" s="780"/>
      <c r="S281" s="780"/>
      <c r="T281" s="780"/>
      <c r="U281" s="780"/>
      <c r="V281" s="780"/>
      <c r="W281" s="780"/>
      <c r="X281" s="780"/>
      <c r="Y281" s="780"/>
      <c r="Z281" s="780"/>
      <c r="AA281" s="66"/>
      <c r="AB281" s="66"/>
      <c r="AC281" s="80"/>
    </row>
    <row r="282" spans="1:68" ht="27" customHeight="1" x14ac:dyDescent="0.25">
      <c r="A282" s="63" t="s">
        <v>489</v>
      </c>
      <c r="B282" s="63" t="s">
        <v>490</v>
      </c>
      <c r="C282" s="36">
        <v>4301011876</v>
      </c>
      <c r="D282" s="781">
        <v>4680115885707</v>
      </c>
      <c r="E282" s="781"/>
      <c r="F282" s="62">
        <v>0.9</v>
      </c>
      <c r="G282" s="37">
        <v>10</v>
      </c>
      <c r="H282" s="62">
        <v>9</v>
      </c>
      <c r="I282" s="62">
        <v>9.48</v>
      </c>
      <c r="J282" s="37">
        <v>56</v>
      </c>
      <c r="K282" s="37" t="s">
        <v>130</v>
      </c>
      <c r="L282" s="37"/>
      <c r="M282" s="38" t="s">
        <v>129</v>
      </c>
      <c r="N282" s="38"/>
      <c r="O282" s="37">
        <v>31</v>
      </c>
      <c r="P282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83"/>
      <c r="R282" s="783"/>
      <c r="S282" s="783"/>
      <c r="T282" s="78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0" t="s">
        <v>442</v>
      </c>
      <c r="AG282" s="78"/>
      <c r="AJ282" s="84"/>
      <c r="AK282" s="84"/>
      <c r="BB282" s="381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788"/>
      <c r="B283" s="788"/>
      <c r="C283" s="788"/>
      <c r="D283" s="788"/>
      <c r="E283" s="788"/>
      <c r="F283" s="788"/>
      <c r="G283" s="788"/>
      <c r="H283" s="788"/>
      <c r="I283" s="788"/>
      <c r="J283" s="788"/>
      <c r="K283" s="788"/>
      <c r="L283" s="788"/>
      <c r="M283" s="788"/>
      <c r="N283" s="788"/>
      <c r="O283" s="789"/>
      <c r="P283" s="785" t="s">
        <v>40</v>
      </c>
      <c r="Q283" s="786"/>
      <c r="R283" s="786"/>
      <c r="S283" s="786"/>
      <c r="T283" s="786"/>
      <c r="U283" s="786"/>
      <c r="V283" s="787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788"/>
      <c r="B284" s="788"/>
      <c r="C284" s="788"/>
      <c r="D284" s="788"/>
      <c r="E284" s="788"/>
      <c r="F284" s="788"/>
      <c r="G284" s="788"/>
      <c r="H284" s="788"/>
      <c r="I284" s="788"/>
      <c r="J284" s="788"/>
      <c r="K284" s="788"/>
      <c r="L284" s="788"/>
      <c r="M284" s="788"/>
      <c r="N284" s="788"/>
      <c r="O284" s="789"/>
      <c r="P284" s="785" t="s">
        <v>40</v>
      </c>
      <c r="Q284" s="786"/>
      <c r="R284" s="786"/>
      <c r="S284" s="786"/>
      <c r="T284" s="786"/>
      <c r="U284" s="786"/>
      <c r="V284" s="787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779" t="s">
        <v>491</v>
      </c>
      <c r="B285" s="779"/>
      <c r="C285" s="779"/>
      <c r="D285" s="779"/>
      <c r="E285" s="779"/>
      <c r="F285" s="779"/>
      <c r="G285" s="779"/>
      <c r="H285" s="779"/>
      <c r="I285" s="779"/>
      <c r="J285" s="779"/>
      <c r="K285" s="779"/>
      <c r="L285" s="779"/>
      <c r="M285" s="779"/>
      <c r="N285" s="779"/>
      <c r="O285" s="779"/>
      <c r="P285" s="779"/>
      <c r="Q285" s="779"/>
      <c r="R285" s="779"/>
      <c r="S285" s="779"/>
      <c r="T285" s="779"/>
      <c r="U285" s="779"/>
      <c r="V285" s="779"/>
      <c r="W285" s="779"/>
      <c r="X285" s="779"/>
      <c r="Y285" s="779"/>
      <c r="Z285" s="779"/>
      <c r="AA285" s="65"/>
      <c r="AB285" s="65"/>
      <c r="AC285" s="79"/>
    </row>
    <row r="286" spans="1:68" ht="14.25" customHeight="1" x14ac:dyDescent="0.25">
      <c r="A286" s="780" t="s">
        <v>125</v>
      </c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0"/>
      <c r="P286" s="780"/>
      <c r="Q286" s="780"/>
      <c r="R286" s="780"/>
      <c r="S286" s="780"/>
      <c r="T286" s="780"/>
      <c r="U286" s="780"/>
      <c r="V286" s="780"/>
      <c r="W286" s="780"/>
      <c r="X286" s="780"/>
      <c r="Y286" s="780"/>
      <c r="Z286" s="780"/>
      <c r="AA286" s="66"/>
      <c r="AB286" s="66"/>
      <c r="AC286" s="80"/>
    </row>
    <row r="287" spans="1:68" ht="27" customHeight="1" x14ac:dyDescent="0.25">
      <c r="A287" s="63" t="s">
        <v>492</v>
      </c>
      <c r="B287" s="63" t="s">
        <v>493</v>
      </c>
      <c r="C287" s="36">
        <v>4301011223</v>
      </c>
      <c r="D287" s="781">
        <v>4607091383423</v>
      </c>
      <c r="E287" s="781"/>
      <c r="F287" s="62">
        <v>1.35</v>
      </c>
      <c r="G287" s="37">
        <v>8</v>
      </c>
      <c r="H287" s="62">
        <v>10.8</v>
      </c>
      <c r="I287" s="62">
        <v>11.375999999999999</v>
      </c>
      <c r="J287" s="37">
        <v>56</v>
      </c>
      <c r="K287" s="37" t="s">
        <v>130</v>
      </c>
      <c r="L287" s="37"/>
      <c r="M287" s="38" t="s">
        <v>133</v>
      </c>
      <c r="N287" s="38"/>
      <c r="O287" s="37">
        <v>35</v>
      </c>
      <c r="P287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83"/>
      <c r="R287" s="783"/>
      <c r="S287" s="783"/>
      <c r="T287" s="78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82" t="s">
        <v>128</v>
      </c>
      <c r="AG287" s="78"/>
      <c r="AJ287" s="84"/>
      <c r="AK287" s="84"/>
      <c r="BB287" s="383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494</v>
      </c>
      <c r="B288" s="63" t="s">
        <v>495</v>
      </c>
      <c r="C288" s="36">
        <v>4301011879</v>
      </c>
      <c r="D288" s="781">
        <v>4680115885691</v>
      </c>
      <c r="E288" s="781"/>
      <c r="F288" s="62">
        <v>1.35</v>
      </c>
      <c r="G288" s="37">
        <v>8</v>
      </c>
      <c r="H288" s="62">
        <v>10.8</v>
      </c>
      <c r="I288" s="62">
        <v>11.28</v>
      </c>
      <c r="J288" s="37">
        <v>56</v>
      </c>
      <c r="K288" s="37" t="s">
        <v>130</v>
      </c>
      <c r="L288" s="37"/>
      <c r="M288" s="38" t="s">
        <v>82</v>
      </c>
      <c r="N288" s="38"/>
      <c r="O288" s="37">
        <v>30</v>
      </c>
      <c r="P288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83"/>
      <c r="R288" s="783"/>
      <c r="S288" s="783"/>
      <c r="T288" s="784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IFERROR(IF(Y288=0,"",ROUNDUP(Y288/H288,0)*0.02175),"")</f>
        <v/>
      </c>
      <c r="AA288" s="68" t="s">
        <v>45</v>
      </c>
      <c r="AB288" s="69" t="s">
        <v>45</v>
      </c>
      <c r="AC288" s="384" t="s">
        <v>496</v>
      </c>
      <c r="AG288" s="78"/>
      <c r="AJ288" s="84"/>
      <c r="AK288" s="84"/>
      <c r="BB288" s="38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497</v>
      </c>
      <c r="B289" s="63" t="s">
        <v>498</v>
      </c>
      <c r="C289" s="36">
        <v>4301011878</v>
      </c>
      <c r="D289" s="781">
        <v>4680115885660</v>
      </c>
      <c r="E289" s="781"/>
      <c r="F289" s="62">
        <v>1.35</v>
      </c>
      <c r="G289" s="37">
        <v>8</v>
      </c>
      <c r="H289" s="62">
        <v>10.8</v>
      </c>
      <c r="I289" s="62">
        <v>11.28</v>
      </c>
      <c r="J289" s="37">
        <v>56</v>
      </c>
      <c r="K289" s="37" t="s">
        <v>130</v>
      </c>
      <c r="L289" s="37"/>
      <c r="M289" s="38" t="s">
        <v>82</v>
      </c>
      <c r="N289" s="38"/>
      <c r="O289" s="37">
        <v>35</v>
      </c>
      <c r="P289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83"/>
      <c r="R289" s="783"/>
      <c r="S289" s="783"/>
      <c r="T289" s="78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IFERROR(IF(Y289=0,"",ROUNDUP(Y289/H289,0)*0.02175),"")</f>
        <v/>
      </c>
      <c r="AA289" s="68" t="s">
        <v>45</v>
      </c>
      <c r="AB289" s="69" t="s">
        <v>45</v>
      </c>
      <c r="AC289" s="386" t="s">
        <v>499</v>
      </c>
      <c r="AG289" s="78"/>
      <c r="AJ289" s="84"/>
      <c r="AK289" s="84"/>
      <c r="BB289" s="38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85" t="s">
        <v>40</v>
      </c>
      <c r="Q290" s="786"/>
      <c r="R290" s="786"/>
      <c r="S290" s="786"/>
      <c r="T290" s="786"/>
      <c r="U290" s="786"/>
      <c r="V290" s="787"/>
      <c r="W290" s="42" t="s">
        <v>39</v>
      </c>
      <c r="X290" s="43">
        <f>IFERROR(X287/H287,"0")+IFERROR(X288/H288,"0")+IFERROR(X289/H289,"0")</f>
        <v>0</v>
      </c>
      <c r="Y290" s="43">
        <f>IFERROR(Y287/H287,"0")+IFERROR(Y288/H288,"0")+IFERROR(Y289/H289,"0")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9"/>
      <c r="P291" s="785" t="s">
        <v>40</v>
      </c>
      <c r="Q291" s="786"/>
      <c r="R291" s="786"/>
      <c r="S291" s="786"/>
      <c r="T291" s="786"/>
      <c r="U291" s="786"/>
      <c r="V291" s="787"/>
      <c r="W291" s="42" t="s">
        <v>0</v>
      </c>
      <c r="X291" s="43">
        <f>IFERROR(SUM(X287:X289),"0")</f>
        <v>0</v>
      </c>
      <c r="Y291" s="43">
        <f>IFERROR(SUM(Y287:Y289),"0")</f>
        <v>0</v>
      </c>
      <c r="Z291" s="42"/>
      <c r="AA291" s="67"/>
      <c r="AB291" s="67"/>
      <c r="AC291" s="67"/>
    </row>
    <row r="292" spans="1:68" ht="16.5" customHeight="1" x14ac:dyDescent="0.25">
      <c r="A292" s="779" t="s">
        <v>500</v>
      </c>
      <c r="B292" s="779"/>
      <c r="C292" s="779"/>
      <c r="D292" s="779"/>
      <c r="E292" s="779"/>
      <c r="F292" s="779"/>
      <c r="G292" s="779"/>
      <c r="H292" s="779"/>
      <c r="I292" s="779"/>
      <c r="J292" s="779"/>
      <c r="K292" s="779"/>
      <c r="L292" s="779"/>
      <c r="M292" s="779"/>
      <c r="N292" s="779"/>
      <c r="O292" s="779"/>
      <c r="P292" s="779"/>
      <c r="Q292" s="779"/>
      <c r="R292" s="779"/>
      <c r="S292" s="779"/>
      <c r="T292" s="779"/>
      <c r="U292" s="779"/>
      <c r="V292" s="779"/>
      <c r="W292" s="779"/>
      <c r="X292" s="779"/>
      <c r="Y292" s="779"/>
      <c r="Z292" s="779"/>
      <c r="AA292" s="65"/>
      <c r="AB292" s="65"/>
      <c r="AC292" s="79"/>
    </row>
    <row r="293" spans="1:68" ht="14.25" customHeight="1" x14ac:dyDescent="0.25">
      <c r="A293" s="780" t="s">
        <v>84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66"/>
      <c r="AB293" s="66"/>
      <c r="AC293" s="80"/>
    </row>
    <row r="294" spans="1:68" ht="27" customHeight="1" x14ac:dyDescent="0.25">
      <c r="A294" s="63" t="s">
        <v>501</v>
      </c>
      <c r="B294" s="63" t="s">
        <v>502</v>
      </c>
      <c r="C294" s="36">
        <v>4301051409</v>
      </c>
      <c r="D294" s="781">
        <v>4680115881556</v>
      </c>
      <c r="E294" s="781"/>
      <c r="F294" s="62">
        <v>1</v>
      </c>
      <c r="G294" s="37">
        <v>4</v>
      </c>
      <c r="H294" s="62">
        <v>4</v>
      </c>
      <c r="I294" s="62">
        <v>4.4080000000000004</v>
      </c>
      <c r="J294" s="37">
        <v>104</v>
      </c>
      <c r="K294" s="37" t="s">
        <v>130</v>
      </c>
      <c r="L294" s="37"/>
      <c r="M294" s="38" t="s">
        <v>133</v>
      </c>
      <c r="N294" s="38"/>
      <c r="O294" s="37">
        <v>45</v>
      </c>
      <c r="P294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83"/>
      <c r="R294" s="783"/>
      <c r="S294" s="783"/>
      <c r="T294" s="78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IFERROR(IF(Y294=0,"",ROUNDUP(Y294/H294,0)*0.01196),"")</f>
        <v/>
      </c>
      <c r="AA294" s="68" t="s">
        <v>45</v>
      </c>
      <c r="AB294" s="69" t="s">
        <v>45</v>
      </c>
      <c r="AC294" s="388" t="s">
        <v>503</v>
      </c>
      <c r="AG294" s="78"/>
      <c r="AJ294" s="84"/>
      <c r="AK294" s="84"/>
      <c r="BB294" s="38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504</v>
      </c>
      <c r="B295" s="63" t="s">
        <v>505</v>
      </c>
      <c r="C295" s="36">
        <v>4301051506</v>
      </c>
      <c r="D295" s="781">
        <v>4680115881037</v>
      </c>
      <c r="E295" s="781"/>
      <c r="F295" s="62">
        <v>0.84</v>
      </c>
      <c r="G295" s="37">
        <v>4</v>
      </c>
      <c r="H295" s="62">
        <v>3.36</v>
      </c>
      <c r="I295" s="62">
        <v>3.6179999999999999</v>
      </c>
      <c r="J295" s="37">
        <v>120</v>
      </c>
      <c r="K295" s="37" t="s">
        <v>89</v>
      </c>
      <c r="L295" s="37"/>
      <c r="M295" s="38" t="s">
        <v>82</v>
      </c>
      <c r="N295" s="38"/>
      <c r="O295" s="37">
        <v>40</v>
      </c>
      <c r="P295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83"/>
      <c r="R295" s="783"/>
      <c r="S295" s="783"/>
      <c r="T295" s="784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IFERROR(IF(Y295=0,"",ROUNDUP(Y295/H295,0)*0.00937),"")</f>
        <v/>
      </c>
      <c r="AA295" s="68" t="s">
        <v>45</v>
      </c>
      <c r="AB295" s="69" t="s">
        <v>45</v>
      </c>
      <c r="AC295" s="390" t="s">
        <v>506</v>
      </c>
      <c r="AG295" s="78"/>
      <c r="AJ295" s="84"/>
      <c r="AK295" s="84"/>
      <c r="BB295" s="39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37.5" customHeight="1" x14ac:dyDescent="0.25">
      <c r="A296" s="63" t="s">
        <v>507</v>
      </c>
      <c r="B296" s="63" t="s">
        <v>508</v>
      </c>
      <c r="C296" s="36">
        <v>4301051487</v>
      </c>
      <c r="D296" s="781">
        <v>4680115881228</v>
      </c>
      <c r="E296" s="781"/>
      <c r="F296" s="62">
        <v>0.4</v>
      </c>
      <c r="G296" s="37">
        <v>6</v>
      </c>
      <c r="H296" s="62">
        <v>2.4</v>
      </c>
      <c r="I296" s="62">
        <v>2.6720000000000002</v>
      </c>
      <c r="J296" s="37">
        <v>156</v>
      </c>
      <c r="K296" s="37" t="s">
        <v>89</v>
      </c>
      <c r="L296" s="37"/>
      <c r="M296" s="38" t="s">
        <v>82</v>
      </c>
      <c r="N296" s="38"/>
      <c r="O296" s="37">
        <v>40</v>
      </c>
      <c r="P296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83"/>
      <c r="R296" s="783"/>
      <c r="S296" s="783"/>
      <c r="T296" s="78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IFERROR(IF(Y296=0,"",ROUNDUP(Y296/H296,0)*0.00753),"")</f>
        <v/>
      </c>
      <c r="AA296" s="68" t="s">
        <v>45</v>
      </c>
      <c r="AB296" s="69" t="s">
        <v>45</v>
      </c>
      <c r="AC296" s="392" t="s">
        <v>506</v>
      </c>
      <c r="AG296" s="78"/>
      <c r="AJ296" s="84"/>
      <c r="AK296" s="84"/>
      <c r="BB296" s="39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ht="27" customHeight="1" x14ac:dyDescent="0.25">
      <c r="A297" s="63" t="s">
        <v>509</v>
      </c>
      <c r="B297" s="63" t="s">
        <v>510</v>
      </c>
      <c r="C297" s="36">
        <v>4301051384</v>
      </c>
      <c r="D297" s="781">
        <v>4680115881211</v>
      </c>
      <c r="E297" s="781"/>
      <c r="F297" s="62">
        <v>0.4</v>
      </c>
      <c r="G297" s="37">
        <v>6</v>
      </c>
      <c r="H297" s="62">
        <v>2.4</v>
      </c>
      <c r="I297" s="62">
        <v>2.6</v>
      </c>
      <c r="J297" s="37">
        <v>156</v>
      </c>
      <c r="K297" s="37" t="s">
        <v>89</v>
      </c>
      <c r="L297" s="37"/>
      <c r="M297" s="38" t="s">
        <v>82</v>
      </c>
      <c r="N297" s="38"/>
      <c r="O297" s="37">
        <v>45</v>
      </c>
      <c r="P297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IFERROR(IF(Y297=0,"",ROUNDUP(Y297/H297,0)*0.00753),"")</f>
        <v/>
      </c>
      <c r="AA297" s="68" t="s">
        <v>45</v>
      </c>
      <c r="AB297" s="69" t="s">
        <v>45</v>
      </c>
      <c r="AC297" s="394" t="s">
        <v>503</v>
      </c>
      <c r="AG297" s="78"/>
      <c r="AJ297" s="84"/>
      <c r="AK297" s="84"/>
      <c r="BB297" s="395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27" customHeight="1" x14ac:dyDescent="0.25">
      <c r="A298" s="63" t="s">
        <v>511</v>
      </c>
      <c r="B298" s="63" t="s">
        <v>512</v>
      </c>
      <c r="C298" s="36">
        <v>4301051378</v>
      </c>
      <c r="D298" s="781">
        <v>4680115881020</v>
      </c>
      <c r="E298" s="781"/>
      <c r="F298" s="62">
        <v>0.84</v>
      </c>
      <c r="G298" s="37">
        <v>4</v>
      </c>
      <c r="H298" s="62">
        <v>3.36</v>
      </c>
      <c r="I298" s="62">
        <v>3.57</v>
      </c>
      <c r="J298" s="37">
        <v>120</v>
      </c>
      <c r="K298" s="37" t="s">
        <v>89</v>
      </c>
      <c r="L298" s="37"/>
      <c r="M298" s="38" t="s">
        <v>82</v>
      </c>
      <c r="N298" s="38"/>
      <c r="O298" s="37">
        <v>45</v>
      </c>
      <c r="P298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IFERROR(IF(Y298=0,"",ROUNDUP(Y298/H298,0)*0.00937),"")</f>
        <v/>
      </c>
      <c r="AA298" s="68" t="s">
        <v>45</v>
      </c>
      <c r="AB298" s="69" t="s">
        <v>45</v>
      </c>
      <c r="AC298" s="396" t="s">
        <v>513</v>
      </c>
      <c r="AG298" s="78"/>
      <c r="AJ298" s="84"/>
      <c r="AK298" s="84"/>
      <c r="BB298" s="397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88"/>
      <c r="B299" s="788"/>
      <c r="C299" s="788"/>
      <c r="D299" s="788"/>
      <c r="E299" s="788"/>
      <c r="F299" s="788"/>
      <c r="G299" s="788"/>
      <c r="H299" s="788"/>
      <c r="I299" s="788"/>
      <c r="J299" s="788"/>
      <c r="K299" s="788"/>
      <c r="L299" s="788"/>
      <c r="M299" s="788"/>
      <c r="N299" s="788"/>
      <c r="O299" s="789"/>
      <c r="P299" s="785" t="s">
        <v>40</v>
      </c>
      <c r="Q299" s="786"/>
      <c r="R299" s="786"/>
      <c r="S299" s="786"/>
      <c r="T299" s="786"/>
      <c r="U299" s="786"/>
      <c r="V299" s="787"/>
      <c r="W299" s="42" t="s">
        <v>39</v>
      </c>
      <c r="X299" s="43">
        <f>IFERROR(X294/H294,"0")+IFERROR(X295/H295,"0")+IFERROR(X296/H296,"0")+IFERROR(X297/H297,"0")+IFERROR(X298/H298,"0")</f>
        <v>0</v>
      </c>
      <c r="Y299" s="43">
        <f>IFERROR(Y294/H294,"0")+IFERROR(Y295/H295,"0")+IFERROR(Y296/H296,"0")+IFERROR(Y297/H297,"0")+IFERROR(Y298/H298,"0")</f>
        <v>0</v>
      </c>
      <c r="Z299" s="43">
        <f>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788"/>
      <c r="B300" s="788"/>
      <c r="C300" s="788"/>
      <c r="D300" s="788"/>
      <c r="E300" s="788"/>
      <c r="F300" s="788"/>
      <c r="G300" s="788"/>
      <c r="H300" s="788"/>
      <c r="I300" s="788"/>
      <c r="J300" s="788"/>
      <c r="K300" s="788"/>
      <c r="L300" s="788"/>
      <c r="M300" s="788"/>
      <c r="N300" s="788"/>
      <c r="O300" s="789"/>
      <c r="P300" s="785" t="s">
        <v>40</v>
      </c>
      <c r="Q300" s="786"/>
      <c r="R300" s="786"/>
      <c r="S300" s="786"/>
      <c r="T300" s="786"/>
      <c r="U300" s="786"/>
      <c r="V300" s="787"/>
      <c r="W300" s="42" t="s">
        <v>0</v>
      </c>
      <c r="X300" s="43">
        <f>IFERROR(SUM(X294:X298),"0")</f>
        <v>0</v>
      </c>
      <c r="Y300" s="43">
        <f>IFERROR(SUM(Y294:Y298),"0")</f>
        <v>0</v>
      </c>
      <c r="Z300" s="42"/>
      <c r="AA300" s="67"/>
      <c r="AB300" s="67"/>
      <c r="AC300" s="67"/>
    </row>
    <row r="301" spans="1:68" ht="16.5" customHeight="1" x14ac:dyDescent="0.25">
      <c r="A301" s="779" t="s">
        <v>514</v>
      </c>
      <c r="B301" s="779"/>
      <c r="C301" s="779"/>
      <c r="D301" s="779"/>
      <c r="E301" s="779"/>
      <c r="F301" s="779"/>
      <c r="G301" s="779"/>
      <c r="H301" s="779"/>
      <c r="I301" s="779"/>
      <c r="J301" s="779"/>
      <c r="K301" s="779"/>
      <c r="L301" s="779"/>
      <c r="M301" s="779"/>
      <c r="N301" s="779"/>
      <c r="O301" s="779"/>
      <c r="P301" s="779"/>
      <c r="Q301" s="779"/>
      <c r="R301" s="779"/>
      <c r="S301" s="779"/>
      <c r="T301" s="779"/>
      <c r="U301" s="779"/>
      <c r="V301" s="779"/>
      <c r="W301" s="779"/>
      <c r="X301" s="779"/>
      <c r="Y301" s="779"/>
      <c r="Z301" s="779"/>
      <c r="AA301" s="65"/>
      <c r="AB301" s="65"/>
      <c r="AC301" s="79"/>
    </row>
    <row r="302" spans="1:68" ht="14.25" customHeight="1" x14ac:dyDescent="0.25">
      <c r="A302" s="780" t="s">
        <v>84</v>
      </c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80"/>
      <c r="P302" s="780"/>
      <c r="Q302" s="780"/>
      <c r="R302" s="780"/>
      <c r="S302" s="780"/>
      <c r="T302" s="780"/>
      <c r="U302" s="780"/>
      <c r="V302" s="780"/>
      <c r="W302" s="780"/>
      <c r="X302" s="780"/>
      <c r="Y302" s="780"/>
      <c r="Z302" s="780"/>
      <c r="AA302" s="66"/>
      <c r="AB302" s="66"/>
      <c r="AC302" s="80"/>
    </row>
    <row r="303" spans="1:68" ht="27" customHeight="1" x14ac:dyDescent="0.25">
      <c r="A303" s="63" t="s">
        <v>515</v>
      </c>
      <c r="B303" s="63" t="s">
        <v>516</v>
      </c>
      <c r="C303" s="36">
        <v>4301051731</v>
      </c>
      <c r="D303" s="781">
        <v>4680115884618</v>
      </c>
      <c r="E303" s="781"/>
      <c r="F303" s="62">
        <v>0.6</v>
      </c>
      <c r="G303" s="37">
        <v>6</v>
      </c>
      <c r="H303" s="62">
        <v>3.6</v>
      </c>
      <c r="I303" s="62">
        <v>3.81</v>
      </c>
      <c r="J303" s="37">
        <v>120</v>
      </c>
      <c r="K303" s="37" t="s">
        <v>89</v>
      </c>
      <c r="L303" s="37"/>
      <c r="M303" s="38" t="s">
        <v>82</v>
      </c>
      <c r="N303" s="38"/>
      <c r="O303" s="37">
        <v>45</v>
      </c>
      <c r="P303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83"/>
      <c r="R303" s="783"/>
      <c r="S303" s="783"/>
      <c r="T303" s="78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IFERROR(IF(Y303=0,"",ROUNDUP(Y303/H303,0)*0.00937),"")</f>
        <v/>
      </c>
      <c r="AA303" s="68" t="s">
        <v>45</v>
      </c>
      <c r="AB303" s="69" t="s">
        <v>45</v>
      </c>
      <c r="AC303" s="398" t="s">
        <v>517</v>
      </c>
      <c r="AG303" s="78"/>
      <c r="AJ303" s="84"/>
      <c r="AK303" s="84"/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88"/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9"/>
      <c r="P304" s="785" t="s">
        <v>40</v>
      </c>
      <c r="Q304" s="786"/>
      <c r="R304" s="786"/>
      <c r="S304" s="786"/>
      <c r="T304" s="786"/>
      <c r="U304" s="786"/>
      <c r="V304" s="787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88"/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9"/>
      <c r="P305" s="785" t="s">
        <v>40</v>
      </c>
      <c r="Q305" s="786"/>
      <c r="R305" s="786"/>
      <c r="S305" s="786"/>
      <c r="T305" s="786"/>
      <c r="U305" s="786"/>
      <c r="V305" s="787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6.5" customHeight="1" x14ac:dyDescent="0.25">
      <c r="A306" s="779" t="s">
        <v>518</v>
      </c>
      <c r="B306" s="779"/>
      <c r="C306" s="779"/>
      <c r="D306" s="779"/>
      <c r="E306" s="779"/>
      <c r="F306" s="779"/>
      <c r="G306" s="779"/>
      <c r="H306" s="779"/>
      <c r="I306" s="779"/>
      <c r="J306" s="779"/>
      <c r="K306" s="779"/>
      <c r="L306" s="779"/>
      <c r="M306" s="779"/>
      <c r="N306" s="779"/>
      <c r="O306" s="779"/>
      <c r="P306" s="779"/>
      <c r="Q306" s="779"/>
      <c r="R306" s="779"/>
      <c r="S306" s="779"/>
      <c r="T306" s="779"/>
      <c r="U306" s="779"/>
      <c r="V306" s="779"/>
      <c r="W306" s="779"/>
      <c r="X306" s="779"/>
      <c r="Y306" s="779"/>
      <c r="Z306" s="779"/>
      <c r="AA306" s="65"/>
      <c r="AB306" s="65"/>
      <c r="AC306" s="79"/>
    </row>
    <row r="307" spans="1:68" ht="14.25" customHeight="1" x14ac:dyDescent="0.25">
      <c r="A307" s="780" t="s">
        <v>125</v>
      </c>
      <c r="B307" s="780"/>
      <c r="C307" s="780"/>
      <c r="D307" s="780"/>
      <c r="E307" s="780"/>
      <c r="F307" s="780"/>
      <c r="G307" s="780"/>
      <c r="H307" s="780"/>
      <c r="I307" s="780"/>
      <c r="J307" s="780"/>
      <c r="K307" s="780"/>
      <c r="L307" s="780"/>
      <c r="M307" s="780"/>
      <c r="N307" s="780"/>
      <c r="O307" s="780"/>
      <c r="P307" s="780"/>
      <c r="Q307" s="780"/>
      <c r="R307" s="780"/>
      <c r="S307" s="780"/>
      <c r="T307" s="780"/>
      <c r="U307" s="780"/>
      <c r="V307" s="780"/>
      <c r="W307" s="780"/>
      <c r="X307" s="780"/>
      <c r="Y307" s="780"/>
      <c r="Z307" s="780"/>
      <c r="AA307" s="66"/>
      <c r="AB307" s="66"/>
      <c r="AC307" s="80"/>
    </row>
    <row r="308" spans="1:68" ht="27" customHeight="1" x14ac:dyDescent="0.25">
      <c r="A308" s="63" t="s">
        <v>519</v>
      </c>
      <c r="B308" s="63" t="s">
        <v>520</v>
      </c>
      <c r="C308" s="36">
        <v>4301011593</v>
      </c>
      <c r="D308" s="781">
        <v>4680115882973</v>
      </c>
      <c r="E308" s="781"/>
      <c r="F308" s="62">
        <v>0.7</v>
      </c>
      <c r="G308" s="37">
        <v>6</v>
      </c>
      <c r="H308" s="62">
        <v>4.2</v>
      </c>
      <c r="I308" s="62">
        <v>4.5599999999999996</v>
      </c>
      <c r="J308" s="37">
        <v>104</v>
      </c>
      <c r="K308" s="37" t="s">
        <v>130</v>
      </c>
      <c r="L308" s="37"/>
      <c r="M308" s="38" t="s">
        <v>129</v>
      </c>
      <c r="N308" s="38"/>
      <c r="O308" s="37">
        <v>55</v>
      </c>
      <c r="P308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83"/>
      <c r="R308" s="783"/>
      <c r="S308" s="783"/>
      <c r="T308" s="78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00" t="s">
        <v>449</v>
      </c>
      <c r="AG308" s="78"/>
      <c r="AJ308" s="84"/>
      <c r="AK308" s="84"/>
      <c r="BB308" s="40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88"/>
      <c r="B309" s="788"/>
      <c r="C309" s="788"/>
      <c r="D309" s="788"/>
      <c r="E309" s="788"/>
      <c r="F309" s="788"/>
      <c r="G309" s="788"/>
      <c r="H309" s="788"/>
      <c r="I309" s="788"/>
      <c r="J309" s="788"/>
      <c r="K309" s="788"/>
      <c r="L309" s="788"/>
      <c r="M309" s="788"/>
      <c r="N309" s="788"/>
      <c r="O309" s="789"/>
      <c r="P309" s="785" t="s">
        <v>40</v>
      </c>
      <c r="Q309" s="786"/>
      <c r="R309" s="786"/>
      <c r="S309" s="786"/>
      <c r="T309" s="786"/>
      <c r="U309" s="786"/>
      <c r="V309" s="787"/>
      <c r="W309" s="42" t="s">
        <v>39</v>
      </c>
      <c r="X309" s="43">
        <f>IFERROR(X308/H308,"0")</f>
        <v>0</v>
      </c>
      <c r="Y309" s="43">
        <f>IFERROR(Y308/H308,"0")</f>
        <v>0</v>
      </c>
      <c r="Z309" s="43">
        <f>IFERROR(IF(Z308="",0,Z308),"0")</f>
        <v>0</v>
      </c>
      <c r="AA309" s="67"/>
      <c r="AB309" s="67"/>
      <c r="AC309" s="67"/>
    </row>
    <row r="310" spans="1:68" x14ac:dyDescent="0.2">
      <c r="A310" s="788"/>
      <c r="B310" s="788"/>
      <c r="C310" s="788"/>
      <c r="D310" s="788"/>
      <c r="E310" s="788"/>
      <c r="F310" s="788"/>
      <c r="G310" s="788"/>
      <c r="H310" s="788"/>
      <c r="I310" s="788"/>
      <c r="J310" s="788"/>
      <c r="K310" s="788"/>
      <c r="L310" s="788"/>
      <c r="M310" s="788"/>
      <c r="N310" s="788"/>
      <c r="O310" s="789"/>
      <c r="P310" s="785" t="s">
        <v>40</v>
      </c>
      <c r="Q310" s="786"/>
      <c r="R310" s="786"/>
      <c r="S310" s="786"/>
      <c r="T310" s="786"/>
      <c r="U310" s="786"/>
      <c r="V310" s="787"/>
      <c r="W310" s="42" t="s">
        <v>0</v>
      </c>
      <c r="X310" s="43">
        <f>IFERROR(SUM(X308:X308),"0")</f>
        <v>0</v>
      </c>
      <c r="Y310" s="43">
        <f>IFERROR(SUM(Y308:Y308),"0")</f>
        <v>0</v>
      </c>
      <c r="Z310" s="42"/>
      <c r="AA310" s="67"/>
      <c r="AB310" s="67"/>
      <c r="AC310" s="67"/>
    </row>
    <row r="311" spans="1:68" ht="14.25" customHeight="1" x14ac:dyDescent="0.25">
      <c r="A311" s="780" t="s">
        <v>78</v>
      </c>
      <c r="B311" s="780"/>
      <c r="C311" s="780"/>
      <c r="D311" s="780"/>
      <c r="E311" s="780"/>
      <c r="F311" s="780"/>
      <c r="G311" s="780"/>
      <c r="H311" s="780"/>
      <c r="I311" s="780"/>
      <c r="J311" s="780"/>
      <c r="K311" s="780"/>
      <c r="L311" s="780"/>
      <c r="M311" s="780"/>
      <c r="N311" s="780"/>
      <c r="O311" s="780"/>
      <c r="P311" s="780"/>
      <c r="Q311" s="780"/>
      <c r="R311" s="780"/>
      <c r="S311" s="780"/>
      <c r="T311" s="780"/>
      <c r="U311" s="780"/>
      <c r="V311" s="780"/>
      <c r="W311" s="780"/>
      <c r="X311" s="780"/>
      <c r="Y311" s="780"/>
      <c r="Z311" s="780"/>
      <c r="AA311" s="66"/>
      <c r="AB311" s="66"/>
      <c r="AC311" s="80"/>
    </row>
    <row r="312" spans="1:68" ht="27" customHeight="1" x14ac:dyDescent="0.25">
      <c r="A312" s="63" t="s">
        <v>521</v>
      </c>
      <c r="B312" s="63" t="s">
        <v>522</v>
      </c>
      <c r="C312" s="36">
        <v>4301031305</v>
      </c>
      <c r="D312" s="781">
        <v>4607091389845</v>
      </c>
      <c r="E312" s="781"/>
      <c r="F312" s="62">
        <v>0.35</v>
      </c>
      <c r="G312" s="37">
        <v>6</v>
      </c>
      <c r="H312" s="62">
        <v>2.1</v>
      </c>
      <c r="I312" s="62">
        <v>2.2000000000000002</v>
      </c>
      <c r="J312" s="37">
        <v>234</v>
      </c>
      <c r="K312" s="37" t="s">
        <v>83</v>
      </c>
      <c r="L312" s="37"/>
      <c r="M312" s="38" t="s">
        <v>82</v>
      </c>
      <c r="N312" s="38"/>
      <c r="O312" s="37">
        <v>40</v>
      </c>
      <c r="P312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83"/>
      <c r="R312" s="783"/>
      <c r="S312" s="783"/>
      <c r="T312" s="78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IFERROR(IF(Y312=0,"",ROUNDUP(Y312/H312,0)*0.00502),"")</f>
        <v/>
      </c>
      <c r="AA312" s="68" t="s">
        <v>45</v>
      </c>
      <c r="AB312" s="69" t="s">
        <v>45</v>
      </c>
      <c r="AC312" s="402" t="s">
        <v>523</v>
      </c>
      <c r="AG312" s="78"/>
      <c r="AJ312" s="84"/>
      <c r="AK312" s="84"/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524</v>
      </c>
      <c r="B313" s="63" t="s">
        <v>525</v>
      </c>
      <c r="C313" s="36">
        <v>4301031306</v>
      </c>
      <c r="D313" s="781">
        <v>4680115882881</v>
      </c>
      <c r="E313" s="781"/>
      <c r="F313" s="62">
        <v>0.28000000000000003</v>
      </c>
      <c r="G313" s="37">
        <v>6</v>
      </c>
      <c r="H313" s="62">
        <v>1.68</v>
      </c>
      <c r="I313" s="62">
        <v>1.81</v>
      </c>
      <c r="J313" s="37">
        <v>234</v>
      </c>
      <c r="K313" s="37" t="s">
        <v>83</v>
      </c>
      <c r="L313" s="37"/>
      <c r="M313" s="38" t="s">
        <v>82</v>
      </c>
      <c r="N313" s="38"/>
      <c r="O313" s="37">
        <v>40</v>
      </c>
      <c r="P313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83"/>
      <c r="R313" s="783"/>
      <c r="S313" s="783"/>
      <c r="T313" s="78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IFERROR(IF(Y313=0,"",ROUNDUP(Y313/H313,0)*0.00502),"")</f>
        <v/>
      </c>
      <c r="AA313" s="68" t="s">
        <v>45</v>
      </c>
      <c r="AB313" s="69" t="s">
        <v>45</v>
      </c>
      <c r="AC313" s="404" t="s">
        <v>523</v>
      </c>
      <c r="AG313" s="78"/>
      <c r="AJ313" s="84"/>
      <c r="AK313" s="84"/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88"/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9"/>
      <c r="P314" s="785" t="s">
        <v>40</v>
      </c>
      <c r="Q314" s="786"/>
      <c r="R314" s="786"/>
      <c r="S314" s="786"/>
      <c r="T314" s="786"/>
      <c r="U314" s="786"/>
      <c r="V314" s="787"/>
      <c r="W314" s="42" t="s">
        <v>39</v>
      </c>
      <c r="X314" s="43">
        <f>IFERROR(X312/H312,"0")+IFERROR(X313/H313,"0")</f>
        <v>0</v>
      </c>
      <c r="Y314" s="43">
        <f>IFERROR(Y312/H312,"0")+IFERROR(Y313/H313,"0")</f>
        <v>0</v>
      </c>
      <c r="Z314" s="43">
        <f>IFERROR(IF(Z312="",0,Z312),"0")+IFERROR(IF(Z313="",0,Z313),"0")</f>
        <v>0</v>
      </c>
      <c r="AA314" s="67"/>
      <c r="AB314" s="67"/>
      <c r="AC314" s="67"/>
    </row>
    <row r="315" spans="1:68" x14ac:dyDescent="0.2">
      <c r="A315" s="788"/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9"/>
      <c r="P315" s="785" t="s">
        <v>40</v>
      </c>
      <c r="Q315" s="786"/>
      <c r="R315" s="786"/>
      <c r="S315" s="786"/>
      <c r="T315" s="786"/>
      <c r="U315" s="786"/>
      <c r="V315" s="787"/>
      <c r="W315" s="42" t="s">
        <v>0</v>
      </c>
      <c r="X315" s="43">
        <f>IFERROR(SUM(X312:X313),"0")</f>
        <v>0</v>
      </c>
      <c r="Y315" s="43">
        <f>IFERROR(SUM(Y312:Y313),"0")</f>
        <v>0</v>
      </c>
      <c r="Z315" s="42"/>
      <c r="AA315" s="67"/>
      <c r="AB315" s="67"/>
      <c r="AC315" s="67"/>
    </row>
    <row r="316" spans="1:68" ht="16.5" customHeight="1" x14ac:dyDescent="0.25">
      <c r="A316" s="779" t="s">
        <v>526</v>
      </c>
      <c r="B316" s="779"/>
      <c r="C316" s="779"/>
      <c r="D316" s="779"/>
      <c r="E316" s="779"/>
      <c r="F316" s="779"/>
      <c r="G316" s="779"/>
      <c r="H316" s="779"/>
      <c r="I316" s="779"/>
      <c r="J316" s="779"/>
      <c r="K316" s="779"/>
      <c r="L316" s="779"/>
      <c r="M316" s="779"/>
      <c r="N316" s="779"/>
      <c r="O316" s="779"/>
      <c r="P316" s="779"/>
      <c r="Q316" s="779"/>
      <c r="R316" s="779"/>
      <c r="S316" s="779"/>
      <c r="T316" s="779"/>
      <c r="U316" s="779"/>
      <c r="V316" s="779"/>
      <c r="W316" s="779"/>
      <c r="X316" s="779"/>
      <c r="Y316" s="779"/>
      <c r="Z316" s="779"/>
      <c r="AA316" s="65"/>
      <c r="AB316" s="65"/>
      <c r="AC316" s="79"/>
    </row>
    <row r="317" spans="1:68" ht="14.25" customHeight="1" x14ac:dyDescent="0.25">
      <c r="A317" s="780" t="s">
        <v>125</v>
      </c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0"/>
      <c r="P317" s="780"/>
      <c r="Q317" s="780"/>
      <c r="R317" s="780"/>
      <c r="S317" s="780"/>
      <c r="T317" s="780"/>
      <c r="U317" s="780"/>
      <c r="V317" s="780"/>
      <c r="W317" s="780"/>
      <c r="X317" s="780"/>
      <c r="Y317" s="780"/>
      <c r="Z317" s="780"/>
      <c r="AA317" s="66"/>
      <c r="AB317" s="66"/>
      <c r="AC317" s="80"/>
    </row>
    <row r="318" spans="1:68" ht="27" customHeight="1" x14ac:dyDescent="0.25">
      <c r="A318" s="63" t="s">
        <v>527</v>
      </c>
      <c r="B318" s="63" t="s">
        <v>528</v>
      </c>
      <c r="C318" s="36">
        <v>4301012024</v>
      </c>
      <c r="D318" s="781">
        <v>4680115885615</v>
      </c>
      <c r="E318" s="781"/>
      <c r="F318" s="62">
        <v>1.35</v>
      </c>
      <c r="G318" s="37">
        <v>8</v>
      </c>
      <c r="H318" s="62">
        <v>10.8</v>
      </c>
      <c r="I318" s="62">
        <v>11.28</v>
      </c>
      <c r="J318" s="37">
        <v>56</v>
      </c>
      <c r="K318" s="37" t="s">
        <v>130</v>
      </c>
      <c r="L318" s="37"/>
      <c r="M318" s="38" t="s">
        <v>133</v>
      </c>
      <c r="N318" s="38"/>
      <c r="O318" s="37">
        <v>55</v>
      </c>
      <c r="P318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83"/>
      <c r="R318" s="783"/>
      <c r="S318" s="783"/>
      <c r="T318" s="784"/>
      <c r="U318" s="39" t="s">
        <v>45</v>
      </c>
      <c r="V318" s="39" t="s">
        <v>45</v>
      </c>
      <c r="W318" s="40" t="s">
        <v>0</v>
      </c>
      <c r="X318" s="58">
        <v>0</v>
      </c>
      <c r="Y318" s="55">
        <f t="shared" ref="Y318:Y325" si="57">IFERROR(IF(X318="",0,CEILING((X318/$H318),1)*$H318),"")</f>
        <v>0</v>
      </c>
      <c r="Z318" s="41" t="str">
        <f>IFERROR(IF(Y318=0,"",ROUNDUP(Y318/H318,0)*0.02175),"")</f>
        <v/>
      </c>
      <c r="AA318" s="68" t="s">
        <v>45</v>
      </c>
      <c r="AB318" s="69" t="s">
        <v>45</v>
      </c>
      <c r="AC318" s="406" t="s">
        <v>529</v>
      </c>
      <c r="AG318" s="78"/>
      <c r="AJ318" s="84"/>
      <c r="AK318" s="84"/>
      <c r="BB318" s="407" t="s">
        <v>66</v>
      </c>
      <c r="BM318" s="78">
        <f t="shared" ref="BM318:BM325" si="58">IFERROR(X318*I318/H318,"0")</f>
        <v>0</v>
      </c>
      <c r="BN318" s="78">
        <f t="shared" ref="BN318:BN325" si="59">IFERROR(Y318*I318/H318,"0")</f>
        <v>0</v>
      </c>
      <c r="BO318" s="78">
        <f t="shared" ref="BO318:BO325" si="60">IFERROR(1/J318*(X318/H318),"0")</f>
        <v>0</v>
      </c>
      <c r="BP318" s="78">
        <f t="shared" ref="BP318:BP325" si="61">IFERROR(1/J318*(Y318/H318),"0")</f>
        <v>0</v>
      </c>
    </row>
    <row r="319" spans="1:68" ht="37.5" customHeight="1" x14ac:dyDescent="0.25">
      <c r="A319" s="63" t="s">
        <v>530</v>
      </c>
      <c r="B319" s="63" t="s">
        <v>531</v>
      </c>
      <c r="C319" s="36">
        <v>4301011858</v>
      </c>
      <c r="D319" s="781">
        <v>4680115885646</v>
      </c>
      <c r="E319" s="781"/>
      <c r="F319" s="62">
        <v>1.35</v>
      </c>
      <c r="G319" s="37">
        <v>8</v>
      </c>
      <c r="H319" s="62">
        <v>10.8</v>
      </c>
      <c r="I319" s="62">
        <v>11.28</v>
      </c>
      <c r="J319" s="37">
        <v>56</v>
      </c>
      <c r="K319" s="37" t="s">
        <v>130</v>
      </c>
      <c r="L319" s="37"/>
      <c r="M319" s="38" t="s">
        <v>129</v>
      </c>
      <c r="N319" s="38"/>
      <c r="O319" s="37">
        <v>55</v>
      </c>
      <c r="P319" s="9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83"/>
      <c r="R319" s="783"/>
      <c r="S319" s="783"/>
      <c r="T319" s="784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si="57"/>
        <v>0</v>
      </c>
      <c r="Z319" s="41" t="str">
        <f>IFERROR(IF(Y319=0,"",ROUNDUP(Y319/H319,0)*0.02175),"")</f>
        <v/>
      </c>
      <c r="AA319" s="68" t="s">
        <v>45</v>
      </c>
      <c r="AB319" s="69" t="s">
        <v>45</v>
      </c>
      <c r="AC319" s="408" t="s">
        <v>532</v>
      </c>
      <c r="AG319" s="78"/>
      <c r="AJ319" s="84"/>
      <c r="AK319" s="84"/>
      <c r="BB319" s="409" t="s">
        <v>66</v>
      </c>
      <c r="BM319" s="78">
        <f t="shared" si="58"/>
        <v>0</v>
      </c>
      <c r="BN319" s="78">
        <f t="shared" si="59"/>
        <v>0</v>
      </c>
      <c r="BO319" s="78">
        <f t="shared" si="60"/>
        <v>0</v>
      </c>
      <c r="BP319" s="78">
        <f t="shared" si="61"/>
        <v>0</v>
      </c>
    </row>
    <row r="320" spans="1:68" ht="27" customHeight="1" x14ac:dyDescent="0.25">
      <c r="A320" s="63" t="s">
        <v>533</v>
      </c>
      <c r="B320" s="63" t="s">
        <v>534</v>
      </c>
      <c r="C320" s="36">
        <v>4301011911</v>
      </c>
      <c r="D320" s="781">
        <v>4680115885554</v>
      </c>
      <c r="E320" s="781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130</v>
      </c>
      <c r="L320" s="37"/>
      <c r="M320" s="38" t="s">
        <v>156</v>
      </c>
      <c r="N320" s="38"/>
      <c r="O320" s="37">
        <v>55</v>
      </c>
      <c r="P320" s="951" t="s">
        <v>535</v>
      </c>
      <c r="Q320" s="783"/>
      <c r="R320" s="783"/>
      <c r="S320" s="783"/>
      <c r="T320" s="784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7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410" t="s">
        <v>536</v>
      </c>
      <c r="AG320" s="78"/>
      <c r="AJ320" s="84"/>
      <c r="AK320" s="84"/>
      <c r="BB320" s="411" t="s">
        <v>66</v>
      </c>
      <c r="BM320" s="78">
        <f t="shared" si="58"/>
        <v>0</v>
      </c>
      <c r="BN320" s="78">
        <f t="shared" si="59"/>
        <v>0</v>
      </c>
      <c r="BO320" s="78">
        <f t="shared" si="60"/>
        <v>0</v>
      </c>
      <c r="BP320" s="78">
        <f t="shared" si="61"/>
        <v>0</v>
      </c>
    </row>
    <row r="321" spans="1:68" ht="27" customHeight="1" x14ac:dyDescent="0.25">
      <c r="A321" s="63" t="s">
        <v>533</v>
      </c>
      <c r="B321" s="63" t="s">
        <v>537</v>
      </c>
      <c r="C321" s="36">
        <v>4301012016</v>
      </c>
      <c r="D321" s="781">
        <v>4680115885554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130</v>
      </c>
      <c r="L321" s="37"/>
      <c r="M321" s="38" t="s">
        <v>133</v>
      </c>
      <c r="N321" s="38"/>
      <c r="O321" s="37">
        <v>55</v>
      </c>
      <c r="P321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7"/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12" t="s">
        <v>538</v>
      </c>
      <c r="AG321" s="78"/>
      <c r="AJ321" s="84"/>
      <c r="AK321" s="84"/>
      <c r="BB321" s="413" t="s">
        <v>66</v>
      </c>
      <c r="BM321" s="78">
        <f t="shared" si="58"/>
        <v>0</v>
      </c>
      <c r="BN321" s="78">
        <f t="shared" si="59"/>
        <v>0</v>
      </c>
      <c r="BO321" s="78">
        <f t="shared" si="60"/>
        <v>0</v>
      </c>
      <c r="BP321" s="78">
        <f t="shared" si="61"/>
        <v>0</v>
      </c>
    </row>
    <row r="322" spans="1:68" ht="27" customHeight="1" x14ac:dyDescent="0.25">
      <c r="A322" s="63" t="s">
        <v>539</v>
      </c>
      <c r="B322" s="63" t="s">
        <v>540</v>
      </c>
      <c r="C322" s="36">
        <v>4301011857</v>
      </c>
      <c r="D322" s="781">
        <v>4680115885622</v>
      </c>
      <c r="E322" s="781"/>
      <c r="F322" s="62">
        <v>0.4</v>
      </c>
      <c r="G322" s="37">
        <v>10</v>
      </c>
      <c r="H322" s="62">
        <v>4</v>
      </c>
      <c r="I322" s="62">
        <v>4.24</v>
      </c>
      <c r="J322" s="37">
        <v>120</v>
      </c>
      <c r="K322" s="37" t="s">
        <v>89</v>
      </c>
      <c r="L322" s="37"/>
      <c r="M322" s="38" t="s">
        <v>129</v>
      </c>
      <c r="N322" s="38"/>
      <c r="O322" s="37">
        <v>55</v>
      </c>
      <c r="P322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IFERROR(IF(Y322=0,"",ROUNDUP(Y322/H322,0)*0.00937),"")</f>
        <v/>
      </c>
      <c r="AA322" s="68" t="s">
        <v>45</v>
      </c>
      <c r="AB322" s="69" t="s">
        <v>45</v>
      </c>
      <c r="AC322" s="414" t="s">
        <v>529</v>
      </c>
      <c r="AG322" s="78"/>
      <c r="AJ322" s="84"/>
      <c r="AK322" s="84"/>
      <c r="BB322" s="415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541</v>
      </c>
      <c r="B323" s="63" t="s">
        <v>542</v>
      </c>
      <c r="C323" s="36">
        <v>4301011573</v>
      </c>
      <c r="D323" s="781">
        <v>4680115881938</v>
      </c>
      <c r="E323" s="781"/>
      <c r="F323" s="62">
        <v>0.4</v>
      </c>
      <c r="G323" s="37">
        <v>10</v>
      </c>
      <c r="H323" s="62">
        <v>4</v>
      </c>
      <c r="I323" s="62">
        <v>4.24</v>
      </c>
      <c r="J323" s="37">
        <v>120</v>
      </c>
      <c r="K323" s="37" t="s">
        <v>89</v>
      </c>
      <c r="L323" s="37"/>
      <c r="M323" s="38" t="s">
        <v>129</v>
      </c>
      <c r="N323" s="38"/>
      <c r="O323" s="37">
        <v>90</v>
      </c>
      <c r="P323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IFERROR(IF(Y323=0,"",ROUNDUP(Y323/H323,0)*0.00937),"")</f>
        <v/>
      </c>
      <c r="AA323" s="68" t="s">
        <v>45</v>
      </c>
      <c r="AB323" s="69" t="s">
        <v>45</v>
      </c>
      <c r="AC323" s="416" t="s">
        <v>543</v>
      </c>
      <c r="AG323" s="78"/>
      <c r="AJ323" s="84"/>
      <c r="AK323" s="84"/>
      <c r="BB323" s="417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27" customHeight="1" x14ac:dyDescent="0.25">
      <c r="A324" s="63" t="s">
        <v>544</v>
      </c>
      <c r="B324" s="63" t="s">
        <v>545</v>
      </c>
      <c r="C324" s="36">
        <v>4301010944</v>
      </c>
      <c r="D324" s="781">
        <v>4607091387346</v>
      </c>
      <c r="E324" s="781"/>
      <c r="F324" s="62">
        <v>0.4</v>
      </c>
      <c r="G324" s="37">
        <v>10</v>
      </c>
      <c r="H324" s="62">
        <v>4</v>
      </c>
      <c r="I324" s="62">
        <v>4.24</v>
      </c>
      <c r="J324" s="37">
        <v>120</v>
      </c>
      <c r="K324" s="37" t="s">
        <v>89</v>
      </c>
      <c r="L324" s="37"/>
      <c r="M324" s="38" t="s">
        <v>129</v>
      </c>
      <c r="N324" s="38"/>
      <c r="O324" s="37">
        <v>55</v>
      </c>
      <c r="P324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IFERROR(IF(Y324=0,"",ROUNDUP(Y324/H324,0)*0.00937),"")</f>
        <v/>
      </c>
      <c r="AA324" s="68" t="s">
        <v>45</v>
      </c>
      <c r="AB324" s="69" t="s">
        <v>45</v>
      </c>
      <c r="AC324" s="418" t="s">
        <v>546</v>
      </c>
      <c r="AG324" s="78"/>
      <c r="AJ324" s="84"/>
      <c r="AK324" s="84"/>
      <c r="BB324" s="419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547</v>
      </c>
      <c r="B325" s="63" t="s">
        <v>548</v>
      </c>
      <c r="C325" s="36">
        <v>4301011859</v>
      </c>
      <c r="D325" s="781">
        <v>4680115885608</v>
      </c>
      <c r="E325" s="781"/>
      <c r="F325" s="62">
        <v>0.4</v>
      </c>
      <c r="G325" s="37">
        <v>10</v>
      </c>
      <c r="H325" s="62">
        <v>4</v>
      </c>
      <c r="I325" s="62">
        <v>4.24</v>
      </c>
      <c r="J325" s="37">
        <v>120</v>
      </c>
      <c r="K325" s="37" t="s">
        <v>89</v>
      </c>
      <c r="L325" s="37"/>
      <c r="M325" s="38" t="s">
        <v>129</v>
      </c>
      <c r="N325" s="38"/>
      <c r="O325" s="37">
        <v>55</v>
      </c>
      <c r="P325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IFERROR(IF(Y325=0,"",ROUNDUP(Y325/H325,0)*0.00937),"")</f>
        <v/>
      </c>
      <c r="AA325" s="68" t="s">
        <v>45</v>
      </c>
      <c r="AB325" s="69" t="s">
        <v>45</v>
      </c>
      <c r="AC325" s="420" t="s">
        <v>538</v>
      </c>
      <c r="AG325" s="78"/>
      <c r="AJ325" s="84"/>
      <c r="AK325" s="84"/>
      <c r="BB325" s="421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9"/>
      <c r="P326" s="785" t="s">
        <v>40</v>
      </c>
      <c r="Q326" s="786"/>
      <c r="R326" s="786"/>
      <c r="S326" s="786"/>
      <c r="T326" s="786"/>
      <c r="U326" s="786"/>
      <c r="V326" s="787"/>
      <c r="W326" s="42" t="s">
        <v>39</v>
      </c>
      <c r="X326" s="43">
        <f>IFERROR(X318/H318,"0")+IFERROR(X319/H319,"0")+IFERROR(X320/H320,"0")+IFERROR(X321/H321,"0")+IFERROR(X322/H322,"0")+IFERROR(X323/H323,"0")+IFERROR(X324/H324,"0")+IFERROR(X325/H325,"0")</f>
        <v>0</v>
      </c>
      <c r="Y326" s="43">
        <f>IFERROR(Y318/H318,"0")+IFERROR(Y319/H319,"0")+IFERROR(Y320/H320,"0")+IFERROR(Y321/H321,"0")+IFERROR(Y322/H322,"0")+IFERROR(Y323/H323,"0")+IFERROR(Y324/H324,"0")+IFERROR(Y325/H325,"0")</f>
        <v>0</v>
      </c>
      <c r="Z326" s="4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788"/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9"/>
      <c r="P327" s="785" t="s">
        <v>40</v>
      </c>
      <c r="Q327" s="786"/>
      <c r="R327" s="786"/>
      <c r="S327" s="786"/>
      <c r="T327" s="786"/>
      <c r="U327" s="786"/>
      <c r="V327" s="787"/>
      <c r="W327" s="42" t="s">
        <v>0</v>
      </c>
      <c r="X327" s="43">
        <f>IFERROR(SUM(X318:X325),"0")</f>
        <v>0</v>
      </c>
      <c r="Y327" s="43">
        <f>IFERROR(SUM(Y318:Y325),"0")</f>
        <v>0</v>
      </c>
      <c r="Z327" s="42"/>
      <c r="AA327" s="67"/>
      <c r="AB327" s="67"/>
      <c r="AC327" s="67"/>
    </row>
    <row r="328" spans="1:68" ht="14.25" customHeight="1" x14ac:dyDescent="0.25">
      <c r="A328" s="780" t="s">
        <v>78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66"/>
      <c r="AB328" s="66"/>
      <c r="AC328" s="80"/>
    </row>
    <row r="329" spans="1:68" ht="27" customHeight="1" x14ac:dyDescent="0.25">
      <c r="A329" s="63" t="s">
        <v>549</v>
      </c>
      <c r="B329" s="63" t="s">
        <v>550</v>
      </c>
      <c r="C329" s="36">
        <v>4301030878</v>
      </c>
      <c r="D329" s="781">
        <v>4607091387193</v>
      </c>
      <c r="E329" s="781"/>
      <c r="F329" s="62">
        <v>0.7</v>
      </c>
      <c r="G329" s="37">
        <v>6</v>
      </c>
      <c r="H329" s="62">
        <v>4.2</v>
      </c>
      <c r="I329" s="62">
        <v>4.46</v>
      </c>
      <c r="J329" s="37">
        <v>156</v>
      </c>
      <c r="K329" s="37" t="s">
        <v>89</v>
      </c>
      <c r="L329" s="37"/>
      <c r="M329" s="38" t="s">
        <v>82</v>
      </c>
      <c r="N329" s="38"/>
      <c r="O329" s="37">
        <v>35</v>
      </c>
      <c r="P329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83"/>
      <c r="R329" s="783"/>
      <c r="S329" s="783"/>
      <c r="T329" s="78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IFERROR(IF(Y329=0,"",ROUNDUP(Y329/H329,0)*0.00753),"")</f>
        <v/>
      </c>
      <c r="AA329" s="68" t="s">
        <v>45</v>
      </c>
      <c r="AB329" s="69" t="s">
        <v>45</v>
      </c>
      <c r="AC329" s="422" t="s">
        <v>551</v>
      </c>
      <c r="AG329" s="78"/>
      <c r="AJ329" s="84"/>
      <c r="AK329" s="84"/>
      <c r="BB329" s="42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552</v>
      </c>
      <c r="B330" s="63" t="s">
        <v>553</v>
      </c>
      <c r="C330" s="36">
        <v>4301031153</v>
      </c>
      <c r="D330" s="781">
        <v>4607091387230</v>
      </c>
      <c r="E330" s="781"/>
      <c r="F330" s="62">
        <v>0.7</v>
      </c>
      <c r="G330" s="37">
        <v>6</v>
      </c>
      <c r="H330" s="62">
        <v>4.2</v>
      </c>
      <c r="I330" s="62">
        <v>4.46</v>
      </c>
      <c r="J330" s="37">
        <v>156</v>
      </c>
      <c r="K330" s="37" t="s">
        <v>89</v>
      </c>
      <c r="L330" s="37"/>
      <c r="M330" s="38" t="s">
        <v>82</v>
      </c>
      <c r="N330" s="38"/>
      <c r="O330" s="37">
        <v>40</v>
      </c>
      <c r="P330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83"/>
      <c r="R330" s="783"/>
      <c r="S330" s="783"/>
      <c r="T330" s="78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IFERROR(IF(Y330=0,"",ROUNDUP(Y330/H330,0)*0.00753),"")</f>
        <v/>
      </c>
      <c r="AA330" s="68" t="s">
        <v>45</v>
      </c>
      <c r="AB330" s="69" t="s">
        <v>45</v>
      </c>
      <c r="AC330" s="424" t="s">
        <v>554</v>
      </c>
      <c r="AG330" s="78"/>
      <c r="AJ330" s="84"/>
      <c r="AK330" s="84"/>
      <c r="BB330" s="42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555</v>
      </c>
      <c r="B331" s="63" t="s">
        <v>556</v>
      </c>
      <c r="C331" s="36">
        <v>4301031154</v>
      </c>
      <c r="D331" s="781">
        <v>4607091387292</v>
      </c>
      <c r="E331" s="781"/>
      <c r="F331" s="62">
        <v>0.73</v>
      </c>
      <c r="G331" s="37">
        <v>6</v>
      </c>
      <c r="H331" s="62">
        <v>4.38</v>
      </c>
      <c r="I331" s="62">
        <v>4.6399999999999997</v>
      </c>
      <c r="J331" s="37">
        <v>156</v>
      </c>
      <c r="K331" s="37" t="s">
        <v>89</v>
      </c>
      <c r="L331" s="37"/>
      <c r="M331" s="38" t="s">
        <v>82</v>
      </c>
      <c r="N331" s="38"/>
      <c r="O331" s="37">
        <v>45</v>
      </c>
      <c r="P331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83"/>
      <c r="R331" s="783"/>
      <c r="S331" s="783"/>
      <c r="T331" s="78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IFERROR(IF(Y331=0,"",ROUNDUP(Y331/H331,0)*0.00753),"")</f>
        <v/>
      </c>
      <c r="AA331" s="68" t="s">
        <v>45</v>
      </c>
      <c r="AB331" s="69" t="s">
        <v>45</v>
      </c>
      <c r="AC331" s="426" t="s">
        <v>557</v>
      </c>
      <c r="AG331" s="78"/>
      <c r="AJ331" s="84"/>
      <c r="AK331" s="84"/>
      <c r="BB331" s="42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558</v>
      </c>
      <c r="B332" s="63" t="s">
        <v>559</v>
      </c>
      <c r="C332" s="36">
        <v>4301031152</v>
      </c>
      <c r="D332" s="781">
        <v>4607091387285</v>
      </c>
      <c r="E332" s="781"/>
      <c r="F332" s="62">
        <v>0.35</v>
      </c>
      <c r="G332" s="37">
        <v>6</v>
      </c>
      <c r="H332" s="62">
        <v>2.1</v>
      </c>
      <c r="I332" s="62">
        <v>2.23</v>
      </c>
      <c r="J332" s="37">
        <v>234</v>
      </c>
      <c r="K332" s="37" t="s">
        <v>83</v>
      </c>
      <c r="L332" s="37"/>
      <c r="M332" s="38" t="s">
        <v>82</v>
      </c>
      <c r="N332" s="38"/>
      <c r="O332" s="37">
        <v>40</v>
      </c>
      <c r="P332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8" t="s">
        <v>554</v>
      </c>
      <c r="AG332" s="78"/>
      <c r="AJ332" s="84"/>
      <c r="AK332" s="84"/>
      <c r="BB332" s="429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88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85" t="s">
        <v>40</v>
      </c>
      <c r="Q333" s="786"/>
      <c r="R333" s="786"/>
      <c r="S333" s="786"/>
      <c r="T333" s="786"/>
      <c r="U333" s="786"/>
      <c r="V333" s="787"/>
      <c r="W333" s="42" t="s">
        <v>39</v>
      </c>
      <c r="X333" s="43">
        <f>IFERROR(X329/H329,"0")+IFERROR(X330/H330,"0")+IFERROR(X331/H331,"0")+IFERROR(X332/H332,"0")</f>
        <v>0</v>
      </c>
      <c r="Y333" s="43">
        <f>IFERROR(Y329/H329,"0")+IFERROR(Y330/H330,"0")+IFERROR(Y331/H331,"0")+IFERROR(Y332/H332,"0")</f>
        <v>0</v>
      </c>
      <c r="Z333" s="43">
        <f>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85" t="s">
        <v>40</v>
      </c>
      <c r="Q334" s="786"/>
      <c r="R334" s="786"/>
      <c r="S334" s="786"/>
      <c r="T334" s="786"/>
      <c r="U334" s="786"/>
      <c r="V334" s="787"/>
      <c r="W334" s="42" t="s">
        <v>0</v>
      </c>
      <c r="X334" s="43">
        <f>IFERROR(SUM(X329:X332),"0")</f>
        <v>0</v>
      </c>
      <c r="Y334" s="43">
        <f>IFERROR(SUM(Y329:Y332),"0")</f>
        <v>0</v>
      </c>
      <c r="Z334" s="42"/>
      <c r="AA334" s="67"/>
      <c r="AB334" s="67"/>
      <c r="AC334" s="67"/>
    </row>
    <row r="335" spans="1:68" ht="14.25" customHeight="1" x14ac:dyDescent="0.25">
      <c r="A335" s="780" t="s">
        <v>84</v>
      </c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80"/>
      <c r="P335" s="780"/>
      <c r="Q335" s="780"/>
      <c r="R335" s="780"/>
      <c r="S335" s="780"/>
      <c r="T335" s="780"/>
      <c r="U335" s="780"/>
      <c r="V335" s="780"/>
      <c r="W335" s="780"/>
      <c r="X335" s="780"/>
      <c r="Y335" s="780"/>
      <c r="Z335" s="780"/>
      <c r="AA335" s="66"/>
      <c r="AB335" s="66"/>
      <c r="AC335" s="80"/>
    </row>
    <row r="336" spans="1:68" ht="37.5" customHeight="1" x14ac:dyDescent="0.25">
      <c r="A336" s="63" t="s">
        <v>560</v>
      </c>
      <c r="B336" s="63" t="s">
        <v>561</v>
      </c>
      <c r="C336" s="36">
        <v>4301051100</v>
      </c>
      <c r="D336" s="781">
        <v>4607091387766</v>
      </c>
      <c r="E336" s="781"/>
      <c r="F336" s="62">
        <v>1.3</v>
      </c>
      <c r="G336" s="37">
        <v>6</v>
      </c>
      <c r="H336" s="62">
        <v>7.8</v>
      </c>
      <c r="I336" s="62">
        <v>8.3580000000000005</v>
      </c>
      <c r="J336" s="37">
        <v>56</v>
      </c>
      <c r="K336" s="37" t="s">
        <v>130</v>
      </c>
      <c r="L336" s="37"/>
      <c r="M336" s="38" t="s">
        <v>133</v>
      </c>
      <c r="N336" s="38"/>
      <c r="O336" s="37">
        <v>40</v>
      </c>
      <c r="P336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83"/>
      <c r="R336" s="783"/>
      <c r="S336" s="783"/>
      <c r="T336" s="78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ref="Y336:Y341" si="62">IFERROR(IF(X336="",0,CEILING((X336/$H336),1)*$H336),"")</f>
        <v>0</v>
      </c>
      <c r="Z336" s="41" t="str">
        <f>IFERROR(IF(Y336=0,"",ROUNDUP(Y336/H336,0)*0.02175),"")</f>
        <v/>
      </c>
      <c r="AA336" s="68" t="s">
        <v>45</v>
      </c>
      <c r="AB336" s="69" t="s">
        <v>45</v>
      </c>
      <c r="AC336" s="430" t="s">
        <v>562</v>
      </c>
      <c r="AG336" s="78"/>
      <c r="AJ336" s="84"/>
      <c r="AK336" s="84"/>
      <c r="BB336" s="431" t="s">
        <v>66</v>
      </c>
      <c r="BM336" s="78">
        <f t="shared" ref="BM336:BM341" si="63">IFERROR(X336*I336/H336,"0")</f>
        <v>0</v>
      </c>
      <c r="BN336" s="78">
        <f t="shared" ref="BN336:BN341" si="64">IFERROR(Y336*I336/H336,"0")</f>
        <v>0</v>
      </c>
      <c r="BO336" s="78">
        <f t="shared" ref="BO336:BO341" si="65">IFERROR(1/J336*(X336/H336),"0")</f>
        <v>0</v>
      </c>
      <c r="BP336" s="78">
        <f t="shared" ref="BP336:BP341" si="66">IFERROR(1/J336*(Y336/H336),"0")</f>
        <v>0</v>
      </c>
    </row>
    <row r="337" spans="1:68" ht="27" customHeight="1" x14ac:dyDescent="0.25">
      <c r="A337" s="63" t="s">
        <v>563</v>
      </c>
      <c r="B337" s="63" t="s">
        <v>564</v>
      </c>
      <c r="C337" s="36">
        <v>4301051116</v>
      </c>
      <c r="D337" s="781">
        <v>4607091387957</v>
      </c>
      <c r="E337" s="781"/>
      <c r="F337" s="62">
        <v>1.3</v>
      </c>
      <c r="G337" s="37">
        <v>6</v>
      </c>
      <c r="H337" s="62">
        <v>7.8</v>
      </c>
      <c r="I337" s="62">
        <v>8.3640000000000008</v>
      </c>
      <c r="J337" s="37">
        <v>56</v>
      </c>
      <c r="K337" s="37" t="s">
        <v>130</v>
      </c>
      <c r="L337" s="37"/>
      <c r="M337" s="38" t="s">
        <v>82</v>
      </c>
      <c r="N337" s="38"/>
      <c r="O337" s="37">
        <v>40</v>
      </c>
      <c r="P337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83"/>
      <c r="R337" s="783"/>
      <c r="S337" s="783"/>
      <c r="T337" s="78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2"/>
        <v>0</v>
      </c>
      <c r="Z337" s="41" t="str">
        <f>IFERROR(IF(Y337=0,"",ROUNDUP(Y337/H337,0)*0.02175),"")</f>
        <v/>
      </c>
      <c r="AA337" s="68" t="s">
        <v>45</v>
      </c>
      <c r="AB337" s="69" t="s">
        <v>45</v>
      </c>
      <c r="AC337" s="432" t="s">
        <v>565</v>
      </c>
      <c r="AG337" s="78"/>
      <c r="AJ337" s="84"/>
      <c r="AK337" s="84"/>
      <c r="BB337" s="433" t="s">
        <v>66</v>
      </c>
      <c r="BM337" s="78">
        <f t="shared" si="63"/>
        <v>0</v>
      </c>
      <c r="BN337" s="78">
        <f t="shared" si="64"/>
        <v>0</v>
      </c>
      <c r="BO337" s="78">
        <f t="shared" si="65"/>
        <v>0</v>
      </c>
      <c r="BP337" s="78">
        <f t="shared" si="66"/>
        <v>0</v>
      </c>
    </row>
    <row r="338" spans="1:68" ht="27" customHeight="1" x14ac:dyDescent="0.25">
      <c r="A338" s="63" t="s">
        <v>566</v>
      </c>
      <c r="B338" s="63" t="s">
        <v>567</v>
      </c>
      <c r="C338" s="36">
        <v>4301051115</v>
      </c>
      <c r="D338" s="781">
        <v>4607091387964</v>
      </c>
      <c r="E338" s="781"/>
      <c r="F338" s="62">
        <v>1.35</v>
      </c>
      <c r="G338" s="37">
        <v>6</v>
      </c>
      <c r="H338" s="62">
        <v>8.1</v>
      </c>
      <c r="I338" s="62">
        <v>8.6460000000000008</v>
      </c>
      <c r="J338" s="37">
        <v>56</v>
      </c>
      <c r="K338" s="37" t="s">
        <v>130</v>
      </c>
      <c r="L338" s="37"/>
      <c r="M338" s="38" t="s">
        <v>82</v>
      </c>
      <c r="N338" s="38"/>
      <c r="O338" s="37">
        <v>40</v>
      </c>
      <c r="P338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83"/>
      <c r="R338" s="783"/>
      <c r="S338" s="783"/>
      <c r="T338" s="78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2"/>
        <v>0</v>
      </c>
      <c r="Z338" s="41" t="str">
        <f>IFERROR(IF(Y338=0,"",ROUNDUP(Y338/H338,0)*0.02175),"")</f>
        <v/>
      </c>
      <c r="AA338" s="68" t="s">
        <v>45</v>
      </c>
      <c r="AB338" s="69" t="s">
        <v>45</v>
      </c>
      <c r="AC338" s="434" t="s">
        <v>568</v>
      </c>
      <c r="AG338" s="78"/>
      <c r="AJ338" s="84"/>
      <c r="AK338" s="84"/>
      <c r="BB338" s="435" t="s">
        <v>66</v>
      </c>
      <c r="BM338" s="78">
        <f t="shared" si="63"/>
        <v>0</v>
      </c>
      <c r="BN338" s="78">
        <f t="shared" si="64"/>
        <v>0</v>
      </c>
      <c r="BO338" s="78">
        <f t="shared" si="65"/>
        <v>0</v>
      </c>
      <c r="BP338" s="78">
        <f t="shared" si="66"/>
        <v>0</v>
      </c>
    </row>
    <row r="339" spans="1:68" ht="27" customHeight="1" x14ac:dyDescent="0.25">
      <c r="A339" s="63" t="s">
        <v>569</v>
      </c>
      <c r="B339" s="63" t="s">
        <v>570</v>
      </c>
      <c r="C339" s="36">
        <v>4301051705</v>
      </c>
      <c r="D339" s="781">
        <v>4680115884588</v>
      </c>
      <c r="E339" s="781"/>
      <c r="F339" s="62">
        <v>0.5</v>
      </c>
      <c r="G339" s="37">
        <v>6</v>
      </c>
      <c r="H339" s="62">
        <v>3</v>
      </c>
      <c r="I339" s="62">
        <v>3.266</v>
      </c>
      <c r="J339" s="37">
        <v>156</v>
      </c>
      <c r="K339" s="37" t="s">
        <v>89</v>
      </c>
      <c r="L339" s="37"/>
      <c r="M339" s="38" t="s">
        <v>82</v>
      </c>
      <c r="N339" s="38"/>
      <c r="O339" s="37">
        <v>40</v>
      </c>
      <c r="P339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si="62"/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6" t="s">
        <v>571</v>
      </c>
      <c r="AG339" s="78"/>
      <c r="AJ339" s="84"/>
      <c r="AK339" s="84"/>
      <c r="BB339" s="437" t="s">
        <v>66</v>
      </c>
      <c r="BM339" s="78">
        <f t="shared" si="63"/>
        <v>0</v>
      </c>
      <c r="BN339" s="78">
        <f t="shared" si="64"/>
        <v>0</v>
      </c>
      <c r="BO339" s="78">
        <f t="shared" si="65"/>
        <v>0</v>
      </c>
      <c r="BP339" s="78">
        <f t="shared" si="66"/>
        <v>0</v>
      </c>
    </row>
    <row r="340" spans="1:68" ht="37.5" customHeight="1" x14ac:dyDescent="0.25">
      <c r="A340" s="63" t="s">
        <v>572</v>
      </c>
      <c r="B340" s="63" t="s">
        <v>573</v>
      </c>
      <c r="C340" s="36">
        <v>4301051130</v>
      </c>
      <c r="D340" s="781">
        <v>4607091387537</v>
      </c>
      <c r="E340" s="781"/>
      <c r="F340" s="62">
        <v>0.45</v>
      </c>
      <c r="G340" s="37">
        <v>6</v>
      </c>
      <c r="H340" s="62">
        <v>2.7</v>
      </c>
      <c r="I340" s="62">
        <v>2.99</v>
      </c>
      <c r="J340" s="37">
        <v>156</v>
      </c>
      <c r="K340" s="37" t="s">
        <v>89</v>
      </c>
      <c r="L340" s="37"/>
      <c r="M340" s="38" t="s">
        <v>82</v>
      </c>
      <c r="N340" s="38"/>
      <c r="O340" s="37">
        <v>40</v>
      </c>
      <c r="P340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8" t="s">
        <v>574</v>
      </c>
      <c r="AG340" s="78"/>
      <c r="AJ340" s="84"/>
      <c r="AK340" s="84"/>
      <c r="BB340" s="439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37.5" customHeight="1" x14ac:dyDescent="0.25">
      <c r="A341" s="63" t="s">
        <v>575</v>
      </c>
      <c r="B341" s="63" t="s">
        <v>576</v>
      </c>
      <c r="C341" s="36">
        <v>4301051132</v>
      </c>
      <c r="D341" s="781">
        <v>4607091387513</v>
      </c>
      <c r="E341" s="781"/>
      <c r="F341" s="62">
        <v>0.45</v>
      </c>
      <c r="G341" s="37">
        <v>6</v>
      </c>
      <c r="H341" s="62">
        <v>2.7</v>
      </c>
      <c r="I341" s="62">
        <v>2.9780000000000002</v>
      </c>
      <c r="J341" s="37">
        <v>156</v>
      </c>
      <c r="K341" s="37" t="s">
        <v>89</v>
      </c>
      <c r="L341" s="37"/>
      <c r="M341" s="38" t="s">
        <v>82</v>
      </c>
      <c r="N341" s="38"/>
      <c r="O341" s="37">
        <v>40</v>
      </c>
      <c r="P341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IFERROR(IF(Y341=0,"",ROUNDUP(Y341/H341,0)*0.00753),"")</f>
        <v/>
      </c>
      <c r="AA341" s="68" t="s">
        <v>45</v>
      </c>
      <c r="AB341" s="69" t="s">
        <v>45</v>
      </c>
      <c r="AC341" s="440" t="s">
        <v>577</v>
      </c>
      <c r="AG341" s="78"/>
      <c r="AJ341" s="84"/>
      <c r="AK341" s="84"/>
      <c r="BB341" s="441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x14ac:dyDescent="0.2">
      <c r="A342" s="788"/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9"/>
      <c r="P342" s="785" t="s">
        <v>40</v>
      </c>
      <c r="Q342" s="786"/>
      <c r="R342" s="786"/>
      <c r="S342" s="786"/>
      <c r="T342" s="786"/>
      <c r="U342" s="786"/>
      <c r="V342" s="787"/>
      <c r="W342" s="42" t="s">
        <v>39</v>
      </c>
      <c r="X342" s="43">
        <f>IFERROR(X336/H336,"0")+IFERROR(X337/H337,"0")+IFERROR(X338/H338,"0")+IFERROR(X339/H339,"0")+IFERROR(X340/H340,"0")+IFERROR(X341/H341,"0")</f>
        <v>0</v>
      </c>
      <c r="Y342" s="43">
        <f>IFERROR(Y336/H336,"0")+IFERROR(Y337/H337,"0")+IFERROR(Y338/H338,"0")+IFERROR(Y339/H339,"0")+IFERROR(Y340/H340,"0")+IFERROR(Y341/H341,"0")</f>
        <v>0</v>
      </c>
      <c r="Z342" s="43">
        <f>IFERROR(IF(Z336="",0,Z336),"0")+IFERROR(IF(Z337="",0,Z337),"0")+IFERROR(IF(Z338="",0,Z338),"0")+IFERROR(IF(Z339="",0,Z339),"0")+IFERROR(IF(Z340="",0,Z340),"0")+IFERROR(IF(Z341="",0,Z341),"0")</f>
        <v>0</v>
      </c>
      <c r="AA342" s="67"/>
      <c r="AB342" s="67"/>
      <c r="AC342" s="67"/>
    </row>
    <row r="343" spans="1:68" x14ac:dyDescent="0.2">
      <c r="A343" s="788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85" t="s">
        <v>40</v>
      </c>
      <c r="Q343" s="786"/>
      <c r="R343" s="786"/>
      <c r="S343" s="786"/>
      <c r="T343" s="786"/>
      <c r="U343" s="786"/>
      <c r="V343" s="787"/>
      <c r="W343" s="42" t="s">
        <v>0</v>
      </c>
      <c r="X343" s="43">
        <f>IFERROR(SUM(X336:X341),"0")</f>
        <v>0</v>
      </c>
      <c r="Y343" s="43">
        <f>IFERROR(SUM(Y336:Y341),"0")</f>
        <v>0</v>
      </c>
      <c r="Z343" s="42"/>
      <c r="AA343" s="67"/>
      <c r="AB343" s="67"/>
      <c r="AC343" s="67"/>
    </row>
    <row r="344" spans="1:68" ht="14.25" customHeight="1" x14ac:dyDescent="0.25">
      <c r="A344" s="780" t="s">
        <v>213</v>
      </c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80"/>
      <c r="P344" s="780"/>
      <c r="Q344" s="780"/>
      <c r="R344" s="780"/>
      <c r="S344" s="780"/>
      <c r="T344" s="780"/>
      <c r="U344" s="780"/>
      <c r="V344" s="780"/>
      <c r="W344" s="780"/>
      <c r="X344" s="780"/>
      <c r="Y344" s="780"/>
      <c r="Z344" s="780"/>
      <c r="AA344" s="66"/>
      <c r="AB344" s="66"/>
      <c r="AC344" s="80"/>
    </row>
    <row r="345" spans="1:68" ht="27" customHeight="1" x14ac:dyDescent="0.25">
      <c r="A345" s="63" t="s">
        <v>578</v>
      </c>
      <c r="B345" s="63" t="s">
        <v>579</v>
      </c>
      <c r="C345" s="36">
        <v>4301060379</v>
      </c>
      <c r="D345" s="781">
        <v>4607091380880</v>
      </c>
      <c r="E345" s="781"/>
      <c r="F345" s="62">
        <v>1.4</v>
      </c>
      <c r="G345" s="37">
        <v>6</v>
      </c>
      <c r="H345" s="62">
        <v>8.4</v>
      </c>
      <c r="I345" s="62">
        <v>8.9640000000000004</v>
      </c>
      <c r="J345" s="37">
        <v>56</v>
      </c>
      <c r="K345" s="37" t="s">
        <v>130</v>
      </c>
      <c r="L345" s="37"/>
      <c r="M345" s="38" t="s">
        <v>82</v>
      </c>
      <c r="N345" s="38"/>
      <c r="O345" s="37">
        <v>30</v>
      </c>
      <c r="P345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83"/>
      <c r="R345" s="783"/>
      <c r="S345" s="783"/>
      <c r="T345" s="78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42" t="s">
        <v>580</v>
      </c>
      <c r="AG345" s="78"/>
      <c r="AJ345" s="84"/>
      <c r="AK345" s="84"/>
      <c r="BB345" s="443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581</v>
      </c>
      <c r="B346" s="63" t="s">
        <v>582</v>
      </c>
      <c r="C346" s="36">
        <v>4301060308</v>
      </c>
      <c r="D346" s="781">
        <v>4607091384482</v>
      </c>
      <c r="E346" s="781"/>
      <c r="F346" s="62">
        <v>1.3</v>
      </c>
      <c r="G346" s="37">
        <v>6</v>
      </c>
      <c r="H346" s="62">
        <v>7.8</v>
      </c>
      <c r="I346" s="62">
        <v>8.3640000000000008</v>
      </c>
      <c r="J346" s="37">
        <v>56</v>
      </c>
      <c r="K346" s="37" t="s">
        <v>130</v>
      </c>
      <c r="L346" s="37"/>
      <c r="M346" s="38" t="s">
        <v>82</v>
      </c>
      <c r="N346" s="38"/>
      <c r="O346" s="37">
        <v>30</v>
      </c>
      <c r="P346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83"/>
      <c r="R346" s="783"/>
      <c r="S346" s="783"/>
      <c r="T346" s="784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44" t="s">
        <v>583</v>
      </c>
      <c r="AG346" s="78"/>
      <c r="AJ346" s="84"/>
      <c r="AK346" s="84"/>
      <c r="BB346" s="445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16.5" customHeight="1" x14ac:dyDescent="0.25">
      <c r="A347" s="63" t="s">
        <v>584</v>
      </c>
      <c r="B347" s="63" t="s">
        <v>585</v>
      </c>
      <c r="C347" s="36">
        <v>4301060325</v>
      </c>
      <c r="D347" s="781">
        <v>4607091380897</v>
      </c>
      <c r="E347" s="781"/>
      <c r="F347" s="62">
        <v>1.4</v>
      </c>
      <c r="G347" s="37">
        <v>6</v>
      </c>
      <c r="H347" s="62">
        <v>8.4</v>
      </c>
      <c r="I347" s="62">
        <v>8.9640000000000004</v>
      </c>
      <c r="J347" s="37">
        <v>56</v>
      </c>
      <c r="K347" s="37" t="s">
        <v>130</v>
      </c>
      <c r="L347" s="37"/>
      <c r="M347" s="38" t="s">
        <v>82</v>
      </c>
      <c r="N347" s="38"/>
      <c r="O347" s="37">
        <v>30</v>
      </c>
      <c r="P347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83"/>
      <c r="R347" s="783"/>
      <c r="S347" s="783"/>
      <c r="T347" s="78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46" t="s">
        <v>586</v>
      </c>
      <c r="AG347" s="78"/>
      <c r="AJ347" s="84"/>
      <c r="AK347" s="84"/>
      <c r="BB347" s="44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88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85" t="s">
        <v>40</v>
      </c>
      <c r="Q348" s="786"/>
      <c r="R348" s="786"/>
      <c r="S348" s="786"/>
      <c r="T348" s="786"/>
      <c r="U348" s="786"/>
      <c r="V348" s="787"/>
      <c r="W348" s="42" t="s">
        <v>39</v>
      </c>
      <c r="X348" s="43">
        <f>IFERROR(X345/H345,"0")+IFERROR(X346/H346,"0")+IFERROR(X347/H347,"0")</f>
        <v>0</v>
      </c>
      <c r="Y348" s="43">
        <f>IFERROR(Y345/H345,"0")+IFERROR(Y346/H346,"0")+IFERROR(Y347/H347,"0")</f>
        <v>0</v>
      </c>
      <c r="Z348" s="43">
        <f>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85" t="s">
        <v>40</v>
      </c>
      <c r="Q349" s="786"/>
      <c r="R349" s="786"/>
      <c r="S349" s="786"/>
      <c r="T349" s="786"/>
      <c r="U349" s="786"/>
      <c r="V349" s="787"/>
      <c r="W349" s="42" t="s">
        <v>0</v>
      </c>
      <c r="X349" s="43">
        <f>IFERROR(SUM(X345:X347),"0")</f>
        <v>0</v>
      </c>
      <c r="Y349" s="43">
        <f>IFERROR(SUM(Y345:Y347),"0")</f>
        <v>0</v>
      </c>
      <c r="Z349" s="42"/>
      <c r="AA349" s="67"/>
      <c r="AB349" s="67"/>
      <c r="AC349" s="67"/>
    </row>
    <row r="350" spans="1:68" ht="14.25" customHeight="1" x14ac:dyDescent="0.25">
      <c r="A350" s="780" t="s">
        <v>114</v>
      </c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80"/>
      <c r="P350" s="780"/>
      <c r="Q350" s="780"/>
      <c r="R350" s="780"/>
      <c r="S350" s="780"/>
      <c r="T350" s="780"/>
      <c r="U350" s="780"/>
      <c r="V350" s="780"/>
      <c r="W350" s="780"/>
      <c r="X350" s="780"/>
      <c r="Y350" s="780"/>
      <c r="Z350" s="780"/>
      <c r="AA350" s="66"/>
      <c r="AB350" s="66"/>
      <c r="AC350" s="80"/>
    </row>
    <row r="351" spans="1:68" ht="16.5" customHeight="1" x14ac:dyDescent="0.25">
      <c r="A351" s="63" t="s">
        <v>587</v>
      </c>
      <c r="B351" s="63" t="s">
        <v>588</v>
      </c>
      <c r="C351" s="36">
        <v>4301030232</v>
      </c>
      <c r="D351" s="781">
        <v>4607091388374</v>
      </c>
      <c r="E351" s="781"/>
      <c r="F351" s="62">
        <v>0.38</v>
      </c>
      <c r="G351" s="37">
        <v>8</v>
      </c>
      <c r="H351" s="62">
        <v>3.04</v>
      </c>
      <c r="I351" s="62">
        <v>3.28</v>
      </c>
      <c r="J351" s="37">
        <v>156</v>
      </c>
      <c r="K351" s="37" t="s">
        <v>89</v>
      </c>
      <c r="L351" s="37"/>
      <c r="M351" s="38" t="s">
        <v>119</v>
      </c>
      <c r="N351" s="38"/>
      <c r="O351" s="37">
        <v>180</v>
      </c>
      <c r="P351" s="970" t="s">
        <v>589</v>
      </c>
      <c r="Q351" s="783"/>
      <c r="R351" s="783"/>
      <c r="S351" s="783"/>
      <c r="T351" s="78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IFERROR(IF(Y351=0,"",ROUNDUP(Y351/H351,0)*0.00753),"")</f>
        <v/>
      </c>
      <c r="AA351" s="68" t="s">
        <v>45</v>
      </c>
      <c r="AB351" s="69" t="s">
        <v>45</v>
      </c>
      <c r="AC351" s="448" t="s">
        <v>590</v>
      </c>
      <c r="AG351" s="78"/>
      <c r="AJ351" s="84"/>
      <c r="AK351" s="84"/>
      <c r="BB351" s="449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591</v>
      </c>
      <c r="B352" s="63" t="s">
        <v>592</v>
      </c>
      <c r="C352" s="36">
        <v>4301030235</v>
      </c>
      <c r="D352" s="781">
        <v>4607091388381</v>
      </c>
      <c r="E352" s="781"/>
      <c r="F352" s="62">
        <v>0.38</v>
      </c>
      <c r="G352" s="37">
        <v>8</v>
      </c>
      <c r="H352" s="62">
        <v>3.04</v>
      </c>
      <c r="I352" s="62">
        <v>3.32</v>
      </c>
      <c r="J352" s="37">
        <v>156</v>
      </c>
      <c r="K352" s="37" t="s">
        <v>89</v>
      </c>
      <c r="L352" s="37"/>
      <c r="M352" s="38" t="s">
        <v>119</v>
      </c>
      <c r="N352" s="38"/>
      <c r="O352" s="37">
        <v>180</v>
      </c>
      <c r="P352" s="971" t="s">
        <v>593</v>
      </c>
      <c r="Q352" s="783"/>
      <c r="R352" s="783"/>
      <c r="S352" s="783"/>
      <c r="T352" s="784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50" t="s">
        <v>590</v>
      </c>
      <c r="AG352" s="78"/>
      <c r="AJ352" s="84"/>
      <c r="AK352" s="84"/>
      <c r="BB352" s="451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594</v>
      </c>
      <c r="B353" s="63" t="s">
        <v>595</v>
      </c>
      <c r="C353" s="36">
        <v>4301032015</v>
      </c>
      <c r="D353" s="781">
        <v>4607091383102</v>
      </c>
      <c r="E353" s="781"/>
      <c r="F353" s="62">
        <v>0.17</v>
      </c>
      <c r="G353" s="37">
        <v>15</v>
      </c>
      <c r="H353" s="62">
        <v>2.5499999999999998</v>
      </c>
      <c r="I353" s="62">
        <v>2.9750000000000001</v>
      </c>
      <c r="J353" s="37">
        <v>156</v>
      </c>
      <c r="K353" s="37" t="s">
        <v>89</v>
      </c>
      <c r="L353" s="37"/>
      <c r="M353" s="38" t="s">
        <v>119</v>
      </c>
      <c r="N353" s="38"/>
      <c r="O353" s="37">
        <v>180</v>
      </c>
      <c r="P353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83"/>
      <c r="R353" s="783"/>
      <c r="S353" s="783"/>
      <c r="T353" s="78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52" t="s">
        <v>596</v>
      </c>
      <c r="AG353" s="78"/>
      <c r="AJ353" s="84"/>
      <c r="AK353" s="84"/>
      <c r="BB353" s="45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597</v>
      </c>
      <c r="B354" s="63" t="s">
        <v>598</v>
      </c>
      <c r="C354" s="36">
        <v>4301030233</v>
      </c>
      <c r="D354" s="781">
        <v>4607091388404</v>
      </c>
      <c r="E354" s="781"/>
      <c r="F354" s="62">
        <v>0.17</v>
      </c>
      <c r="G354" s="37">
        <v>15</v>
      </c>
      <c r="H354" s="62">
        <v>2.5499999999999998</v>
      </c>
      <c r="I354" s="62">
        <v>2.9</v>
      </c>
      <c r="J354" s="37">
        <v>156</v>
      </c>
      <c r="K354" s="37" t="s">
        <v>89</v>
      </c>
      <c r="L354" s="37"/>
      <c r="M354" s="38" t="s">
        <v>119</v>
      </c>
      <c r="N354" s="38"/>
      <c r="O354" s="37">
        <v>180</v>
      </c>
      <c r="P354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54" t="s">
        <v>590</v>
      </c>
      <c r="AG354" s="78"/>
      <c r="AJ354" s="84"/>
      <c r="AK354" s="84"/>
      <c r="BB354" s="45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88"/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9"/>
      <c r="P355" s="785" t="s">
        <v>40</v>
      </c>
      <c r="Q355" s="786"/>
      <c r="R355" s="786"/>
      <c r="S355" s="786"/>
      <c r="T355" s="786"/>
      <c r="U355" s="786"/>
      <c r="V355" s="787"/>
      <c r="W355" s="42" t="s">
        <v>39</v>
      </c>
      <c r="X355" s="43">
        <f>IFERROR(X351/H351,"0")+IFERROR(X352/H352,"0")+IFERROR(X353/H353,"0")+IFERROR(X354/H354,"0")</f>
        <v>0</v>
      </c>
      <c r="Y355" s="43">
        <f>IFERROR(Y351/H351,"0")+IFERROR(Y352/H352,"0")+IFERROR(Y353/H353,"0")+IFERROR(Y354/H354,"0")</f>
        <v>0</v>
      </c>
      <c r="Z355" s="43">
        <f>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788"/>
      <c r="B356" s="788"/>
      <c r="C356" s="788"/>
      <c r="D356" s="788"/>
      <c r="E356" s="788"/>
      <c r="F356" s="788"/>
      <c r="G356" s="788"/>
      <c r="H356" s="788"/>
      <c r="I356" s="788"/>
      <c r="J356" s="788"/>
      <c r="K356" s="788"/>
      <c r="L356" s="788"/>
      <c r="M356" s="788"/>
      <c r="N356" s="788"/>
      <c r="O356" s="789"/>
      <c r="P356" s="785" t="s">
        <v>40</v>
      </c>
      <c r="Q356" s="786"/>
      <c r="R356" s="786"/>
      <c r="S356" s="786"/>
      <c r="T356" s="786"/>
      <c r="U356" s="786"/>
      <c r="V356" s="787"/>
      <c r="W356" s="42" t="s">
        <v>0</v>
      </c>
      <c r="X356" s="43">
        <f>IFERROR(SUM(X351:X354),"0")</f>
        <v>0</v>
      </c>
      <c r="Y356" s="43">
        <f>IFERROR(SUM(Y351:Y354),"0")</f>
        <v>0</v>
      </c>
      <c r="Z356" s="42"/>
      <c r="AA356" s="67"/>
      <c r="AB356" s="67"/>
      <c r="AC356" s="67"/>
    </row>
    <row r="357" spans="1:68" ht="14.25" customHeight="1" x14ac:dyDescent="0.25">
      <c r="A357" s="780" t="s">
        <v>599</v>
      </c>
      <c r="B357" s="780"/>
      <c r="C357" s="780"/>
      <c r="D357" s="780"/>
      <c r="E357" s="780"/>
      <c r="F357" s="780"/>
      <c r="G357" s="780"/>
      <c r="H357" s="780"/>
      <c r="I357" s="780"/>
      <c r="J357" s="780"/>
      <c r="K357" s="780"/>
      <c r="L357" s="780"/>
      <c r="M357" s="780"/>
      <c r="N357" s="780"/>
      <c r="O357" s="780"/>
      <c r="P357" s="780"/>
      <c r="Q357" s="780"/>
      <c r="R357" s="780"/>
      <c r="S357" s="780"/>
      <c r="T357" s="780"/>
      <c r="U357" s="780"/>
      <c r="V357" s="780"/>
      <c r="W357" s="780"/>
      <c r="X357" s="780"/>
      <c r="Y357" s="780"/>
      <c r="Z357" s="780"/>
      <c r="AA357" s="66"/>
      <c r="AB357" s="66"/>
      <c r="AC357" s="80"/>
    </row>
    <row r="358" spans="1:68" ht="16.5" customHeight="1" x14ac:dyDescent="0.25">
      <c r="A358" s="63" t="s">
        <v>600</v>
      </c>
      <c r="B358" s="63" t="s">
        <v>601</v>
      </c>
      <c r="C358" s="36">
        <v>4301180007</v>
      </c>
      <c r="D358" s="781">
        <v>4680115881808</v>
      </c>
      <c r="E358" s="781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604</v>
      </c>
      <c r="L358" s="37"/>
      <c r="M358" s="38" t="s">
        <v>603</v>
      </c>
      <c r="N358" s="38"/>
      <c r="O358" s="37">
        <v>730</v>
      </c>
      <c r="P358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83"/>
      <c r="R358" s="783"/>
      <c r="S358" s="783"/>
      <c r="T358" s="78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56" t="s">
        <v>602</v>
      </c>
      <c r="AG358" s="78"/>
      <c r="AJ358" s="84"/>
      <c r="AK358" s="84"/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605</v>
      </c>
      <c r="B359" s="63" t="s">
        <v>606</v>
      </c>
      <c r="C359" s="36">
        <v>4301180006</v>
      </c>
      <c r="D359" s="781">
        <v>4680115881822</v>
      </c>
      <c r="E359" s="781"/>
      <c r="F359" s="62">
        <v>0.1</v>
      </c>
      <c r="G359" s="37">
        <v>20</v>
      </c>
      <c r="H359" s="62">
        <v>2</v>
      </c>
      <c r="I359" s="62">
        <v>2.2400000000000002</v>
      </c>
      <c r="J359" s="37">
        <v>238</v>
      </c>
      <c r="K359" s="37" t="s">
        <v>604</v>
      </c>
      <c r="L359" s="37"/>
      <c r="M359" s="38" t="s">
        <v>603</v>
      </c>
      <c r="N359" s="38"/>
      <c r="O359" s="37">
        <v>730</v>
      </c>
      <c r="P359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83"/>
      <c r="R359" s="783"/>
      <c r="S359" s="783"/>
      <c r="T359" s="78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IFERROR(IF(Y359=0,"",ROUNDUP(Y359/H359,0)*0.00474),"")</f>
        <v/>
      </c>
      <c r="AA359" s="68" t="s">
        <v>45</v>
      </c>
      <c r="AB359" s="69" t="s">
        <v>45</v>
      </c>
      <c r="AC359" s="458" t="s">
        <v>602</v>
      </c>
      <c r="AG359" s="78"/>
      <c r="AJ359" s="84"/>
      <c r="AK359" s="84"/>
      <c r="BB359" s="45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607</v>
      </c>
      <c r="B360" s="63" t="s">
        <v>608</v>
      </c>
      <c r="C360" s="36">
        <v>4301180001</v>
      </c>
      <c r="D360" s="781">
        <v>4680115880016</v>
      </c>
      <c r="E360" s="781"/>
      <c r="F360" s="62">
        <v>0.1</v>
      </c>
      <c r="G360" s="37">
        <v>20</v>
      </c>
      <c r="H360" s="62">
        <v>2</v>
      </c>
      <c r="I360" s="62">
        <v>2.2400000000000002</v>
      </c>
      <c r="J360" s="37">
        <v>238</v>
      </c>
      <c r="K360" s="37" t="s">
        <v>604</v>
      </c>
      <c r="L360" s="37"/>
      <c r="M360" s="38" t="s">
        <v>603</v>
      </c>
      <c r="N360" s="38"/>
      <c r="O360" s="37">
        <v>730</v>
      </c>
      <c r="P360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83"/>
      <c r="R360" s="783"/>
      <c r="S360" s="783"/>
      <c r="T360" s="78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IFERROR(IF(Y360=0,"",ROUNDUP(Y360/H360,0)*0.00474),"")</f>
        <v/>
      </c>
      <c r="AA360" s="68" t="s">
        <v>45</v>
      </c>
      <c r="AB360" s="69" t="s">
        <v>45</v>
      </c>
      <c r="AC360" s="460" t="s">
        <v>602</v>
      </c>
      <c r="AG360" s="78"/>
      <c r="AJ360" s="84"/>
      <c r="AK360" s="84"/>
      <c r="BB360" s="461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88"/>
      <c r="B361" s="788"/>
      <c r="C361" s="788"/>
      <c r="D361" s="788"/>
      <c r="E361" s="788"/>
      <c r="F361" s="788"/>
      <c r="G361" s="788"/>
      <c r="H361" s="788"/>
      <c r="I361" s="788"/>
      <c r="J361" s="788"/>
      <c r="K361" s="788"/>
      <c r="L361" s="788"/>
      <c r="M361" s="788"/>
      <c r="N361" s="788"/>
      <c r="O361" s="789"/>
      <c r="P361" s="785" t="s">
        <v>40</v>
      </c>
      <c r="Q361" s="786"/>
      <c r="R361" s="786"/>
      <c r="S361" s="786"/>
      <c r="T361" s="786"/>
      <c r="U361" s="786"/>
      <c r="V361" s="787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88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89"/>
      <c r="P362" s="785" t="s">
        <v>40</v>
      </c>
      <c r="Q362" s="786"/>
      <c r="R362" s="786"/>
      <c r="S362" s="786"/>
      <c r="T362" s="786"/>
      <c r="U362" s="786"/>
      <c r="V362" s="787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6.5" customHeight="1" x14ac:dyDescent="0.25">
      <c r="A363" s="779" t="s">
        <v>609</v>
      </c>
      <c r="B363" s="779"/>
      <c r="C363" s="779"/>
      <c r="D363" s="779"/>
      <c r="E363" s="779"/>
      <c r="F363" s="779"/>
      <c r="G363" s="779"/>
      <c r="H363" s="779"/>
      <c r="I363" s="779"/>
      <c r="J363" s="779"/>
      <c r="K363" s="779"/>
      <c r="L363" s="779"/>
      <c r="M363" s="779"/>
      <c r="N363" s="779"/>
      <c r="O363" s="779"/>
      <c r="P363" s="779"/>
      <c r="Q363" s="779"/>
      <c r="R363" s="779"/>
      <c r="S363" s="779"/>
      <c r="T363" s="779"/>
      <c r="U363" s="779"/>
      <c r="V363" s="779"/>
      <c r="W363" s="779"/>
      <c r="X363" s="779"/>
      <c r="Y363" s="779"/>
      <c r="Z363" s="779"/>
      <c r="AA363" s="65"/>
      <c r="AB363" s="65"/>
      <c r="AC363" s="79"/>
    </row>
    <row r="364" spans="1:68" ht="14.25" customHeight="1" x14ac:dyDescent="0.25">
      <c r="A364" s="780" t="s">
        <v>78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66"/>
      <c r="AB364" s="66"/>
      <c r="AC364" s="80"/>
    </row>
    <row r="365" spans="1:68" ht="27" customHeight="1" x14ac:dyDescent="0.25">
      <c r="A365" s="63" t="s">
        <v>610</v>
      </c>
      <c r="B365" s="63" t="s">
        <v>611</v>
      </c>
      <c r="C365" s="36">
        <v>4301031066</v>
      </c>
      <c r="D365" s="781">
        <v>4607091383836</v>
      </c>
      <c r="E365" s="781"/>
      <c r="F365" s="62">
        <v>0.3</v>
      </c>
      <c r="G365" s="37">
        <v>6</v>
      </c>
      <c r="H365" s="62">
        <v>1.8</v>
      </c>
      <c r="I365" s="62">
        <v>2.048</v>
      </c>
      <c r="J365" s="37">
        <v>156</v>
      </c>
      <c r="K365" s="37" t="s">
        <v>89</v>
      </c>
      <c r="L365" s="37"/>
      <c r="M365" s="38" t="s">
        <v>82</v>
      </c>
      <c r="N365" s="38"/>
      <c r="O365" s="37">
        <v>40</v>
      </c>
      <c r="P365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83"/>
      <c r="R365" s="783"/>
      <c r="S365" s="783"/>
      <c r="T365" s="78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62" t="s">
        <v>612</v>
      </c>
      <c r="AG365" s="78"/>
      <c r="AJ365" s="84"/>
      <c r="AK365" s="84"/>
      <c r="BB365" s="46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85" t="s">
        <v>40</v>
      </c>
      <c r="Q366" s="786"/>
      <c r="R366" s="786"/>
      <c r="S366" s="786"/>
      <c r="T366" s="786"/>
      <c r="U366" s="786"/>
      <c r="V366" s="78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x14ac:dyDescent="0.2">
      <c r="A367" s="788"/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9"/>
      <c r="P367" s="785" t="s">
        <v>40</v>
      </c>
      <c r="Q367" s="786"/>
      <c r="R367" s="786"/>
      <c r="S367" s="786"/>
      <c r="T367" s="786"/>
      <c r="U367" s="786"/>
      <c r="V367" s="78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4.25" customHeight="1" x14ac:dyDescent="0.25">
      <c r="A368" s="780" t="s">
        <v>84</v>
      </c>
      <c r="B368" s="780"/>
      <c r="C368" s="780"/>
      <c r="D368" s="780"/>
      <c r="E368" s="780"/>
      <c r="F368" s="780"/>
      <c r="G368" s="780"/>
      <c r="H368" s="780"/>
      <c r="I368" s="780"/>
      <c r="J368" s="780"/>
      <c r="K368" s="780"/>
      <c r="L368" s="780"/>
      <c r="M368" s="780"/>
      <c r="N368" s="780"/>
      <c r="O368" s="780"/>
      <c r="P368" s="780"/>
      <c r="Q368" s="780"/>
      <c r="R368" s="780"/>
      <c r="S368" s="780"/>
      <c r="T368" s="780"/>
      <c r="U368" s="780"/>
      <c r="V368" s="780"/>
      <c r="W368" s="780"/>
      <c r="X368" s="780"/>
      <c r="Y368" s="780"/>
      <c r="Z368" s="780"/>
      <c r="AA368" s="66"/>
      <c r="AB368" s="66"/>
      <c r="AC368" s="80"/>
    </row>
    <row r="369" spans="1:68" ht="27" customHeight="1" x14ac:dyDescent="0.25">
      <c r="A369" s="63" t="s">
        <v>613</v>
      </c>
      <c r="B369" s="63" t="s">
        <v>614</v>
      </c>
      <c r="C369" s="36">
        <v>4301051142</v>
      </c>
      <c r="D369" s="781">
        <v>4607091387919</v>
      </c>
      <c r="E369" s="781"/>
      <c r="F369" s="62">
        <v>1.35</v>
      </c>
      <c r="G369" s="37">
        <v>6</v>
      </c>
      <c r="H369" s="62">
        <v>8.1</v>
      </c>
      <c r="I369" s="62">
        <v>8.6639999999999997</v>
      </c>
      <c r="J369" s="37">
        <v>56</v>
      </c>
      <c r="K369" s="37" t="s">
        <v>130</v>
      </c>
      <c r="L369" s="37"/>
      <c r="M369" s="38" t="s">
        <v>82</v>
      </c>
      <c r="N369" s="38"/>
      <c r="O369" s="37">
        <v>45</v>
      </c>
      <c r="P369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83"/>
      <c r="R369" s="783"/>
      <c r="S369" s="783"/>
      <c r="T369" s="78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4" t="s">
        <v>615</v>
      </c>
      <c r="AG369" s="78"/>
      <c r="AJ369" s="84"/>
      <c r="AK369" s="84"/>
      <c r="BB369" s="46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616</v>
      </c>
      <c r="B370" s="63" t="s">
        <v>617</v>
      </c>
      <c r="C370" s="36">
        <v>4301051461</v>
      </c>
      <c r="D370" s="781">
        <v>4680115883604</v>
      </c>
      <c r="E370" s="781"/>
      <c r="F370" s="62">
        <v>0.35</v>
      </c>
      <c r="G370" s="37">
        <v>6</v>
      </c>
      <c r="H370" s="62">
        <v>2.1</v>
      </c>
      <c r="I370" s="62">
        <v>2.3719999999999999</v>
      </c>
      <c r="J370" s="37">
        <v>156</v>
      </c>
      <c r="K370" s="37" t="s">
        <v>89</v>
      </c>
      <c r="L370" s="37"/>
      <c r="M370" s="38" t="s">
        <v>133</v>
      </c>
      <c r="N370" s="38"/>
      <c r="O370" s="37">
        <v>45</v>
      </c>
      <c r="P370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83"/>
      <c r="R370" s="783"/>
      <c r="S370" s="783"/>
      <c r="T370" s="78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6" t="s">
        <v>618</v>
      </c>
      <c r="AG370" s="78"/>
      <c r="AJ370" s="84"/>
      <c r="AK370" s="84"/>
      <c r="BB370" s="467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619</v>
      </c>
      <c r="B371" s="63" t="s">
        <v>620</v>
      </c>
      <c r="C371" s="36">
        <v>4301051485</v>
      </c>
      <c r="D371" s="781">
        <v>4680115883567</v>
      </c>
      <c r="E371" s="781"/>
      <c r="F371" s="62">
        <v>0.35</v>
      </c>
      <c r="G371" s="37">
        <v>6</v>
      </c>
      <c r="H371" s="62">
        <v>2.1</v>
      </c>
      <c r="I371" s="62">
        <v>2.36</v>
      </c>
      <c r="J371" s="37">
        <v>156</v>
      </c>
      <c r="K371" s="37" t="s">
        <v>89</v>
      </c>
      <c r="L371" s="37"/>
      <c r="M371" s="38" t="s">
        <v>82</v>
      </c>
      <c r="N371" s="38"/>
      <c r="O371" s="37">
        <v>40</v>
      </c>
      <c r="P371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83"/>
      <c r="R371" s="783"/>
      <c r="S371" s="783"/>
      <c r="T371" s="78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8" t="s">
        <v>621</v>
      </c>
      <c r="AG371" s="78"/>
      <c r="AJ371" s="84"/>
      <c r="AK371" s="84"/>
      <c r="BB371" s="469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88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85" t="s">
        <v>40</v>
      </c>
      <c r="Q372" s="786"/>
      <c r="R372" s="786"/>
      <c r="S372" s="786"/>
      <c r="T372" s="786"/>
      <c r="U372" s="786"/>
      <c r="V372" s="787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85" t="s">
        <v>40</v>
      </c>
      <c r="Q373" s="786"/>
      <c r="R373" s="786"/>
      <c r="S373" s="786"/>
      <c r="T373" s="786"/>
      <c r="U373" s="786"/>
      <c r="V373" s="787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27.75" customHeight="1" x14ac:dyDescent="0.2">
      <c r="A374" s="778" t="s">
        <v>622</v>
      </c>
      <c r="B374" s="778"/>
      <c r="C374" s="778"/>
      <c r="D374" s="778"/>
      <c r="E374" s="778"/>
      <c r="F374" s="778"/>
      <c r="G374" s="778"/>
      <c r="H374" s="778"/>
      <c r="I374" s="778"/>
      <c r="J374" s="778"/>
      <c r="K374" s="778"/>
      <c r="L374" s="778"/>
      <c r="M374" s="778"/>
      <c r="N374" s="778"/>
      <c r="O374" s="778"/>
      <c r="P374" s="778"/>
      <c r="Q374" s="778"/>
      <c r="R374" s="778"/>
      <c r="S374" s="778"/>
      <c r="T374" s="778"/>
      <c r="U374" s="778"/>
      <c r="V374" s="778"/>
      <c r="W374" s="778"/>
      <c r="X374" s="778"/>
      <c r="Y374" s="778"/>
      <c r="Z374" s="778"/>
      <c r="AA374" s="54"/>
      <c r="AB374" s="54"/>
      <c r="AC374" s="54"/>
    </row>
    <row r="375" spans="1:68" ht="16.5" customHeight="1" x14ac:dyDescent="0.25">
      <c r="A375" s="779" t="s">
        <v>623</v>
      </c>
      <c r="B375" s="779"/>
      <c r="C375" s="779"/>
      <c r="D375" s="779"/>
      <c r="E375" s="779"/>
      <c r="F375" s="779"/>
      <c r="G375" s="779"/>
      <c r="H375" s="779"/>
      <c r="I375" s="779"/>
      <c r="J375" s="779"/>
      <c r="K375" s="779"/>
      <c r="L375" s="779"/>
      <c r="M375" s="779"/>
      <c r="N375" s="779"/>
      <c r="O375" s="779"/>
      <c r="P375" s="779"/>
      <c r="Q375" s="779"/>
      <c r="R375" s="779"/>
      <c r="S375" s="779"/>
      <c r="T375" s="779"/>
      <c r="U375" s="779"/>
      <c r="V375" s="779"/>
      <c r="W375" s="779"/>
      <c r="X375" s="779"/>
      <c r="Y375" s="779"/>
      <c r="Z375" s="779"/>
      <c r="AA375" s="65"/>
      <c r="AB375" s="65"/>
      <c r="AC375" s="79"/>
    </row>
    <row r="376" spans="1:68" ht="14.25" customHeight="1" x14ac:dyDescent="0.25">
      <c r="A376" s="780" t="s">
        <v>125</v>
      </c>
      <c r="B376" s="780"/>
      <c r="C376" s="780"/>
      <c r="D376" s="780"/>
      <c r="E376" s="780"/>
      <c r="F376" s="780"/>
      <c r="G376" s="780"/>
      <c r="H376" s="780"/>
      <c r="I376" s="780"/>
      <c r="J376" s="780"/>
      <c r="K376" s="780"/>
      <c r="L376" s="780"/>
      <c r="M376" s="780"/>
      <c r="N376" s="780"/>
      <c r="O376" s="780"/>
      <c r="P376" s="780"/>
      <c r="Q376" s="780"/>
      <c r="R376" s="780"/>
      <c r="S376" s="780"/>
      <c r="T376" s="780"/>
      <c r="U376" s="780"/>
      <c r="V376" s="780"/>
      <c r="W376" s="780"/>
      <c r="X376" s="780"/>
      <c r="Y376" s="780"/>
      <c r="Z376" s="780"/>
      <c r="AA376" s="66"/>
      <c r="AB376" s="66"/>
      <c r="AC376" s="80"/>
    </row>
    <row r="377" spans="1:68" ht="27" customHeight="1" x14ac:dyDescent="0.25">
      <c r="A377" s="63" t="s">
        <v>624</v>
      </c>
      <c r="B377" s="63" t="s">
        <v>625</v>
      </c>
      <c r="C377" s="36">
        <v>4301011869</v>
      </c>
      <c r="D377" s="781">
        <v>4680115884847</v>
      </c>
      <c r="E377" s="781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130</v>
      </c>
      <c r="L377" s="37"/>
      <c r="M377" s="38" t="s">
        <v>82</v>
      </c>
      <c r="N377" s="38"/>
      <c r="O377" s="37">
        <v>60</v>
      </c>
      <c r="P377" s="98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83"/>
      <c r="R377" s="783"/>
      <c r="S377" s="783"/>
      <c r="T377" s="78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7" si="67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70" t="s">
        <v>626</v>
      </c>
      <c r="AG377" s="78"/>
      <c r="AJ377" s="84"/>
      <c r="AK377" s="84"/>
      <c r="BB377" s="471" t="s">
        <v>66</v>
      </c>
      <c r="BM377" s="78">
        <f t="shared" ref="BM377:BM387" si="68">IFERROR(X377*I377/H377,"0")</f>
        <v>0</v>
      </c>
      <c r="BN377" s="78">
        <f t="shared" ref="BN377:BN387" si="69">IFERROR(Y377*I377/H377,"0")</f>
        <v>0</v>
      </c>
      <c r="BO377" s="78">
        <f t="shared" ref="BO377:BO387" si="70">IFERROR(1/J377*(X377/H377),"0")</f>
        <v>0</v>
      </c>
      <c r="BP377" s="78">
        <f t="shared" ref="BP377:BP387" si="71">IFERROR(1/J377*(Y377/H377),"0")</f>
        <v>0</v>
      </c>
    </row>
    <row r="378" spans="1:68" ht="27" customHeight="1" x14ac:dyDescent="0.25">
      <c r="A378" s="63" t="s">
        <v>624</v>
      </c>
      <c r="B378" s="63" t="s">
        <v>627</v>
      </c>
      <c r="C378" s="36">
        <v>4301011946</v>
      </c>
      <c r="D378" s="781">
        <v>4680115884847</v>
      </c>
      <c r="E378" s="781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130</v>
      </c>
      <c r="L378" s="37"/>
      <c r="M378" s="38" t="s">
        <v>156</v>
      </c>
      <c r="N378" s="38"/>
      <c r="O378" s="37">
        <v>60</v>
      </c>
      <c r="P378" s="9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83"/>
      <c r="R378" s="783"/>
      <c r="S378" s="783"/>
      <c r="T378" s="784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67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72" t="s">
        <v>628</v>
      </c>
      <c r="AG378" s="78"/>
      <c r="AJ378" s="84"/>
      <c r="AK378" s="84"/>
      <c r="BB378" s="473" t="s">
        <v>66</v>
      </c>
      <c r="BM378" s="78">
        <f t="shared" si="68"/>
        <v>0</v>
      </c>
      <c r="BN378" s="78">
        <f t="shared" si="69"/>
        <v>0</v>
      </c>
      <c r="BO378" s="78">
        <f t="shared" si="70"/>
        <v>0</v>
      </c>
      <c r="BP378" s="78">
        <f t="shared" si="71"/>
        <v>0</v>
      </c>
    </row>
    <row r="379" spans="1:68" ht="27" customHeight="1" x14ac:dyDescent="0.25">
      <c r="A379" s="63" t="s">
        <v>629</v>
      </c>
      <c r="B379" s="63" t="s">
        <v>630</v>
      </c>
      <c r="C379" s="36">
        <v>4301011870</v>
      </c>
      <c r="D379" s="781">
        <v>4680115884854</v>
      </c>
      <c r="E379" s="781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130</v>
      </c>
      <c r="L379" s="37"/>
      <c r="M379" s="38" t="s">
        <v>82</v>
      </c>
      <c r="N379" s="38"/>
      <c r="O379" s="37">
        <v>60</v>
      </c>
      <c r="P379" s="9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83"/>
      <c r="R379" s="783"/>
      <c r="S379" s="783"/>
      <c r="T379" s="784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6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4" t="s">
        <v>631</v>
      </c>
      <c r="AG379" s="78"/>
      <c r="AJ379" s="84"/>
      <c r="AK379" s="84"/>
      <c r="BB379" s="475" t="s">
        <v>66</v>
      </c>
      <c r="BM379" s="78">
        <f t="shared" si="68"/>
        <v>0</v>
      </c>
      <c r="BN379" s="78">
        <f t="shared" si="69"/>
        <v>0</v>
      </c>
      <c r="BO379" s="78">
        <f t="shared" si="70"/>
        <v>0</v>
      </c>
      <c r="BP379" s="78">
        <f t="shared" si="71"/>
        <v>0</v>
      </c>
    </row>
    <row r="380" spans="1:68" ht="27" customHeight="1" x14ac:dyDescent="0.25">
      <c r="A380" s="63" t="s">
        <v>629</v>
      </c>
      <c r="B380" s="63" t="s">
        <v>632</v>
      </c>
      <c r="C380" s="36">
        <v>4301011947</v>
      </c>
      <c r="D380" s="781">
        <v>4680115884854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130</v>
      </c>
      <c r="L380" s="37"/>
      <c r="M380" s="38" t="s">
        <v>156</v>
      </c>
      <c r="N380" s="38"/>
      <c r="O380" s="37">
        <v>60</v>
      </c>
      <c r="P380" s="9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67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76" t="s">
        <v>628</v>
      </c>
      <c r="AG380" s="78"/>
      <c r="AJ380" s="84"/>
      <c r="AK380" s="84"/>
      <c r="BB380" s="477" t="s">
        <v>66</v>
      </c>
      <c r="BM380" s="78">
        <f t="shared" si="68"/>
        <v>0</v>
      </c>
      <c r="BN380" s="78">
        <f t="shared" si="69"/>
        <v>0</v>
      </c>
      <c r="BO380" s="78">
        <f t="shared" si="70"/>
        <v>0</v>
      </c>
      <c r="BP380" s="78">
        <f t="shared" si="71"/>
        <v>0</v>
      </c>
    </row>
    <row r="381" spans="1:68" ht="27" customHeight="1" x14ac:dyDescent="0.25">
      <c r="A381" s="63" t="s">
        <v>633</v>
      </c>
      <c r="B381" s="63" t="s">
        <v>634</v>
      </c>
      <c r="C381" s="36">
        <v>4301011943</v>
      </c>
      <c r="D381" s="781">
        <v>4680115884830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130</v>
      </c>
      <c r="L381" s="37"/>
      <c r="M381" s="38" t="s">
        <v>156</v>
      </c>
      <c r="N381" s="38"/>
      <c r="O381" s="37">
        <v>60</v>
      </c>
      <c r="P381" s="9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8" t="s">
        <v>628</v>
      </c>
      <c r="AG381" s="78"/>
      <c r="AJ381" s="84"/>
      <c r="AK381" s="84"/>
      <c r="BB381" s="479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633</v>
      </c>
      <c r="B382" s="63" t="s">
        <v>635</v>
      </c>
      <c r="C382" s="36">
        <v>4301011867</v>
      </c>
      <c r="D382" s="781">
        <v>4680115884830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82</v>
      </c>
      <c r="N382" s="38"/>
      <c r="O382" s="37">
        <v>60</v>
      </c>
      <c r="P382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80" t="s">
        <v>636</v>
      </c>
      <c r="AG382" s="78"/>
      <c r="AJ382" s="84"/>
      <c r="AK382" s="84"/>
      <c r="BB382" s="481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637</v>
      </c>
      <c r="B383" s="63" t="s">
        <v>638</v>
      </c>
      <c r="C383" s="36">
        <v>4301011339</v>
      </c>
      <c r="D383" s="781">
        <v>4607091383997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82</v>
      </c>
      <c r="N383" s="38"/>
      <c r="O383" s="37">
        <v>60</v>
      </c>
      <c r="P383" s="9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2" t="s">
        <v>639</v>
      </c>
      <c r="AG383" s="78"/>
      <c r="AJ383" s="84"/>
      <c r="AK383" s="84"/>
      <c r="BB383" s="483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640</v>
      </c>
      <c r="B384" s="63" t="s">
        <v>641</v>
      </c>
      <c r="C384" s="36">
        <v>4301011433</v>
      </c>
      <c r="D384" s="781">
        <v>4680115882638</v>
      </c>
      <c r="E384" s="781"/>
      <c r="F384" s="62">
        <v>0.4</v>
      </c>
      <c r="G384" s="37">
        <v>10</v>
      </c>
      <c r="H384" s="62">
        <v>4</v>
      </c>
      <c r="I384" s="62">
        <v>4.24</v>
      </c>
      <c r="J384" s="37">
        <v>120</v>
      </c>
      <c r="K384" s="37" t="s">
        <v>89</v>
      </c>
      <c r="L384" s="37"/>
      <c r="M384" s="38" t="s">
        <v>129</v>
      </c>
      <c r="N384" s="38"/>
      <c r="O384" s="37">
        <v>90</v>
      </c>
      <c r="P384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IFERROR(IF(Y384=0,"",ROUNDUP(Y384/H384,0)*0.00937),"")</f>
        <v/>
      </c>
      <c r="AA384" s="68" t="s">
        <v>45</v>
      </c>
      <c r="AB384" s="69" t="s">
        <v>45</v>
      </c>
      <c r="AC384" s="484" t="s">
        <v>642</v>
      </c>
      <c r="AG384" s="78"/>
      <c r="AJ384" s="84"/>
      <c r="AK384" s="84"/>
      <c r="BB384" s="485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643</v>
      </c>
      <c r="B385" s="63" t="s">
        <v>644</v>
      </c>
      <c r="C385" s="36">
        <v>4301011952</v>
      </c>
      <c r="D385" s="781">
        <v>4680115884922</v>
      </c>
      <c r="E385" s="781"/>
      <c r="F385" s="62">
        <v>0.5</v>
      </c>
      <c r="G385" s="37">
        <v>10</v>
      </c>
      <c r="H385" s="62">
        <v>5</v>
      </c>
      <c r="I385" s="62">
        <v>5.21</v>
      </c>
      <c r="J385" s="37">
        <v>120</v>
      </c>
      <c r="K385" s="37" t="s">
        <v>89</v>
      </c>
      <c r="L385" s="37"/>
      <c r="M385" s="38" t="s">
        <v>82</v>
      </c>
      <c r="N385" s="38"/>
      <c r="O385" s="37">
        <v>60</v>
      </c>
      <c r="P38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IFERROR(IF(Y385=0,"",ROUNDUP(Y385/H385,0)*0.00937),"")</f>
        <v/>
      </c>
      <c r="AA385" s="68" t="s">
        <v>45</v>
      </c>
      <c r="AB385" s="69" t="s">
        <v>45</v>
      </c>
      <c r="AC385" s="486" t="s">
        <v>631</v>
      </c>
      <c r="AG385" s="78"/>
      <c r="AJ385" s="84"/>
      <c r="AK385" s="84"/>
      <c r="BB385" s="487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645</v>
      </c>
      <c r="B386" s="63" t="s">
        <v>646</v>
      </c>
      <c r="C386" s="36">
        <v>4301011866</v>
      </c>
      <c r="D386" s="781">
        <v>4680115884878</v>
      </c>
      <c r="E386" s="781"/>
      <c r="F386" s="62">
        <v>0.5</v>
      </c>
      <c r="G386" s="37">
        <v>10</v>
      </c>
      <c r="H386" s="62">
        <v>5</v>
      </c>
      <c r="I386" s="62">
        <v>5.21</v>
      </c>
      <c r="J386" s="37">
        <v>120</v>
      </c>
      <c r="K386" s="37" t="s">
        <v>89</v>
      </c>
      <c r="L386" s="37"/>
      <c r="M386" s="38" t="s">
        <v>82</v>
      </c>
      <c r="N386" s="38"/>
      <c r="O386" s="37">
        <v>60</v>
      </c>
      <c r="P386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IFERROR(IF(Y386=0,"",ROUNDUP(Y386/H386,0)*0.00937),"")</f>
        <v/>
      </c>
      <c r="AA386" s="68" t="s">
        <v>45</v>
      </c>
      <c r="AB386" s="69" t="s">
        <v>45</v>
      </c>
      <c r="AC386" s="488" t="s">
        <v>647</v>
      </c>
      <c r="AG386" s="78"/>
      <c r="AJ386" s="84"/>
      <c r="AK386" s="84"/>
      <c r="BB386" s="489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648</v>
      </c>
      <c r="B387" s="63" t="s">
        <v>649</v>
      </c>
      <c r="C387" s="36">
        <v>4301011868</v>
      </c>
      <c r="D387" s="781">
        <v>4680115884861</v>
      </c>
      <c r="E387" s="781"/>
      <c r="F387" s="62">
        <v>0.5</v>
      </c>
      <c r="G387" s="37">
        <v>10</v>
      </c>
      <c r="H387" s="62">
        <v>5</v>
      </c>
      <c r="I387" s="62">
        <v>5.21</v>
      </c>
      <c r="J387" s="37">
        <v>120</v>
      </c>
      <c r="K387" s="37" t="s">
        <v>89</v>
      </c>
      <c r="L387" s="37"/>
      <c r="M387" s="38" t="s">
        <v>82</v>
      </c>
      <c r="N387" s="38"/>
      <c r="O387" s="37">
        <v>60</v>
      </c>
      <c r="P387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IFERROR(IF(Y387=0,"",ROUNDUP(Y387/H387,0)*0.00937),"")</f>
        <v/>
      </c>
      <c r="AA387" s="68" t="s">
        <v>45</v>
      </c>
      <c r="AB387" s="69" t="s">
        <v>45</v>
      </c>
      <c r="AC387" s="490" t="s">
        <v>636</v>
      </c>
      <c r="AG387" s="78"/>
      <c r="AJ387" s="84"/>
      <c r="AK387" s="84"/>
      <c r="BB387" s="491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x14ac:dyDescent="0.2">
      <c r="A388" s="788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85" t="s">
        <v>40</v>
      </c>
      <c r="Q388" s="786"/>
      <c r="R388" s="786"/>
      <c r="S388" s="786"/>
      <c r="T388" s="786"/>
      <c r="U388" s="786"/>
      <c r="V388" s="787"/>
      <c r="W388" s="42" t="s">
        <v>39</v>
      </c>
      <c r="X388" s="4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0</v>
      </c>
      <c r="Y388" s="4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0</v>
      </c>
      <c r="Z388" s="4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85" t="s">
        <v>40</v>
      </c>
      <c r="Q389" s="786"/>
      <c r="R389" s="786"/>
      <c r="S389" s="786"/>
      <c r="T389" s="786"/>
      <c r="U389" s="786"/>
      <c r="V389" s="787"/>
      <c r="W389" s="42" t="s">
        <v>0</v>
      </c>
      <c r="X389" s="43">
        <f>IFERROR(SUM(X377:X387),"0")</f>
        <v>0</v>
      </c>
      <c r="Y389" s="43">
        <f>IFERROR(SUM(Y377:Y387),"0")</f>
        <v>0</v>
      </c>
      <c r="Z389" s="42"/>
      <c r="AA389" s="67"/>
      <c r="AB389" s="67"/>
      <c r="AC389" s="67"/>
    </row>
    <row r="390" spans="1:68" ht="14.25" customHeight="1" x14ac:dyDescent="0.25">
      <c r="A390" s="780" t="s">
        <v>173</v>
      </c>
      <c r="B390" s="780"/>
      <c r="C390" s="780"/>
      <c r="D390" s="780"/>
      <c r="E390" s="780"/>
      <c r="F390" s="780"/>
      <c r="G390" s="780"/>
      <c r="H390" s="780"/>
      <c r="I390" s="780"/>
      <c r="J390" s="780"/>
      <c r="K390" s="780"/>
      <c r="L390" s="780"/>
      <c r="M390" s="780"/>
      <c r="N390" s="780"/>
      <c r="O390" s="780"/>
      <c r="P390" s="780"/>
      <c r="Q390" s="780"/>
      <c r="R390" s="780"/>
      <c r="S390" s="780"/>
      <c r="T390" s="780"/>
      <c r="U390" s="780"/>
      <c r="V390" s="780"/>
      <c r="W390" s="780"/>
      <c r="X390" s="780"/>
      <c r="Y390" s="780"/>
      <c r="Z390" s="780"/>
      <c r="AA390" s="66"/>
      <c r="AB390" s="66"/>
      <c r="AC390" s="80"/>
    </row>
    <row r="391" spans="1:68" ht="27" customHeight="1" x14ac:dyDescent="0.25">
      <c r="A391" s="63" t="s">
        <v>650</v>
      </c>
      <c r="B391" s="63" t="s">
        <v>651</v>
      </c>
      <c r="C391" s="36">
        <v>4301020178</v>
      </c>
      <c r="D391" s="781">
        <v>4607091383980</v>
      </c>
      <c r="E391" s="78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130</v>
      </c>
      <c r="L391" s="37"/>
      <c r="M391" s="38" t="s">
        <v>129</v>
      </c>
      <c r="N391" s="38"/>
      <c r="O391" s="37">
        <v>50</v>
      </c>
      <c r="P391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83"/>
      <c r="R391" s="783"/>
      <c r="S391" s="783"/>
      <c r="T391" s="784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92" t="s">
        <v>652</v>
      </c>
      <c r="AG391" s="78"/>
      <c r="AJ391" s="84"/>
      <c r="AK391" s="84"/>
      <c r="BB391" s="49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653</v>
      </c>
      <c r="B392" s="63" t="s">
        <v>654</v>
      </c>
      <c r="C392" s="36">
        <v>4301020179</v>
      </c>
      <c r="D392" s="781">
        <v>4607091384178</v>
      </c>
      <c r="E392" s="781"/>
      <c r="F392" s="62">
        <v>0.4</v>
      </c>
      <c r="G392" s="37">
        <v>10</v>
      </c>
      <c r="H392" s="62">
        <v>4</v>
      </c>
      <c r="I392" s="62">
        <v>4.24</v>
      </c>
      <c r="J392" s="37">
        <v>120</v>
      </c>
      <c r="K392" s="37" t="s">
        <v>89</v>
      </c>
      <c r="L392" s="37"/>
      <c r="M392" s="38" t="s">
        <v>129</v>
      </c>
      <c r="N392" s="38"/>
      <c r="O392" s="37">
        <v>50</v>
      </c>
      <c r="P392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83"/>
      <c r="R392" s="783"/>
      <c r="S392" s="783"/>
      <c r="T392" s="784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IFERROR(IF(Y392=0,"",ROUNDUP(Y392/H392,0)*0.00937),"")</f>
        <v/>
      </c>
      <c r="AA392" s="68" t="s">
        <v>45</v>
      </c>
      <c r="AB392" s="69" t="s">
        <v>45</v>
      </c>
      <c r="AC392" s="494" t="s">
        <v>652</v>
      </c>
      <c r="AG392" s="78"/>
      <c r="AJ392" s="84"/>
      <c r="AK392" s="84"/>
      <c r="BB392" s="49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788"/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9"/>
      <c r="P393" s="785" t="s">
        <v>40</v>
      </c>
      <c r="Q393" s="786"/>
      <c r="R393" s="786"/>
      <c r="S393" s="786"/>
      <c r="T393" s="786"/>
      <c r="U393" s="786"/>
      <c r="V393" s="787"/>
      <c r="W393" s="42" t="s">
        <v>39</v>
      </c>
      <c r="X393" s="43">
        <f>IFERROR(X391/H391,"0")+IFERROR(X392/H392,"0")</f>
        <v>0</v>
      </c>
      <c r="Y393" s="43">
        <f>IFERROR(Y391/H391,"0")+IFERROR(Y392/H392,"0")</f>
        <v>0</v>
      </c>
      <c r="Z393" s="43">
        <f>IFERROR(IF(Z391="",0,Z391),"0")+IFERROR(IF(Z392="",0,Z392),"0")</f>
        <v>0</v>
      </c>
      <c r="AA393" s="67"/>
      <c r="AB393" s="67"/>
      <c r="AC393" s="67"/>
    </row>
    <row r="394" spans="1:68" x14ac:dyDescent="0.2">
      <c r="A394" s="788"/>
      <c r="B394" s="788"/>
      <c r="C394" s="788"/>
      <c r="D394" s="788"/>
      <c r="E394" s="788"/>
      <c r="F394" s="788"/>
      <c r="G394" s="788"/>
      <c r="H394" s="788"/>
      <c r="I394" s="788"/>
      <c r="J394" s="788"/>
      <c r="K394" s="788"/>
      <c r="L394" s="788"/>
      <c r="M394" s="788"/>
      <c r="N394" s="788"/>
      <c r="O394" s="789"/>
      <c r="P394" s="785" t="s">
        <v>40</v>
      </c>
      <c r="Q394" s="786"/>
      <c r="R394" s="786"/>
      <c r="S394" s="786"/>
      <c r="T394" s="786"/>
      <c r="U394" s="786"/>
      <c r="V394" s="787"/>
      <c r="W394" s="42" t="s">
        <v>0</v>
      </c>
      <c r="X394" s="43">
        <f>IFERROR(SUM(X391:X392),"0")</f>
        <v>0</v>
      </c>
      <c r="Y394" s="43">
        <f>IFERROR(SUM(Y391:Y392),"0")</f>
        <v>0</v>
      </c>
      <c r="Z394" s="42"/>
      <c r="AA394" s="67"/>
      <c r="AB394" s="67"/>
      <c r="AC394" s="67"/>
    </row>
    <row r="395" spans="1:68" ht="14.25" customHeight="1" x14ac:dyDescent="0.25">
      <c r="A395" s="780" t="s">
        <v>84</v>
      </c>
      <c r="B395" s="780"/>
      <c r="C395" s="780"/>
      <c r="D395" s="780"/>
      <c r="E395" s="780"/>
      <c r="F395" s="780"/>
      <c r="G395" s="780"/>
      <c r="H395" s="780"/>
      <c r="I395" s="780"/>
      <c r="J395" s="780"/>
      <c r="K395" s="780"/>
      <c r="L395" s="780"/>
      <c r="M395" s="780"/>
      <c r="N395" s="780"/>
      <c r="O395" s="780"/>
      <c r="P395" s="780"/>
      <c r="Q395" s="780"/>
      <c r="R395" s="780"/>
      <c r="S395" s="780"/>
      <c r="T395" s="780"/>
      <c r="U395" s="780"/>
      <c r="V395" s="780"/>
      <c r="W395" s="780"/>
      <c r="X395" s="780"/>
      <c r="Y395" s="780"/>
      <c r="Z395" s="780"/>
      <c r="AA395" s="66"/>
      <c r="AB395" s="66"/>
      <c r="AC395" s="80"/>
    </row>
    <row r="396" spans="1:68" ht="27" customHeight="1" x14ac:dyDescent="0.25">
      <c r="A396" s="63" t="s">
        <v>655</v>
      </c>
      <c r="B396" s="63" t="s">
        <v>656</v>
      </c>
      <c r="C396" s="36">
        <v>4301051560</v>
      </c>
      <c r="D396" s="781">
        <v>4607091383928</v>
      </c>
      <c r="E396" s="781"/>
      <c r="F396" s="62">
        <v>1.3</v>
      </c>
      <c r="G396" s="37">
        <v>6</v>
      </c>
      <c r="H396" s="62">
        <v>7.8</v>
      </c>
      <c r="I396" s="62">
        <v>8.3699999999999992</v>
      </c>
      <c r="J396" s="37">
        <v>56</v>
      </c>
      <c r="K396" s="37" t="s">
        <v>130</v>
      </c>
      <c r="L396" s="37"/>
      <c r="M396" s="38" t="s">
        <v>133</v>
      </c>
      <c r="N396" s="38"/>
      <c r="O396" s="37">
        <v>40</v>
      </c>
      <c r="P396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83"/>
      <c r="R396" s="783"/>
      <c r="S396" s="783"/>
      <c r="T396" s="78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96" t="s">
        <v>657</v>
      </c>
      <c r="AG396" s="78"/>
      <c r="AJ396" s="84"/>
      <c r="AK396" s="84"/>
      <c r="BB396" s="49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655</v>
      </c>
      <c r="B397" s="63" t="s">
        <v>658</v>
      </c>
      <c r="C397" s="36">
        <v>4301051639</v>
      </c>
      <c r="D397" s="781">
        <v>4607091383928</v>
      </c>
      <c r="E397" s="781"/>
      <c r="F397" s="62">
        <v>1.3</v>
      </c>
      <c r="G397" s="37">
        <v>6</v>
      </c>
      <c r="H397" s="62">
        <v>7.8</v>
      </c>
      <c r="I397" s="62">
        <v>8.3699999999999992</v>
      </c>
      <c r="J397" s="37">
        <v>56</v>
      </c>
      <c r="K397" s="37" t="s">
        <v>130</v>
      </c>
      <c r="L397" s="37"/>
      <c r="M397" s="38" t="s">
        <v>82</v>
      </c>
      <c r="N397" s="38"/>
      <c r="O397" s="37">
        <v>40</v>
      </c>
      <c r="P397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83"/>
      <c r="R397" s="783"/>
      <c r="S397" s="783"/>
      <c r="T397" s="78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IFERROR(IF(Y397=0,"",ROUNDUP(Y397/H397,0)*0.02175),"")</f>
        <v/>
      </c>
      <c r="AA397" s="68" t="s">
        <v>45</v>
      </c>
      <c r="AB397" s="69" t="s">
        <v>45</v>
      </c>
      <c r="AC397" s="498" t="s">
        <v>659</v>
      </c>
      <c r="AG397" s="78"/>
      <c r="AJ397" s="84"/>
      <c r="AK397" s="84"/>
      <c r="BB397" s="49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37.5" customHeight="1" x14ac:dyDescent="0.25">
      <c r="A398" s="63" t="s">
        <v>660</v>
      </c>
      <c r="B398" s="63" t="s">
        <v>661</v>
      </c>
      <c r="C398" s="36">
        <v>4301051636</v>
      </c>
      <c r="D398" s="781">
        <v>4607091384260</v>
      </c>
      <c r="E398" s="781"/>
      <c r="F398" s="62">
        <v>1.3</v>
      </c>
      <c r="G398" s="37">
        <v>6</v>
      </c>
      <c r="H398" s="62">
        <v>7.8</v>
      </c>
      <c r="I398" s="62">
        <v>8.3640000000000008</v>
      </c>
      <c r="J398" s="37">
        <v>56</v>
      </c>
      <c r="K398" s="37" t="s">
        <v>130</v>
      </c>
      <c r="L398" s="37"/>
      <c r="M398" s="38" t="s">
        <v>82</v>
      </c>
      <c r="N398" s="38"/>
      <c r="O398" s="37">
        <v>40</v>
      </c>
      <c r="P398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83"/>
      <c r="R398" s="783"/>
      <c r="S398" s="783"/>
      <c r="T398" s="78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IFERROR(IF(Y398=0,"",ROUNDUP(Y398/H398,0)*0.02175),"")</f>
        <v/>
      </c>
      <c r="AA398" s="68" t="s">
        <v>45</v>
      </c>
      <c r="AB398" s="69" t="s">
        <v>45</v>
      </c>
      <c r="AC398" s="500" t="s">
        <v>662</v>
      </c>
      <c r="AG398" s="78"/>
      <c r="AJ398" s="84"/>
      <c r="AK398" s="84"/>
      <c r="BB398" s="50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88"/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9"/>
      <c r="P399" s="785" t="s">
        <v>40</v>
      </c>
      <c r="Q399" s="786"/>
      <c r="R399" s="786"/>
      <c r="S399" s="786"/>
      <c r="T399" s="786"/>
      <c r="U399" s="786"/>
      <c r="V399" s="787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788"/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9"/>
      <c r="P400" s="785" t="s">
        <v>40</v>
      </c>
      <c r="Q400" s="786"/>
      <c r="R400" s="786"/>
      <c r="S400" s="786"/>
      <c r="T400" s="786"/>
      <c r="U400" s="786"/>
      <c r="V400" s="787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4.25" customHeight="1" x14ac:dyDescent="0.25">
      <c r="A401" s="780" t="s">
        <v>213</v>
      </c>
      <c r="B401" s="780"/>
      <c r="C401" s="780"/>
      <c r="D401" s="780"/>
      <c r="E401" s="780"/>
      <c r="F401" s="780"/>
      <c r="G401" s="780"/>
      <c r="H401" s="780"/>
      <c r="I401" s="780"/>
      <c r="J401" s="780"/>
      <c r="K401" s="780"/>
      <c r="L401" s="780"/>
      <c r="M401" s="780"/>
      <c r="N401" s="780"/>
      <c r="O401" s="780"/>
      <c r="P401" s="780"/>
      <c r="Q401" s="780"/>
      <c r="R401" s="780"/>
      <c r="S401" s="780"/>
      <c r="T401" s="780"/>
      <c r="U401" s="780"/>
      <c r="V401" s="780"/>
      <c r="W401" s="780"/>
      <c r="X401" s="780"/>
      <c r="Y401" s="780"/>
      <c r="Z401" s="780"/>
      <c r="AA401" s="66"/>
      <c r="AB401" s="66"/>
      <c r="AC401" s="80"/>
    </row>
    <row r="402" spans="1:68" ht="27" customHeight="1" x14ac:dyDescent="0.25">
      <c r="A402" s="63" t="s">
        <v>663</v>
      </c>
      <c r="B402" s="63" t="s">
        <v>664</v>
      </c>
      <c r="C402" s="36">
        <v>4301060314</v>
      </c>
      <c r="D402" s="781">
        <v>4607091384673</v>
      </c>
      <c r="E402" s="781"/>
      <c r="F402" s="62">
        <v>1.3</v>
      </c>
      <c r="G402" s="37">
        <v>6</v>
      </c>
      <c r="H402" s="62">
        <v>7.8</v>
      </c>
      <c r="I402" s="62">
        <v>8.3640000000000008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30</v>
      </c>
      <c r="P402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83"/>
      <c r="R402" s="783"/>
      <c r="S402" s="783"/>
      <c r="T402" s="78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502" t="s">
        <v>665</v>
      </c>
      <c r="AG402" s="78"/>
      <c r="AJ402" s="84"/>
      <c r="AK402" s="84"/>
      <c r="BB402" s="50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663</v>
      </c>
      <c r="B403" s="63" t="s">
        <v>666</v>
      </c>
      <c r="C403" s="36">
        <v>4301060345</v>
      </c>
      <c r="D403" s="781">
        <v>4607091384673</v>
      </c>
      <c r="E403" s="781"/>
      <c r="F403" s="62">
        <v>1.3</v>
      </c>
      <c r="G403" s="37">
        <v>6</v>
      </c>
      <c r="H403" s="62">
        <v>7.8</v>
      </c>
      <c r="I403" s="62">
        <v>8.3640000000000008</v>
      </c>
      <c r="J403" s="37">
        <v>56</v>
      </c>
      <c r="K403" s="37" t="s">
        <v>130</v>
      </c>
      <c r="L403" s="37"/>
      <c r="M403" s="38" t="s">
        <v>82</v>
      </c>
      <c r="N403" s="38"/>
      <c r="O403" s="37">
        <v>30</v>
      </c>
      <c r="P403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83"/>
      <c r="R403" s="783"/>
      <c r="S403" s="783"/>
      <c r="T403" s="78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504" t="s">
        <v>667</v>
      </c>
      <c r="AG403" s="78"/>
      <c r="AJ403" s="84"/>
      <c r="AK403" s="84"/>
      <c r="BB403" s="50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788"/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9"/>
      <c r="P404" s="785" t="s">
        <v>40</v>
      </c>
      <c r="Q404" s="786"/>
      <c r="R404" s="786"/>
      <c r="S404" s="786"/>
      <c r="T404" s="786"/>
      <c r="U404" s="786"/>
      <c r="V404" s="78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788"/>
      <c r="B405" s="788"/>
      <c r="C405" s="788"/>
      <c r="D405" s="788"/>
      <c r="E405" s="788"/>
      <c r="F405" s="788"/>
      <c r="G405" s="788"/>
      <c r="H405" s="788"/>
      <c r="I405" s="788"/>
      <c r="J405" s="788"/>
      <c r="K405" s="788"/>
      <c r="L405" s="788"/>
      <c r="M405" s="788"/>
      <c r="N405" s="788"/>
      <c r="O405" s="789"/>
      <c r="P405" s="785" t="s">
        <v>40</v>
      </c>
      <c r="Q405" s="786"/>
      <c r="R405" s="786"/>
      <c r="S405" s="786"/>
      <c r="T405" s="786"/>
      <c r="U405" s="786"/>
      <c r="V405" s="78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779" t="s">
        <v>668</v>
      </c>
      <c r="B406" s="779"/>
      <c r="C406" s="779"/>
      <c r="D406" s="779"/>
      <c r="E406" s="779"/>
      <c r="F406" s="779"/>
      <c r="G406" s="779"/>
      <c r="H406" s="779"/>
      <c r="I406" s="779"/>
      <c r="J406" s="779"/>
      <c r="K406" s="779"/>
      <c r="L406" s="779"/>
      <c r="M406" s="779"/>
      <c r="N406" s="779"/>
      <c r="O406" s="779"/>
      <c r="P406" s="779"/>
      <c r="Q406" s="779"/>
      <c r="R406" s="779"/>
      <c r="S406" s="779"/>
      <c r="T406" s="779"/>
      <c r="U406" s="779"/>
      <c r="V406" s="779"/>
      <c r="W406" s="779"/>
      <c r="X406" s="779"/>
      <c r="Y406" s="779"/>
      <c r="Z406" s="779"/>
      <c r="AA406" s="65"/>
      <c r="AB406" s="65"/>
      <c r="AC406" s="79"/>
    </row>
    <row r="407" spans="1:68" ht="14.25" customHeight="1" x14ac:dyDescent="0.25">
      <c r="A407" s="780" t="s">
        <v>125</v>
      </c>
      <c r="B407" s="780"/>
      <c r="C407" s="780"/>
      <c r="D407" s="780"/>
      <c r="E407" s="780"/>
      <c r="F407" s="780"/>
      <c r="G407" s="780"/>
      <c r="H407" s="780"/>
      <c r="I407" s="780"/>
      <c r="J407" s="780"/>
      <c r="K407" s="780"/>
      <c r="L407" s="780"/>
      <c r="M407" s="780"/>
      <c r="N407" s="780"/>
      <c r="O407" s="780"/>
      <c r="P407" s="780"/>
      <c r="Q407" s="780"/>
      <c r="R407" s="780"/>
      <c r="S407" s="780"/>
      <c r="T407" s="780"/>
      <c r="U407" s="780"/>
      <c r="V407" s="780"/>
      <c r="W407" s="780"/>
      <c r="X407" s="780"/>
      <c r="Y407" s="780"/>
      <c r="Z407" s="780"/>
      <c r="AA407" s="66"/>
      <c r="AB407" s="66"/>
      <c r="AC407" s="80"/>
    </row>
    <row r="408" spans="1:68" ht="27" customHeight="1" x14ac:dyDescent="0.25">
      <c r="A408" s="63" t="s">
        <v>669</v>
      </c>
      <c r="B408" s="63" t="s">
        <v>670</v>
      </c>
      <c r="C408" s="36">
        <v>4301011873</v>
      </c>
      <c r="D408" s="781">
        <v>4680115881907</v>
      </c>
      <c r="E408" s="781"/>
      <c r="F408" s="62">
        <v>1.8</v>
      </c>
      <c r="G408" s="37">
        <v>6</v>
      </c>
      <c r="H408" s="62">
        <v>10.8</v>
      </c>
      <c r="I408" s="62">
        <v>11.28</v>
      </c>
      <c r="J408" s="37">
        <v>56</v>
      </c>
      <c r="K408" s="37" t="s">
        <v>130</v>
      </c>
      <c r="L408" s="37"/>
      <c r="M408" s="38" t="s">
        <v>82</v>
      </c>
      <c r="N408" s="38"/>
      <c r="O408" s="37">
        <v>60</v>
      </c>
      <c r="P408" s="999" t="s">
        <v>671</v>
      </c>
      <c r="Q408" s="783"/>
      <c r="R408" s="783"/>
      <c r="S408" s="783"/>
      <c r="T408" s="78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ref="Y408:Y414" si="72">IFERROR(IF(X408="",0,CEILING((X408/$H408),1)*$H408),"")</f>
        <v>0</v>
      </c>
      <c r="Z408" s="41" t="str">
        <f t="shared" ref="Z408:Z413" si="73">IFERROR(IF(Y408=0,"",ROUNDUP(Y408/H408,0)*0.02175),"")</f>
        <v/>
      </c>
      <c r="AA408" s="68" t="s">
        <v>45</v>
      </c>
      <c r="AB408" s="69" t="s">
        <v>45</v>
      </c>
      <c r="AC408" s="506" t="s">
        <v>672</v>
      </c>
      <c r="AG408" s="78"/>
      <c r="AJ408" s="84"/>
      <c r="AK408" s="84"/>
      <c r="BB408" s="507" t="s">
        <v>66</v>
      </c>
      <c r="BM408" s="78">
        <f t="shared" ref="BM408:BM414" si="74">IFERROR(X408*I408/H408,"0")</f>
        <v>0</v>
      </c>
      <c r="BN408" s="78">
        <f t="shared" ref="BN408:BN414" si="75">IFERROR(Y408*I408/H408,"0")</f>
        <v>0</v>
      </c>
      <c r="BO408" s="78">
        <f t="shared" ref="BO408:BO414" si="76">IFERROR(1/J408*(X408/H408),"0")</f>
        <v>0</v>
      </c>
      <c r="BP408" s="78">
        <f t="shared" ref="BP408:BP414" si="77">IFERROR(1/J408*(Y408/H408),"0")</f>
        <v>0</v>
      </c>
    </row>
    <row r="409" spans="1:68" ht="27" customHeight="1" x14ac:dyDescent="0.25">
      <c r="A409" s="63" t="s">
        <v>669</v>
      </c>
      <c r="B409" s="63" t="s">
        <v>673</v>
      </c>
      <c r="C409" s="36">
        <v>4301011483</v>
      </c>
      <c r="D409" s="781">
        <v>4680115881907</v>
      </c>
      <c r="E409" s="781"/>
      <c r="F409" s="62">
        <v>1.8</v>
      </c>
      <c r="G409" s="37">
        <v>6</v>
      </c>
      <c r="H409" s="62">
        <v>10.8</v>
      </c>
      <c r="I409" s="62">
        <v>11.28</v>
      </c>
      <c r="J409" s="37">
        <v>56</v>
      </c>
      <c r="K409" s="37" t="s">
        <v>130</v>
      </c>
      <c r="L409" s="37"/>
      <c r="M409" s="38" t="s">
        <v>82</v>
      </c>
      <c r="N409" s="38"/>
      <c r="O409" s="37">
        <v>60</v>
      </c>
      <c r="P409" s="10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83"/>
      <c r="R409" s="783"/>
      <c r="S409" s="783"/>
      <c r="T409" s="78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2"/>
        <v>0</v>
      </c>
      <c r="Z409" s="41" t="str">
        <f t="shared" si="73"/>
        <v/>
      </c>
      <c r="AA409" s="68" t="s">
        <v>45</v>
      </c>
      <c r="AB409" s="69" t="s">
        <v>45</v>
      </c>
      <c r="AC409" s="508" t="s">
        <v>674</v>
      </c>
      <c r="AG409" s="78"/>
      <c r="AJ409" s="84"/>
      <c r="AK409" s="84"/>
      <c r="BB409" s="509" t="s">
        <v>66</v>
      </c>
      <c r="BM409" s="78">
        <f t="shared" si="74"/>
        <v>0</v>
      </c>
      <c r="BN409" s="78">
        <f t="shared" si="75"/>
        <v>0</v>
      </c>
      <c r="BO409" s="78">
        <f t="shared" si="76"/>
        <v>0</v>
      </c>
      <c r="BP409" s="78">
        <f t="shared" si="77"/>
        <v>0</v>
      </c>
    </row>
    <row r="410" spans="1:68" ht="27" customHeight="1" x14ac:dyDescent="0.25">
      <c r="A410" s="63" t="s">
        <v>675</v>
      </c>
      <c r="B410" s="63" t="s">
        <v>676</v>
      </c>
      <c r="C410" s="36">
        <v>4301011655</v>
      </c>
      <c r="D410" s="781">
        <v>4680115883925</v>
      </c>
      <c r="E410" s="78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130</v>
      </c>
      <c r="L410" s="37"/>
      <c r="M410" s="38" t="s">
        <v>82</v>
      </c>
      <c r="N410" s="38"/>
      <c r="O410" s="37">
        <v>60</v>
      </c>
      <c r="P410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83"/>
      <c r="R410" s="783"/>
      <c r="S410" s="783"/>
      <c r="T410" s="78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2"/>
        <v>0</v>
      </c>
      <c r="Z410" s="41" t="str">
        <f t="shared" si="73"/>
        <v/>
      </c>
      <c r="AA410" s="68" t="s">
        <v>45</v>
      </c>
      <c r="AB410" s="69" t="s">
        <v>45</v>
      </c>
      <c r="AC410" s="510" t="s">
        <v>674</v>
      </c>
      <c r="AG410" s="78"/>
      <c r="AJ410" s="84"/>
      <c r="AK410" s="84"/>
      <c r="BB410" s="511" t="s">
        <v>66</v>
      </c>
      <c r="BM410" s="78">
        <f t="shared" si="74"/>
        <v>0</v>
      </c>
      <c r="BN410" s="78">
        <f t="shared" si="75"/>
        <v>0</v>
      </c>
      <c r="BO410" s="78">
        <f t="shared" si="76"/>
        <v>0</v>
      </c>
      <c r="BP410" s="78">
        <f t="shared" si="77"/>
        <v>0</v>
      </c>
    </row>
    <row r="411" spans="1:68" ht="37.5" customHeight="1" x14ac:dyDescent="0.25">
      <c r="A411" s="63" t="s">
        <v>677</v>
      </c>
      <c r="B411" s="63" t="s">
        <v>678</v>
      </c>
      <c r="C411" s="36">
        <v>4301011874</v>
      </c>
      <c r="D411" s="781">
        <v>4680115884892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130</v>
      </c>
      <c r="L411" s="37"/>
      <c r="M411" s="38" t="s">
        <v>82</v>
      </c>
      <c r="N411" s="38"/>
      <c r="O411" s="37">
        <v>60</v>
      </c>
      <c r="P411" s="10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 t="shared" si="73"/>
        <v/>
      </c>
      <c r="AA411" s="68" t="s">
        <v>45</v>
      </c>
      <c r="AB411" s="69" t="s">
        <v>45</v>
      </c>
      <c r="AC411" s="512" t="s">
        <v>679</v>
      </c>
      <c r="AG411" s="78"/>
      <c r="AJ411" s="84"/>
      <c r="AK411" s="84"/>
      <c r="BB411" s="513" t="s">
        <v>66</v>
      </c>
      <c r="BM411" s="78">
        <f t="shared" si="74"/>
        <v>0</v>
      </c>
      <c r="BN411" s="78">
        <f t="shared" si="75"/>
        <v>0</v>
      </c>
      <c r="BO411" s="78">
        <f t="shared" si="76"/>
        <v>0</v>
      </c>
      <c r="BP411" s="78">
        <f t="shared" si="77"/>
        <v>0</v>
      </c>
    </row>
    <row r="412" spans="1:68" ht="37.5" customHeight="1" x14ac:dyDescent="0.25">
      <c r="A412" s="63" t="s">
        <v>680</v>
      </c>
      <c r="B412" s="63" t="s">
        <v>681</v>
      </c>
      <c r="C412" s="36">
        <v>4301011312</v>
      </c>
      <c r="D412" s="781">
        <v>4607091384192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130</v>
      </c>
      <c r="L412" s="37"/>
      <c r="M412" s="38" t="s">
        <v>129</v>
      </c>
      <c r="N412" s="38"/>
      <c r="O412" s="37">
        <v>60</v>
      </c>
      <c r="P412" s="10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14" t="s">
        <v>682</v>
      </c>
      <c r="AG412" s="78"/>
      <c r="AJ412" s="84"/>
      <c r="AK412" s="84"/>
      <c r="BB412" s="515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683</v>
      </c>
      <c r="B413" s="63" t="s">
        <v>684</v>
      </c>
      <c r="C413" s="36">
        <v>4301011875</v>
      </c>
      <c r="D413" s="781">
        <v>4680115884885</v>
      </c>
      <c r="E413" s="781"/>
      <c r="F413" s="62">
        <v>0.8</v>
      </c>
      <c r="G413" s="37">
        <v>15</v>
      </c>
      <c r="H413" s="62">
        <v>12</v>
      </c>
      <c r="I413" s="62">
        <v>12.48</v>
      </c>
      <c r="J413" s="37">
        <v>56</v>
      </c>
      <c r="K413" s="37" t="s">
        <v>130</v>
      </c>
      <c r="L413" s="37"/>
      <c r="M413" s="38" t="s">
        <v>82</v>
      </c>
      <c r="N413" s="38"/>
      <c r="O413" s="37">
        <v>60</v>
      </c>
      <c r="P413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6" t="s">
        <v>679</v>
      </c>
      <c r="AG413" s="78"/>
      <c r="AJ413" s="84"/>
      <c r="AK413" s="84"/>
      <c r="BB413" s="517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685</v>
      </c>
      <c r="B414" s="63" t="s">
        <v>686</v>
      </c>
      <c r="C414" s="36">
        <v>4301011871</v>
      </c>
      <c r="D414" s="781">
        <v>4680115884908</v>
      </c>
      <c r="E414" s="781"/>
      <c r="F414" s="62">
        <v>0.4</v>
      </c>
      <c r="G414" s="37">
        <v>10</v>
      </c>
      <c r="H414" s="62">
        <v>4</v>
      </c>
      <c r="I414" s="62">
        <v>4.21</v>
      </c>
      <c r="J414" s="37">
        <v>120</v>
      </c>
      <c r="K414" s="37" t="s">
        <v>89</v>
      </c>
      <c r="L414" s="37"/>
      <c r="M414" s="38" t="s">
        <v>82</v>
      </c>
      <c r="N414" s="38"/>
      <c r="O414" s="37">
        <v>60</v>
      </c>
      <c r="P414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IFERROR(IF(Y414=0,"",ROUNDUP(Y414/H414,0)*0.00937),"")</f>
        <v/>
      </c>
      <c r="AA414" s="68" t="s">
        <v>45</v>
      </c>
      <c r="AB414" s="69" t="s">
        <v>45</v>
      </c>
      <c r="AC414" s="518" t="s">
        <v>679</v>
      </c>
      <c r="AG414" s="78"/>
      <c r="AJ414" s="84"/>
      <c r="AK414" s="84"/>
      <c r="BB414" s="519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x14ac:dyDescent="0.2">
      <c r="A415" s="788"/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9"/>
      <c r="P415" s="785" t="s">
        <v>40</v>
      </c>
      <c r="Q415" s="786"/>
      <c r="R415" s="786"/>
      <c r="S415" s="786"/>
      <c r="T415" s="786"/>
      <c r="U415" s="786"/>
      <c r="V415" s="787"/>
      <c r="W415" s="42" t="s">
        <v>39</v>
      </c>
      <c r="X415" s="43">
        <f>IFERROR(X408/H408,"0")+IFERROR(X409/H409,"0")+IFERROR(X410/H410,"0")+IFERROR(X411/H411,"0")+IFERROR(X412/H412,"0")+IFERROR(X413/H413,"0")+IFERROR(X414/H414,"0")</f>
        <v>0</v>
      </c>
      <c r="Y415" s="43">
        <f>IFERROR(Y408/H408,"0")+IFERROR(Y409/H409,"0")+IFERROR(Y410/H410,"0")+IFERROR(Y411/H411,"0")+IFERROR(Y412/H412,"0")+IFERROR(Y413/H413,"0")+IFERROR(Y414/H414,"0")</f>
        <v>0</v>
      </c>
      <c r="Z415" s="4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788"/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9"/>
      <c r="P416" s="785" t="s">
        <v>40</v>
      </c>
      <c r="Q416" s="786"/>
      <c r="R416" s="786"/>
      <c r="S416" s="786"/>
      <c r="T416" s="786"/>
      <c r="U416" s="786"/>
      <c r="V416" s="787"/>
      <c r="W416" s="42" t="s">
        <v>0</v>
      </c>
      <c r="X416" s="43">
        <f>IFERROR(SUM(X408:X414),"0")</f>
        <v>0</v>
      </c>
      <c r="Y416" s="43">
        <f>IFERROR(SUM(Y408:Y414),"0")</f>
        <v>0</v>
      </c>
      <c r="Z416" s="42"/>
      <c r="AA416" s="67"/>
      <c r="AB416" s="67"/>
      <c r="AC416" s="67"/>
    </row>
    <row r="417" spans="1:68" ht="14.25" customHeight="1" x14ac:dyDescent="0.25">
      <c r="A417" s="780" t="s">
        <v>78</v>
      </c>
      <c r="B417" s="780"/>
      <c r="C417" s="780"/>
      <c r="D417" s="780"/>
      <c r="E417" s="780"/>
      <c r="F417" s="780"/>
      <c r="G417" s="780"/>
      <c r="H417" s="780"/>
      <c r="I417" s="780"/>
      <c r="J417" s="780"/>
      <c r="K417" s="780"/>
      <c r="L417" s="780"/>
      <c r="M417" s="780"/>
      <c r="N417" s="780"/>
      <c r="O417" s="780"/>
      <c r="P417" s="780"/>
      <c r="Q417" s="780"/>
      <c r="R417" s="780"/>
      <c r="S417" s="780"/>
      <c r="T417" s="780"/>
      <c r="U417" s="780"/>
      <c r="V417" s="780"/>
      <c r="W417" s="780"/>
      <c r="X417" s="780"/>
      <c r="Y417" s="780"/>
      <c r="Z417" s="780"/>
      <c r="AA417" s="66"/>
      <c r="AB417" s="66"/>
      <c r="AC417" s="80"/>
    </row>
    <row r="418" spans="1:68" ht="27" customHeight="1" x14ac:dyDescent="0.25">
      <c r="A418" s="63" t="s">
        <v>687</v>
      </c>
      <c r="B418" s="63" t="s">
        <v>688</v>
      </c>
      <c r="C418" s="36">
        <v>4301031303</v>
      </c>
      <c r="D418" s="781">
        <v>4607091384802</v>
      </c>
      <c r="E418" s="781"/>
      <c r="F418" s="62">
        <v>0.73</v>
      </c>
      <c r="G418" s="37">
        <v>6</v>
      </c>
      <c r="H418" s="62">
        <v>4.38</v>
      </c>
      <c r="I418" s="62">
        <v>4.6399999999999997</v>
      </c>
      <c r="J418" s="37">
        <v>156</v>
      </c>
      <c r="K418" s="37" t="s">
        <v>89</v>
      </c>
      <c r="L418" s="37"/>
      <c r="M418" s="38" t="s">
        <v>82</v>
      </c>
      <c r="N418" s="38"/>
      <c r="O418" s="37">
        <v>35</v>
      </c>
      <c r="P418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83"/>
      <c r="R418" s="783"/>
      <c r="S418" s="783"/>
      <c r="T418" s="78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IFERROR(IF(Y418=0,"",ROUNDUP(Y418/H418,0)*0.00753),"")</f>
        <v/>
      </c>
      <c r="AA418" s="68" t="s">
        <v>45</v>
      </c>
      <c r="AB418" s="69" t="s">
        <v>45</v>
      </c>
      <c r="AC418" s="520" t="s">
        <v>689</v>
      </c>
      <c r="AG418" s="78"/>
      <c r="AJ418" s="84"/>
      <c r="AK418" s="84"/>
      <c r="BB418" s="521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690</v>
      </c>
      <c r="B419" s="63" t="s">
        <v>691</v>
      </c>
      <c r="C419" s="36">
        <v>4301031304</v>
      </c>
      <c r="D419" s="781">
        <v>4607091384826</v>
      </c>
      <c r="E419" s="781"/>
      <c r="F419" s="62">
        <v>0.35</v>
      </c>
      <c r="G419" s="37">
        <v>8</v>
      </c>
      <c r="H419" s="62">
        <v>2.8</v>
      </c>
      <c r="I419" s="62">
        <v>2.98</v>
      </c>
      <c r="J419" s="37">
        <v>234</v>
      </c>
      <c r="K419" s="37" t="s">
        <v>83</v>
      </c>
      <c r="L419" s="37"/>
      <c r="M419" s="38" t="s">
        <v>82</v>
      </c>
      <c r="N419" s="38"/>
      <c r="O419" s="37">
        <v>35</v>
      </c>
      <c r="P419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83"/>
      <c r="R419" s="783"/>
      <c r="S419" s="783"/>
      <c r="T419" s="78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522" t="s">
        <v>689</v>
      </c>
      <c r="AG419" s="78"/>
      <c r="AJ419" s="84"/>
      <c r="AK419" s="84"/>
      <c r="BB419" s="52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88"/>
      <c r="B420" s="788"/>
      <c r="C420" s="788"/>
      <c r="D420" s="788"/>
      <c r="E420" s="788"/>
      <c r="F420" s="788"/>
      <c r="G420" s="788"/>
      <c r="H420" s="788"/>
      <c r="I420" s="788"/>
      <c r="J420" s="788"/>
      <c r="K420" s="788"/>
      <c r="L420" s="788"/>
      <c r="M420" s="788"/>
      <c r="N420" s="788"/>
      <c r="O420" s="789"/>
      <c r="P420" s="785" t="s">
        <v>40</v>
      </c>
      <c r="Q420" s="786"/>
      <c r="R420" s="786"/>
      <c r="S420" s="786"/>
      <c r="T420" s="786"/>
      <c r="U420" s="786"/>
      <c r="V420" s="787"/>
      <c r="W420" s="42" t="s">
        <v>39</v>
      </c>
      <c r="X420" s="43">
        <f>IFERROR(X418/H418,"0")+IFERROR(X419/H419,"0")</f>
        <v>0</v>
      </c>
      <c r="Y420" s="43">
        <f>IFERROR(Y418/H418,"0")+IFERROR(Y419/H419,"0")</f>
        <v>0</v>
      </c>
      <c r="Z420" s="43">
        <f>IFERROR(IF(Z418="",0,Z418),"0")+IFERROR(IF(Z419="",0,Z419),"0")</f>
        <v>0</v>
      </c>
      <c r="AA420" s="67"/>
      <c r="AB420" s="67"/>
      <c r="AC420" s="67"/>
    </row>
    <row r="421" spans="1:68" x14ac:dyDescent="0.2">
      <c r="A421" s="788"/>
      <c r="B421" s="788"/>
      <c r="C421" s="788"/>
      <c r="D421" s="788"/>
      <c r="E421" s="788"/>
      <c r="F421" s="788"/>
      <c r="G421" s="788"/>
      <c r="H421" s="788"/>
      <c r="I421" s="788"/>
      <c r="J421" s="788"/>
      <c r="K421" s="788"/>
      <c r="L421" s="788"/>
      <c r="M421" s="788"/>
      <c r="N421" s="788"/>
      <c r="O421" s="789"/>
      <c r="P421" s="785" t="s">
        <v>40</v>
      </c>
      <c r="Q421" s="786"/>
      <c r="R421" s="786"/>
      <c r="S421" s="786"/>
      <c r="T421" s="786"/>
      <c r="U421" s="786"/>
      <c r="V421" s="787"/>
      <c r="W421" s="42" t="s">
        <v>0</v>
      </c>
      <c r="X421" s="43">
        <f>IFERROR(SUM(X418:X419),"0")</f>
        <v>0</v>
      </c>
      <c r="Y421" s="43">
        <f>IFERROR(SUM(Y418:Y419),"0")</f>
        <v>0</v>
      </c>
      <c r="Z421" s="42"/>
      <c r="AA421" s="67"/>
      <c r="AB421" s="67"/>
      <c r="AC421" s="67"/>
    </row>
    <row r="422" spans="1:68" ht="14.25" customHeight="1" x14ac:dyDescent="0.25">
      <c r="A422" s="780" t="s">
        <v>84</v>
      </c>
      <c r="B422" s="780"/>
      <c r="C422" s="780"/>
      <c r="D422" s="780"/>
      <c r="E422" s="780"/>
      <c r="F422" s="780"/>
      <c r="G422" s="780"/>
      <c r="H422" s="780"/>
      <c r="I422" s="780"/>
      <c r="J422" s="780"/>
      <c r="K422" s="780"/>
      <c r="L422" s="780"/>
      <c r="M422" s="780"/>
      <c r="N422" s="780"/>
      <c r="O422" s="780"/>
      <c r="P422" s="780"/>
      <c r="Q422" s="780"/>
      <c r="R422" s="780"/>
      <c r="S422" s="780"/>
      <c r="T422" s="780"/>
      <c r="U422" s="780"/>
      <c r="V422" s="780"/>
      <c r="W422" s="780"/>
      <c r="X422" s="780"/>
      <c r="Y422" s="780"/>
      <c r="Z422" s="780"/>
      <c r="AA422" s="66"/>
      <c r="AB422" s="66"/>
      <c r="AC422" s="80"/>
    </row>
    <row r="423" spans="1:68" ht="37.5" customHeight="1" x14ac:dyDescent="0.25">
      <c r="A423" s="63" t="s">
        <v>692</v>
      </c>
      <c r="B423" s="63" t="s">
        <v>693</v>
      </c>
      <c r="C423" s="36">
        <v>4301051635</v>
      </c>
      <c r="D423" s="781">
        <v>4607091384246</v>
      </c>
      <c r="E423" s="781"/>
      <c r="F423" s="62">
        <v>1.3</v>
      </c>
      <c r="G423" s="37">
        <v>6</v>
      </c>
      <c r="H423" s="62">
        <v>7.8</v>
      </c>
      <c r="I423" s="62">
        <v>8.3640000000000008</v>
      </c>
      <c r="J423" s="37">
        <v>56</v>
      </c>
      <c r="K423" s="37" t="s">
        <v>130</v>
      </c>
      <c r="L423" s="37"/>
      <c r="M423" s="38" t="s">
        <v>82</v>
      </c>
      <c r="N423" s="38"/>
      <c r="O423" s="37">
        <v>40</v>
      </c>
      <c r="P423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83"/>
      <c r="R423" s="783"/>
      <c r="S423" s="783"/>
      <c r="T423" s="78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24" t="s">
        <v>694</v>
      </c>
      <c r="AG423" s="78"/>
      <c r="AJ423" s="84"/>
      <c r="AK423" s="84"/>
      <c r="BB423" s="52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695</v>
      </c>
      <c r="B424" s="63" t="s">
        <v>696</v>
      </c>
      <c r="C424" s="36">
        <v>4301051445</v>
      </c>
      <c r="D424" s="781">
        <v>4680115881976</v>
      </c>
      <c r="E424" s="781"/>
      <c r="F424" s="62">
        <v>1.3</v>
      </c>
      <c r="G424" s="37">
        <v>6</v>
      </c>
      <c r="H424" s="62">
        <v>7.8</v>
      </c>
      <c r="I424" s="62">
        <v>8.2799999999999994</v>
      </c>
      <c r="J424" s="37">
        <v>56</v>
      </c>
      <c r="K424" s="37" t="s">
        <v>130</v>
      </c>
      <c r="L424" s="37"/>
      <c r="M424" s="38" t="s">
        <v>82</v>
      </c>
      <c r="N424" s="38"/>
      <c r="O424" s="37">
        <v>40</v>
      </c>
      <c r="P424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83"/>
      <c r="R424" s="783"/>
      <c r="S424" s="783"/>
      <c r="T424" s="78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6" t="s">
        <v>697</v>
      </c>
      <c r="AG424" s="78"/>
      <c r="AJ424" s="84"/>
      <c r="AK424" s="84"/>
      <c r="BB424" s="52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698</v>
      </c>
      <c r="B425" s="63" t="s">
        <v>699</v>
      </c>
      <c r="C425" s="36">
        <v>4301051297</v>
      </c>
      <c r="D425" s="781">
        <v>4607091384253</v>
      </c>
      <c r="E425" s="781"/>
      <c r="F425" s="62">
        <v>0.4</v>
      </c>
      <c r="G425" s="37">
        <v>6</v>
      </c>
      <c r="H425" s="62">
        <v>2.4</v>
      </c>
      <c r="I425" s="62">
        <v>2.6840000000000002</v>
      </c>
      <c r="J425" s="37">
        <v>156</v>
      </c>
      <c r="K425" s="37" t="s">
        <v>89</v>
      </c>
      <c r="L425" s="37"/>
      <c r="M425" s="38" t="s">
        <v>82</v>
      </c>
      <c r="N425" s="38"/>
      <c r="O425" s="37">
        <v>40</v>
      </c>
      <c r="P425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83"/>
      <c r="R425" s="783"/>
      <c r="S425" s="783"/>
      <c r="T425" s="78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IFERROR(IF(Y425=0,"",ROUNDUP(Y425/H425,0)*0.00753),"")</f>
        <v/>
      </c>
      <c r="AA425" s="68" t="s">
        <v>45</v>
      </c>
      <c r="AB425" s="69" t="s">
        <v>45</v>
      </c>
      <c r="AC425" s="528" t="s">
        <v>700</v>
      </c>
      <c r="AG425" s="78"/>
      <c r="AJ425" s="84"/>
      <c r="AK425" s="84"/>
      <c r="BB425" s="52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37.5" customHeight="1" x14ac:dyDescent="0.25">
      <c r="A426" s="63" t="s">
        <v>698</v>
      </c>
      <c r="B426" s="63" t="s">
        <v>701</v>
      </c>
      <c r="C426" s="36">
        <v>4301051634</v>
      </c>
      <c r="D426" s="781">
        <v>4607091384253</v>
      </c>
      <c r="E426" s="781"/>
      <c r="F426" s="62">
        <v>0.4</v>
      </c>
      <c r="G426" s="37">
        <v>6</v>
      </c>
      <c r="H426" s="62">
        <v>2.4</v>
      </c>
      <c r="I426" s="62">
        <v>2.6840000000000002</v>
      </c>
      <c r="J426" s="37">
        <v>156</v>
      </c>
      <c r="K426" s="37" t="s">
        <v>89</v>
      </c>
      <c r="L426" s="37"/>
      <c r="M426" s="38" t="s">
        <v>82</v>
      </c>
      <c r="N426" s="38"/>
      <c r="O426" s="37">
        <v>40</v>
      </c>
      <c r="P426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IFERROR(IF(Y426=0,"",ROUNDUP(Y426/H426,0)*0.00753),"")</f>
        <v/>
      </c>
      <c r="AA426" s="68" t="s">
        <v>45</v>
      </c>
      <c r="AB426" s="69" t="s">
        <v>45</v>
      </c>
      <c r="AC426" s="530" t="s">
        <v>694</v>
      </c>
      <c r="AG426" s="78"/>
      <c r="AJ426" s="84"/>
      <c r="AK426" s="84"/>
      <c r="BB426" s="531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702</v>
      </c>
      <c r="B427" s="63" t="s">
        <v>703</v>
      </c>
      <c r="C427" s="36">
        <v>4301051444</v>
      </c>
      <c r="D427" s="781">
        <v>4680115881969</v>
      </c>
      <c r="E427" s="781"/>
      <c r="F427" s="62">
        <v>0.4</v>
      </c>
      <c r="G427" s="37">
        <v>6</v>
      </c>
      <c r="H427" s="62">
        <v>2.4</v>
      </c>
      <c r="I427" s="62">
        <v>2.6</v>
      </c>
      <c r="J427" s="37">
        <v>156</v>
      </c>
      <c r="K427" s="37" t="s">
        <v>89</v>
      </c>
      <c r="L427" s="37"/>
      <c r="M427" s="38" t="s">
        <v>82</v>
      </c>
      <c r="N427" s="38"/>
      <c r="O427" s="37">
        <v>40</v>
      </c>
      <c r="P427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IFERROR(IF(Y427=0,"",ROUNDUP(Y427/H427,0)*0.00753),"")</f>
        <v/>
      </c>
      <c r="AA427" s="68" t="s">
        <v>45</v>
      </c>
      <c r="AB427" s="69" t="s">
        <v>45</v>
      </c>
      <c r="AC427" s="532" t="s">
        <v>697</v>
      </c>
      <c r="AG427" s="78"/>
      <c r="AJ427" s="84"/>
      <c r="AK427" s="84"/>
      <c r="BB427" s="53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788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85" t="s">
        <v>40</v>
      </c>
      <c r="Q428" s="786"/>
      <c r="R428" s="786"/>
      <c r="S428" s="786"/>
      <c r="T428" s="786"/>
      <c r="U428" s="786"/>
      <c r="V428" s="787"/>
      <c r="W428" s="42" t="s">
        <v>39</v>
      </c>
      <c r="X428" s="43">
        <f>IFERROR(X423/H423,"0")+IFERROR(X424/H424,"0")+IFERROR(X425/H425,"0")+IFERROR(X426/H426,"0")+IFERROR(X427/H427,"0")</f>
        <v>0</v>
      </c>
      <c r="Y428" s="43">
        <f>IFERROR(Y423/H423,"0")+IFERROR(Y424/H424,"0")+IFERROR(Y425/H425,"0")+IFERROR(Y426/H426,"0")+IFERROR(Y427/H427,"0")</f>
        <v>0</v>
      </c>
      <c r="Z428" s="43">
        <f>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85" t="s">
        <v>40</v>
      </c>
      <c r="Q429" s="786"/>
      <c r="R429" s="786"/>
      <c r="S429" s="786"/>
      <c r="T429" s="786"/>
      <c r="U429" s="786"/>
      <c r="V429" s="787"/>
      <c r="W429" s="42" t="s">
        <v>0</v>
      </c>
      <c r="X429" s="43">
        <f>IFERROR(SUM(X423:X427),"0")</f>
        <v>0</v>
      </c>
      <c r="Y429" s="43">
        <f>IFERROR(SUM(Y423:Y427),"0")</f>
        <v>0</v>
      </c>
      <c r="Z429" s="42"/>
      <c r="AA429" s="67"/>
      <c r="AB429" s="67"/>
      <c r="AC429" s="67"/>
    </row>
    <row r="430" spans="1:68" ht="14.25" customHeight="1" x14ac:dyDescent="0.25">
      <c r="A430" s="780" t="s">
        <v>213</v>
      </c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0"/>
      <c r="P430" s="780"/>
      <c r="Q430" s="780"/>
      <c r="R430" s="780"/>
      <c r="S430" s="780"/>
      <c r="T430" s="780"/>
      <c r="U430" s="780"/>
      <c r="V430" s="780"/>
      <c r="W430" s="780"/>
      <c r="X430" s="780"/>
      <c r="Y430" s="780"/>
      <c r="Z430" s="780"/>
      <c r="AA430" s="66"/>
      <c r="AB430" s="66"/>
      <c r="AC430" s="80"/>
    </row>
    <row r="431" spans="1:68" ht="27" customHeight="1" x14ac:dyDescent="0.25">
      <c r="A431" s="63" t="s">
        <v>704</v>
      </c>
      <c r="B431" s="63" t="s">
        <v>705</v>
      </c>
      <c r="C431" s="36">
        <v>4301060377</v>
      </c>
      <c r="D431" s="781">
        <v>4607091389357</v>
      </c>
      <c r="E431" s="781"/>
      <c r="F431" s="62">
        <v>1.3</v>
      </c>
      <c r="G431" s="37">
        <v>6</v>
      </c>
      <c r="H431" s="62">
        <v>7.8</v>
      </c>
      <c r="I431" s="62">
        <v>8.2799999999999994</v>
      </c>
      <c r="J431" s="37">
        <v>56</v>
      </c>
      <c r="K431" s="37" t="s">
        <v>130</v>
      </c>
      <c r="L431" s="37"/>
      <c r="M431" s="38" t="s">
        <v>82</v>
      </c>
      <c r="N431" s="38"/>
      <c r="O431" s="37">
        <v>40</v>
      </c>
      <c r="P431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83"/>
      <c r="R431" s="783"/>
      <c r="S431" s="783"/>
      <c r="T431" s="784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34" t="s">
        <v>706</v>
      </c>
      <c r="AG431" s="78"/>
      <c r="AJ431" s="84"/>
      <c r="AK431" s="84"/>
      <c r="BB431" s="535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39</v>
      </c>
      <c r="X432" s="43">
        <f>IFERROR(X431/H431,"0")</f>
        <v>0</v>
      </c>
      <c r="Y432" s="43">
        <f>IFERROR(Y431/H431,"0")</f>
        <v>0</v>
      </c>
      <c r="Z432" s="43">
        <f>IFERROR(IF(Z431="",0,Z431),"0")</f>
        <v>0</v>
      </c>
      <c r="AA432" s="67"/>
      <c r="AB432" s="67"/>
      <c r="AC432" s="67"/>
    </row>
    <row r="433" spans="1:68" x14ac:dyDescent="0.2">
      <c r="A433" s="788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85" t="s">
        <v>40</v>
      </c>
      <c r="Q433" s="786"/>
      <c r="R433" s="786"/>
      <c r="S433" s="786"/>
      <c r="T433" s="786"/>
      <c r="U433" s="786"/>
      <c r="V433" s="787"/>
      <c r="W433" s="42" t="s">
        <v>0</v>
      </c>
      <c r="X433" s="43">
        <f>IFERROR(SUM(X431:X431),"0")</f>
        <v>0</v>
      </c>
      <c r="Y433" s="43">
        <f>IFERROR(SUM(Y431:Y431),"0")</f>
        <v>0</v>
      </c>
      <c r="Z433" s="42"/>
      <c r="AA433" s="67"/>
      <c r="AB433" s="67"/>
      <c r="AC433" s="67"/>
    </row>
    <row r="434" spans="1:68" ht="27.75" customHeight="1" x14ac:dyDescent="0.2">
      <c r="A434" s="778" t="s">
        <v>707</v>
      </c>
      <c r="B434" s="778"/>
      <c r="C434" s="778"/>
      <c r="D434" s="778"/>
      <c r="E434" s="778"/>
      <c r="F434" s="778"/>
      <c r="G434" s="778"/>
      <c r="H434" s="778"/>
      <c r="I434" s="778"/>
      <c r="J434" s="778"/>
      <c r="K434" s="778"/>
      <c r="L434" s="778"/>
      <c r="M434" s="778"/>
      <c r="N434" s="778"/>
      <c r="O434" s="778"/>
      <c r="P434" s="778"/>
      <c r="Q434" s="778"/>
      <c r="R434" s="778"/>
      <c r="S434" s="778"/>
      <c r="T434" s="778"/>
      <c r="U434" s="778"/>
      <c r="V434" s="778"/>
      <c r="W434" s="778"/>
      <c r="X434" s="778"/>
      <c r="Y434" s="778"/>
      <c r="Z434" s="778"/>
      <c r="AA434" s="54"/>
      <c r="AB434" s="54"/>
      <c r="AC434" s="54"/>
    </row>
    <row r="435" spans="1:68" ht="16.5" customHeight="1" x14ac:dyDescent="0.25">
      <c r="A435" s="779" t="s">
        <v>708</v>
      </c>
      <c r="B435" s="779"/>
      <c r="C435" s="779"/>
      <c r="D435" s="779"/>
      <c r="E435" s="779"/>
      <c r="F435" s="779"/>
      <c r="G435" s="779"/>
      <c r="H435" s="779"/>
      <c r="I435" s="779"/>
      <c r="J435" s="779"/>
      <c r="K435" s="779"/>
      <c r="L435" s="779"/>
      <c r="M435" s="779"/>
      <c r="N435" s="779"/>
      <c r="O435" s="779"/>
      <c r="P435" s="779"/>
      <c r="Q435" s="779"/>
      <c r="R435" s="779"/>
      <c r="S435" s="779"/>
      <c r="T435" s="779"/>
      <c r="U435" s="779"/>
      <c r="V435" s="779"/>
      <c r="W435" s="779"/>
      <c r="X435" s="779"/>
      <c r="Y435" s="779"/>
      <c r="Z435" s="779"/>
      <c r="AA435" s="65"/>
      <c r="AB435" s="65"/>
      <c r="AC435" s="79"/>
    </row>
    <row r="436" spans="1:68" ht="14.25" customHeight="1" x14ac:dyDescent="0.25">
      <c r="A436" s="780" t="s">
        <v>125</v>
      </c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0"/>
      <c r="P436" s="780"/>
      <c r="Q436" s="780"/>
      <c r="R436" s="780"/>
      <c r="S436" s="780"/>
      <c r="T436" s="780"/>
      <c r="U436" s="780"/>
      <c r="V436" s="780"/>
      <c r="W436" s="780"/>
      <c r="X436" s="780"/>
      <c r="Y436" s="780"/>
      <c r="Z436" s="780"/>
      <c r="AA436" s="66"/>
      <c r="AB436" s="66"/>
      <c r="AC436" s="80"/>
    </row>
    <row r="437" spans="1:68" ht="27" customHeight="1" x14ac:dyDescent="0.25">
      <c r="A437" s="63" t="s">
        <v>709</v>
      </c>
      <c r="B437" s="63" t="s">
        <v>710</v>
      </c>
      <c r="C437" s="36">
        <v>4301011428</v>
      </c>
      <c r="D437" s="781">
        <v>4607091389708</v>
      </c>
      <c r="E437" s="781"/>
      <c r="F437" s="62">
        <v>0.45</v>
      </c>
      <c r="G437" s="37">
        <v>6</v>
      </c>
      <c r="H437" s="62">
        <v>2.7</v>
      </c>
      <c r="I437" s="62">
        <v>2.9</v>
      </c>
      <c r="J437" s="37">
        <v>156</v>
      </c>
      <c r="K437" s="37" t="s">
        <v>89</v>
      </c>
      <c r="L437" s="37"/>
      <c r="M437" s="38" t="s">
        <v>129</v>
      </c>
      <c r="N437" s="38"/>
      <c r="O437" s="37">
        <v>50</v>
      </c>
      <c r="P437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83"/>
      <c r="R437" s="783"/>
      <c r="S437" s="783"/>
      <c r="T437" s="78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IFERROR(IF(Y437=0,"",ROUNDUP(Y437/H437,0)*0.00753),"")</f>
        <v/>
      </c>
      <c r="AA437" s="68" t="s">
        <v>45</v>
      </c>
      <c r="AB437" s="69" t="s">
        <v>45</v>
      </c>
      <c r="AC437" s="536" t="s">
        <v>711</v>
      </c>
      <c r="AG437" s="78"/>
      <c r="AJ437" s="84"/>
      <c r="AK437" s="84"/>
      <c r="BB437" s="53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88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85" t="s">
        <v>40</v>
      </c>
      <c r="Q438" s="786"/>
      <c r="R438" s="786"/>
      <c r="S438" s="786"/>
      <c r="T438" s="786"/>
      <c r="U438" s="786"/>
      <c r="V438" s="787"/>
      <c r="W438" s="42" t="s">
        <v>39</v>
      </c>
      <c r="X438" s="43">
        <f>IFERROR(X437/H437,"0")</f>
        <v>0</v>
      </c>
      <c r="Y438" s="43">
        <f>IFERROR(Y437/H437,"0")</f>
        <v>0</v>
      </c>
      <c r="Z438" s="43">
        <f>IFERROR(IF(Z437="",0,Z437),"0")</f>
        <v>0</v>
      </c>
      <c r="AA438" s="67"/>
      <c r="AB438" s="67"/>
      <c r="AC438" s="67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85" t="s">
        <v>40</v>
      </c>
      <c r="Q439" s="786"/>
      <c r="R439" s="786"/>
      <c r="S439" s="786"/>
      <c r="T439" s="786"/>
      <c r="U439" s="786"/>
      <c r="V439" s="787"/>
      <c r="W439" s="42" t="s">
        <v>0</v>
      </c>
      <c r="X439" s="43">
        <f>IFERROR(SUM(X437:X437),"0")</f>
        <v>0</v>
      </c>
      <c r="Y439" s="43">
        <f>IFERROR(SUM(Y437:Y437),"0")</f>
        <v>0</v>
      </c>
      <c r="Z439" s="42"/>
      <c r="AA439" s="67"/>
      <c r="AB439" s="67"/>
      <c r="AC439" s="67"/>
    </row>
    <row r="440" spans="1:68" ht="14.25" customHeight="1" x14ac:dyDescent="0.25">
      <c r="A440" s="780" t="s">
        <v>78</v>
      </c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0"/>
      <c r="P440" s="780"/>
      <c r="Q440" s="780"/>
      <c r="R440" s="780"/>
      <c r="S440" s="780"/>
      <c r="T440" s="780"/>
      <c r="U440" s="780"/>
      <c r="V440" s="780"/>
      <c r="W440" s="780"/>
      <c r="X440" s="780"/>
      <c r="Y440" s="780"/>
      <c r="Z440" s="780"/>
      <c r="AA440" s="66"/>
      <c r="AB440" s="66"/>
      <c r="AC440" s="80"/>
    </row>
    <row r="441" spans="1:68" ht="27" customHeight="1" x14ac:dyDescent="0.25">
      <c r="A441" s="63" t="s">
        <v>712</v>
      </c>
      <c r="B441" s="63" t="s">
        <v>713</v>
      </c>
      <c r="C441" s="36">
        <v>4301031322</v>
      </c>
      <c r="D441" s="781">
        <v>4607091389753</v>
      </c>
      <c r="E441" s="781"/>
      <c r="F441" s="62">
        <v>0.7</v>
      </c>
      <c r="G441" s="37">
        <v>6</v>
      </c>
      <c r="H441" s="62">
        <v>4.2</v>
      </c>
      <c r="I441" s="62">
        <v>4.43</v>
      </c>
      <c r="J441" s="37">
        <v>156</v>
      </c>
      <c r="K441" s="37" t="s">
        <v>89</v>
      </c>
      <c r="L441" s="37"/>
      <c r="M441" s="38" t="s">
        <v>82</v>
      </c>
      <c r="N441" s="38"/>
      <c r="O441" s="37">
        <v>50</v>
      </c>
      <c r="P441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83"/>
      <c r="R441" s="783"/>
      <c r="S441" s="783"/>
      <c r="T441" s="78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60" si="78"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38" t="s">
        <v>714</v>
      </c>
      <c r="AG441" s="78"/>
      <c r="AJ441" s="84"/>
      <c r="AK441" s="84"/>
      <c r="BB441" s="539" t="s">
        <v>66</v>
      </c>
      <c r="BM441" s="78">
        <f t="shared" ref="BM441:BM460" si="79">IFERROR(X441*I441/H441,"0")</f>
        <v>0</v>
      </c>
      <c r="BN441" s="78">
        <f t="shared" ref="BN441:BN460" si="80">IFERROR(Y441*I441/H441,"0")</f>
        <v>0</v>
      </c>
      <c r="BO441" s="78">
        <f t="shared" ref="BO441:BO460" si="81">IFERROR(1/J441*(X441/H441),"0")</f>
        <v>0</v>
      </c>
      <c r="BP441" s="78">
        <f t="shared" ref="BP441:BP460" si="82">IFERROR(1/J441*(Y441/H441),"0")</f>
        <v>0</v>
      </c>
    </row>
    <row r="442" spans="1:68" ht="27" customHeight="1" x14ac:dyDescent="0.25">
      <c r="A442" s="63" t="s">
        <v>712</v>
      </c>
      <c r="B442" s="63" t="s">
        <v>715</v>
      </c>
      <c r="C442" s="36">
        <v>4301031355</v>
      </c>
      <c r="D442" s="781">
        <v>4607091389753</v>
      </c>
      <c r="E442" s="781"/>
      <c r="F442" s="62">
        <v>0.7</v>
      </c>
      <c r="G442" s="37">
        <v>6</v>
      </c>
      <c r="H442" s="62">
        <v>4.2</v>
      </c>
      <c r="I442" s="62">
        <v>4.43</v>
      </c>
      <c r="J442" s="37">
        <v>156</v>
      </c>
      <c r="K442" s="37" t="s">
        <v>89</v>
      </c>
      <c r="L442" s="37"/>
      <c r="M442" s="38" t="s">
        <v>82</v>
      </c>
      <c r="N442" s="38"/>
      <c r="O442" s="37">
        <v>50</v>
      </c>
      <c r="P442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83"/>
      <c r="R442" s="783"/>
      <c r="S442" s="783"/>
      <c r="T442" s="78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8"/>
        <v>0</v>
      </c>
      <c r="Z442" s="41" t="str">
        <f>IFERROR(IF(Y442=0,"",ROUNDUP(Y442/H442,0)*0.00753),"")</f>
        <v/>
      </c>
      <c r="AA442" s="68" t="s">
        <v>45</v>
      </c>
      <c r="AB442" s="69" t="s">
        <v>45</v>
      </c>
      <c r="AC442" s="540" t="s">
        <v>714</v>
      </c>
      <c r="AG442" s="78"/>
      <c r="AJ442" s="84"/>
      <c r="AK442" s="84"/>
      <c r="BB442" s="541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716</v>
      </c>
      <c r="B443" s="63" t="s">
        <v>717</v>
      </c>
      <c r="C443" s="36">
        <v>4301031323</v>
      </c>
      <c r="D443" s="781">
        <v>4607091389760</v>
      </c>
      <c r="E443" s="781"/>
      <c r="F443" s="62">
        <v>0.7</v>
      </c>
      <c r="G443" s="37">
        <v>6</v>
      </c>
      <c r="H443" s="62">
        <v>4.2</v>
      </c>
      <c r="I443" s="62">
        <v>4.43</v>
      </c>
      <c r="J443" s="37">
        <v>156</v>
      </c>
      <c r="K443" s="37" t="s">
        <v>89</v>
      </c>
      <c r="L443" s="37"/>
      <c r="M443" s="38" t="s">
        <v>82</v>
      </c>
      <c r="N443" s="38"/>
      <c r="O443" s="37">
        <v>50</v>
      </c>
      <c r="P443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83"/>
      <c r="R443" s="783"/>
      <c r="S443" s="783"/>
      <c r="T443" s="78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8"/>
        <v>0</v>
      </c>
      <c r="Z443" s="41" t="str">
        <f>IFERROR(IF(Y443=0,"",ROUNDUP(Y443/H443,0)*0.00753),"")</f>
        <v/>
      </c>
      <c r="AA443" s="68" t="s">
        <v>45</v>
      </c>
      <c r="AB443" s="69" t="s">
        <v>45</v>
      </c>
      <c r="AC443" s="542" t="s">
        <v>718</v>
      </c>
      <c r="AG443" s="78"/>
      <c r="AJ443" s="84"/>
      <c r="AK443" s="84"/>
      <c r="BB443" s="543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27" customHeight="1" x14ac:dyDescent="0.25">
      <c r="A444" s="63" t="s">
        <v>719</v>
      </c>
      <c r="B444" s="63" t="s">
        <v>720</v>
      </c>
      <c r="C444" s="36">
        <v>4301031325</v>
      </c>
      <c r="D444" s="781">
        <v>4607091389746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89</v>
      </c>
      <c r="L444" s="37"/>
      <c r="M444" s="38" t="s">
        <v>82</v>
      </c>
      <c r="N444" s="38"/>
      <c r="O444" s="37">
        <v>50</v>
      </c>
      <c r="P444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8"/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44" t="s">
        <v>721</v>
      </c>
      <c r="AG444" s="78"/>
      <c r="AJ444" s="84"/>
      <c r="AK444" s="84"/>
      <c r="BB444" s="545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27" customHeight="1" x14ac:dyDescent="0.25">
      <c r="A445" s="63" t="s">
        <v>719</v>
      </c>
      <c r="B445" s="63" t="s">
        <v>722</v>
      </c>
      <c r="C445" s="36">
        <v>4301031356</v>
      </c>
      <c r="D445" s="781">
        <v>4607091389746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89</v>
      </c>
      <c r="L445" s="37"/>
      <c r="M445" s="38" t="s">
        <v>82</v>
      </c>
      <c r="N445" s="38"/>
      <c r="O445" s="37">
        <v>50</v>
      </c>
      <c r="P445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6" t="s">
        <v>721</v>
      </c>
      <c r="AG445" s="78"/>
      <c r="AJ445" s="84"/>
      <c r="AK445" s="84"/>
      <c r="BB445" s="547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723</v>
      </c>
      <c r="B446" s="63" t="s">
        <v>724</v>
      </c>
      <c r="C446" s="36">
        <v>4301031335</v>
      </c>
      <c r="D446" s="781">
        <v>4680115883147</v>
      </c>
      <c r="E446" s="781"/>
      <c r="F446" s="62">
        <v>0.28000000000000003</v>
      </c>
      <c r="G446" s="37">
        <v>6</v>
      </c>
      <c r="H446" s="62">
        <v>1.68</v>
      </c>
      <c r="I446" s="62">
        <v>1.81</v>
      </c>
      <c r="J446" s="37">
        <v>234</v>
      </c>
      <c r="K446" s="37" t="s">
        <v>83</v>
      </c>
      <c r="L446" s="37"/>
      <c r="M446" s="38" t="s">
        <v>82</v>
      </c>
      <c r="N446" s="38"/>
      <c r="O446" s="37">
        <v>50</v>
      </c>
      <c r="P446" s="10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 t="shared" ref="Z446:Z459" si="83">IFERROR(IF(Y446=0,"",ROUNDUP(Y446/H446,0)*0.00502),"")</f>
        <v/>
      </c>
      <c r="AA446" s="68" t="s">
        <v>45</v>
      </c>
      <c r="AB446" s="69" t="s">
        <v>45</v>
      </c>
      <c r="AC446" s="548" t="s">
        <v>714</v>
      </c>
      <c r="AG446" s="78"/>
      <c r="AJ446" s="84"/>
      <c r="AK446" s="84"/>
      <c r="BB446" s="549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723</v>
      </c>
      <c r="B447" s="63" t="s">
        <v>725</v>
      </c>
      <c r="C447" s="36">
        <v>4301031257</v>
      </c>
      <c r="D447" s="781">
        <v>4680115883147</v>
      </c>
      <c r="E447" s="781"/>
      <c r="F447" s="62">
        <v>0.28000000000000003</v>
      </c>
      <c r="G447" s="37">
        <v>6</v>
      </c>
      <c r="H447" s="62">
        <v>1.68</v>
      </c>
      <c r="I447" s="62">
        <v>1.81</v>
      </c>
      <c r="J447" s="37">
        <v>234</v>
      </c>
      <c r="K447" s="37" t="s">
        <v>83</v>
      </c>
      <c r="L447" s="37"/>
      <c r="M447" s="38" t="s">
        <v>82</v>
      </c>
      <c r="N447" s="38"/>
      <c r="O447" s="37">
        <v>45</v>
      </c>
      <c r="P447" s="102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 t="shared" si="83"/>
        <v/>
      </c>
      <c r="AA447" s="68" t="s">
        <v>45</v>
      </c>
      <c r="AB447" s="69" t="s">
        <v>45</v>
      </c>
      <c r="AC447" s="550" t="s">
        <v>726</v>
      </c>
      <c r="AG447" s="78"/>
      <c r="AJ447" s="84"/>
      <c r="AK447" s="84"/>
      <c r="BB447" s="551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727</v>
      </c>
      <c r="B448" s="63" t="s">
        <v>728</v>
      </c>
      <c r="C448" s="36">
        <v>4301031330</v>
      </c>
      <c r="D448" s="781">
        <v>4607091384338</v>
      </c>
      <c r="E448" s="781"/>
      <c r="F448" s="62">
        <v>0.35</v>
      </c>
      <c r="G448" s="37">
        <v>6</v>
      </c>
      <c r="H448" s="62">
        <v>2.1</v>
      </c>
      <c r="I448" s="62">
        <v>2.23</v>
      </c>
      <c r="J448" s="37">
        <v>234</v>
      </c>
      <c r="K448" s="37" t="s">
        <v>83</v>
      </c>
      <c r="L448" s="37"/>
      <c r="M448" s="38" t="s">
        <v>82</v>
      </c>
      <c r="N448" s="38"/>
      <c r="O448" s="37">
        <v>50</v>
      </c>
      <c r="P448" s="10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 t="shared" si="83"/>
        <v/>
      </c>
      <c r="AA448" s="68" t="s">
        <v>45</v>
      </c>
      <c r="AB448" s="69" t="s">
        <v>45</v>
      </c>
      <c r="AC448" s="552" t="s">
        <v>714</v>
      </c>
      <c r="AG448" s="78"/>
      <c r="AJ448" s="84"/>
      <c r="AK448" s="84"/>
      <c r="BB448" s="553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727</v>
      </c>
      <c r="B449" s="63" t="s">
        <v>729</v>
      </c>
      <c r="C449" s="36">
        <v>4301031178</v>
      </c>
      <c r="D449" s="781">
        <v>4607091384338</v>
      </c>
      <c r="E449" s="781"/>
      <c r="F449" s="62">
        <v>0.35</v>
      </c>
      <c r="G449" s="37">
        <v>6</v>
      </c>
      <c r="H449" s="62">
        <v>2.1</v>
      </c>
      <c r="I449" s="62">
        <v>2.23</v>
      </c>
      <c r="J449" s="37">
        <v>234</v>
      </c>
      <c r="K449" s="37" t="s">
        <v>83</v>
      </c>
      <c r="L449" s="37"/>
      <c r="M449" s="38" t="s">
        <v>82</v>
      </c>
      <c r="N449" s="38"/>
      <c r="O449" s="37">
        <v>45</v>
      </c>
      <c r="P449" s="10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si="83"/>
        <v/>
      </c>
      <c r="AA449" s="68" t="s">
        <v>45</v>
      </c>
      <c r="AB449" s="69" t="s">
        <v>45</v>
      </c>
      <c r="AC449" s="554" t="s">
        <v>726</v>
      </c>
      <c r="AG449" s="78"/>
      <c r="AJ449" s="84"/>
      <c r="AK449" s="84"/>
      <c r="BB449" s="555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37.5" customHeight="1" x14ac:dyDescent="0.25">
      <c r="A450" s="63" t="s">
        <v>730</v>
      </c>
      <c r="B450" s="63" t="s">
        <v>731</v>
      </c>
      <c r="C450" s="36">
        <v>4301031336</v>
      </c>
      <c r="D450" s="781">
        <v>4680115883154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83</v>
      </c>
      <c r="L450" s="37"/>
      <c r="M450" s="38" t="s">
        <v>82</v>
      </c>
      <c r="N450" s="38"/>
      <c r="O450" s="37">
        <v>50</v>
      </c>
      <c r="P450" s="102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6" t="s">
        <v>732</v>
      </c>
      <c r="AG450" s="78"/>
      <c r="AJ450" s="84"/>
      <c r="AK450" s="84"/>
      <c r="BB450" s="557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37.5" customHeight="1" x14ac:dyDescent="0.25">
      <c r="A451" s="63" t="s">
        <v>730</v>
      </c>
      <c r="B451" s="63" t="s">
        <v>733</v>
      </c>
      <c r="C451" s="36">
        <v>4301031254</v>
      </c>
      <c r="D451" s="781">
        <v>4680115883154</v>
      </c>
      <c r="E451" s="781"/>
      <c r="F451" s="62">
        <v>0.28000000000000003</v>
      </c>
      <c r="G451" s="37">
        <v>6</v>
      </c>
      <c r="H451" s="62">
        <v>1.68</v>
      </c>
      <c r="I451" s="62">
        <v>1.81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45</v>
      </c>
      <c r="P451" s="10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8" t="s">
        <v>734</v>
      </c>
      <c r="AG451" s="78"/>
      <c r="AJ451" s="84"/>
      <c r="AK451" s="84"/>
      <c r="BB451" s="559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37.5" customHeight="1" x14ac:dyDescent="0.25">
      <c r="A452" s="63" t="s">
        <v>735</v>
      </c>
      <c r="B452" s="63" t="s">
        <v>736</v>
      </c>
      <c r="C452" s="36">
        <v>4301031331</v>
      </c>
      <c r="D452" s="781">
        <v>4607091389524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50</v>
      </c>
      <c r="P452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60" t="s">
        <v>732</v>
      </c>
      <c r="AG452" s="78"/>
      <c r="AJ452" s="84"/>
      <c r="AK452" s="84"/>
      <c r="BB452" s="561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735</v>
      </c>
      <c r="B453" s="63" t="s">
        <v>737</v>
      </c>
      <c r="C453" s="36">
        <v>4301031361</v>
      </c>
      <c r="D453" s="781">
        <v>4607091389524</v>
      </c>
      <c r="E453" s="781"/>
      <c r="F453" s="62">
        <v>0.35</v>
      </c>
      <c r="G453" s="37">
        <v>6</v>
      </c>
      <c r="H453" s="62">
        <v>2.1</v>
      </c>
      <c r="I453" s="62">
        <v>2.23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50</v>
      </c>
      <c r="P453" s="1027" t="s">
        <v>738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62" t="s">
        <v>732</v>
      </c>
      <c r="AG453" s="78"/>
      <c r="AJ453" s="84"/>
      <c r="AK453" s="84"/>
      <c r="BB453" s="563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27" customHeight="1" x14ac:dyDescent="0.25">
      <c r="A454" s="63" t="s">
        <v>739</v>
      </c>
      <c r="B454" s="63" t="s">
        <v>740</v>
      </c>
      <c r="C454" s="36">
        <v>4301031337</v>
      </c>
      <c r="D454" s="781">
        <v>4680115883161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50</v>
      </c>
      <c r="P454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64" t="s">
        <v>741</v>
      </c>
      <c r="AG454" s="78"/>
      <c r="AJ454" s="84"/>
      <c r="AK454" s="84"/>
      <c r="BB454" s="565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27" customHeight="1" x14ac:dyDescent="0.25">
      <c r="A455" s="63" t="s">
        <v>742</v>
      </c>
      <c r="B455" s="63" t="s">
        <v>743</v>
      </c>
      <c r="C455" s="36">
        <v>4301031333</v>
      </c>
      <c r="D455" s="781">
        <v>4607091389531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6" t="s">
        <v>744</v>
      </c>
      <c r="AG455" s="78"/>
      <c r="AJ455" s="84"/>
      <c r="AK455" s="84"/>
      <c r="BB455" s="567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27" customHeight="1" x14ac:dyDescent="0.25">
      <c r="A456" s="63" t="s">
        <v>742</v>
      </c>
      <c r="B456" s="63" t="s">
        <v>745</v>
      </c>
      <c r="C456" s="36">
        <v>4301031358</v>
      </c>
      <c r="D456" s="781">
        <v>4607091389531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50</v>
      </c>
      <c r="P456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8" t="s">
        <v>744</v>
      </c>
      <c r="AG456" s="78"/>
      <c r="AJ456" s="84"/>
      <c r="AK456" s="84"/>
      <c r="BB456" s="569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4301031360</v>
      </c>
      <c r="D457" s="781">
        <v>4607091384345</v>
      </c>
      <c r="E457" s="78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70" t="s">
        <v>741</v>
      </c>
      <c r="AG457" s="78"/>
      <c r="AJ457" s="84"/>
      <c r="AK457" s="84"/>
      <c r="BB457" s="571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748</v>
      </c>
      <c r="B458" s="63" t="s">
        <v>749</v>
      </c>
      <c r="C458" s="36">
        <v>4301031338</v>
      </c>
      <c r="D458" s="781">
        <v>4680115883185</v>
      </c>
      <c r="E458" s="78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103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72" t="s">
        <v>718</v>
      </c>
      <c r="AG458" s="78"/>
      <c r="AJ458" s="84"/>
      <c r="AK458" s="84"/>
      <c r="BB458" s="573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748</v>
      </c>
      <c r="B459" s="63" t="s">
        <v>750</v>
      </c>
      <c r="C459" s="36">
        <v>4301031255</v>
      </c>
      <c r="D459" s="781">
        <v>4680115883185</v>
      </c>
      <c r="E459" s="78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45</v>
      </c>
      <c r="P459" s="10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74" t="s">
        <v>751</v>
      </c>
      <c r="AG459" s="78"/>
      <c r="AJ459" s="84"/>
      <c r="AK459" s="84"/>
      <c r="BB459" s="575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752</v>
      </c>
      <c r="B460" s="63" t="s">
        <v>753</v>
      </c>
      <c r="C460" s="36">
        <v>4301031236</v>
      </c>
      <c r="D460" s="781">
        <v>4680115882928</v>
      </c>
      <c r="E460" s="781"/>
      <c r="F460" s="62">
        <v>0.28000000000000003</v>
      </c>
      <c r="G460" s="37">
        <v>6</v>
      </c>
      <c r="H460" s="62">
        <v>1.68</v>
      </c>
      <c r="I460" s="62">
        <v>2.6</v>
      </c>
      <c r="J460" s="37">
        <v>156</v>
      </c>
      <c r="K460" s="37" t="s">
        <v>89</v>
      </c>
      <c r="L460" s="37"/>
      <c r="M460" s="38" t="s">
        <v>82</v>
      </c>
      <c r="N460" s="38"/>
      <c r="O460" s="37">
        <v>35</v>
      </c>
      <c r="P460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76" t="s">
        <v>754</v>
      </c>
      <c r="AG460" s="78"/>
      <c r="AJ460" s="84"/>
      <c r="AK460" s="84"/>
      <c r="BB460" s="577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x14ac:dyDescent="0.2">
      <c r="A461" s="788"/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9"/>
      <c r="P461" s="785" t="s">
        <v>40</v>
      </c>
      <c r="Q461" s="786"/>
      <c r="R461" s="786"/>
      <c r="S461" s="786"/>
      <c r="T461" s="786"/>
      <c r="U461" s="786"/>
      <c r="V461" s="787"/>
      <c r="W461" s="42" t="s">
        <v>39</v>
      </c>
      <c r="X461" s="4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4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4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88"/>
      <c r="B462" s="788"/>
      <c r="C462" s="788"/>
      <c r="D462" s="788"/>
      <c r="E462" s="788"/>
      <c r="F462" s="788"/>
      <c r="G462" s="788"/>
      <c r="H462" s="788"/>
      <c r="I462" s="788"/>
      <c r="J462" s="788"/>
      <c r="K462" s="788"/>
      <c r="L462" s="788"/>
      <c r="M462" s="788"/>
      <c r="N462" s="788"/>
      <c r="O462" s="789"/>
      <c r="P462" s="785" t="s">
        <v>40</v>
      </c>
      <c r="Q462" s="786"/>
      <c r="R462" s="786"/>
      <c r="S462" s="786"/>
      <c r="T462" s="786"/>
      <c r="U462" s="786"/>
      <c r="V462" s="787"/>
      <c r="W462" s="42" t="s">
        <v>0</v>
      </c>
      <c r="X462" s="43">
        <f>IFERROR(SUM(X441:X460),"0")</f>
        <v>0</v>
      </c>
      <c r="Y462" s="43">
        <f>IFERROR(SUM(Y441:Y460),"0")</f>
        <v>0</v>
      </c>
      <c r="Z462" s="42"/>
      <c r="AA462" s="67"/>
      <c r="AB462" s="67"/>
      <c r="AC462" s="67"/>
    </row>
    <row r="463" spans="1:68" ht="14.25" customHeight="1" x14ac:dyDescent="0.25">
      <c r="A463" s="780" t="s">
        <v>84</v>
      </c>
      <c r="B463" s="780"/>
      <c r="C463" s="780"/>
      <c r="D463" s="780"/>
      <c r="E463" s="780"/>
      <c r="F463" s="780"/>
      <c r="G463" s="780"/>
      <c r="H463" s="780"/>
      <c r="I463" s="780"/>
      <c r="J463" s="780"/>
      <c r="K463" s="780"/>
      <c r="L463" s="780"/>
      <c r="M463" s="780"/>
      <c r="N463" s="780"/>
      <c r="O463" s="780"/>
      <c r="P463" s="780"/>
      <c r="Q463" s="780"/>
      <c r="R463" s="780"/>
      <c r="S463" s="780"/>
      <c r="T463" s="780"/>
      <c r="U463" s="780"/>
      <c r="V463" s="780"/>
      <c r="W463" s="780"/>
      <c r="X463" s="780"/>
      <c r="Y463" s="780"/>
      <c r="Z463" s="780"/>
      <c r="AA463" s="66"/>
      <c r="AB463" s="66"/>
      <c r="AC463" s="80"/>
    </row>
    <row r="464" spans="1:68" ht="27" customHeight="1" x14ac:dyDescent="0.25">
      <c r="A464" s="63" t="s">
        <v>755</v>
      </c>
      <c r="B464" s="63" t="s">
        <v>756</v>
      </c>
      <c r="C464" s="36">
        <v>4301051284</v>
      </c>
      <c r="D464" s="781">
        <v>4607091384352</v>
      </c>
      <c r="E464" s="781"/>
      <c r="F464" s="62">
        <v>0.6</v>
      </c>
      <c r="G464" s="37">
        <v>4</v>
      </c>
      <c r="H464" s="62">
        <v>2.4</v>
      </c>
      <c r="I464" s="62">
        <v>2.6459999999999999</v>
      </c>
      <c r="J464" s="37">
        <v>132</v>
      </c>
      <c r="K464" s="37" t="s">
        <v>89</v>
      </c>
      <c r="L464" s="37"/>
      <c r="M464" s="38" t="s">
        <v>133</v>
      </c>
      <c r="N464" s="38"/>
      <c r="O464" s="37">
        <v>45</v>
      </c>
      <c r="P464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83"/>
      <c r="R464" s="783"/>
      <c r="S464" s="783"/>
      <c r="T464" s="78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78" t="s">
        <v>757</v>
      </c>
      <c r="AG464" s="78"/>
      <c r="AJ464" s="84"/>
      <c r="AK464" s="84"/>
      <c r="BB464" s="57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758</v>
      </c>
      <c r="B465" s="63" t="s">
        <v>759</v>
      </c>
      <c r="C465" s="36">
        <v>4301051431</v>
      </c>
      <c r="D465" s="781">
        <v>4607091389654</v>
      </c>
      <c r="E465" s="781"/>
      <c r="F465" s="62">
        <v>0.33</v>
      </c>
      <c r="G465" s="37">
        <v>6</v>
      </c>
      <c r="H465" s="62">
        <v>1.98</v>
      </c>
      <c r="I465" s="62">
        <v>2.258</v>
      </c>
      <c r="J465" s="37">
        <v>156</v>
      </c>
      <c r="K465" s="37" t="s">
        <v>89</v>
      </c>
      <c r="L465" s="37"/>
      <c r="M465" s="38" t="s">
        <v>133</v>
      </c>
      <c r="N465" s="38"/>
      <c r="O465" s="37">
        <v>45</v>
      </c>
      <c r="P465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83"/>
      <c r="R465" s="783"/>
      <c r="S465" s="783"/>
      <c r="T465" s="78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80" t="s">
        <v>760</v>
      </c>
      <c r="AG465" s="78"/>
      <c r="AJ465" s="84"/>
      <c r="AK465" s="84"/>
      <c r="BB465" s="58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88"/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9"/>
      <c r="P466" s="785" t="s">
        <v>40</v>
      </c>
      <c r="Q466" s="786"/>
      <c r="R466" s="786"/>
      <c r="S466" s="786"/>
      <c r="T466" s="786"/>
      <c r="U466" s="786"/>
      <c r="V466" s="787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88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85" t="s">
        <v>40</v>
      </c>
      <c r="Q467" s="786"/>
      <c r="R467" s="786"/>
      <c r="S467" s="786"/>
      <c r="T467" s="786"/>
      <c r="U467" s="786"/>
      <c r="V467" s="787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4.25" customHeight="1" x14ac:dyDescent="0.25">
      <c r="A468" s="780" t="s">
        <v>114</v>
      </c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0"/>
      <c r="P468" s="780"/>
      <c r="Q468" s="780"/>
      <c r="R468" s="780"/>
      <c r="S468" s="780"/>
      <c r="T468" s="780"/>
      <c r="U468" s="780"/>
      <c r="V468" s="780"/>
      <c r="W468" s="780"/>
      <c r="X468" s="780"/>
      <c r="Y468" s="780"/>
      <c r="Z468" s="780"/>
      <c r="AA468" s="66"/>
      <c r="AB468" s="66"/>
      <c r="AC468" s="80"/>
    </row>
    <row r="469" spans="1:68" ht="27" customHeight="1" x14ac:dyDescent="0.25">
      <c r="A469" s="63" t="s">
        <v>761</v>
      </c>
      <c r="B469" s="63" t="s">
        <v>762</v>
      </c>
      <c r="C469" s="36">
        <v>4301032045</v>
      </c>
      <c r="D469" s="781">
        <v>4680115884335</v>
      </c>
      <c r="E469" s="781"/>
      <c r="F469" s="62">
        <v>0.06</v>
      </c>
      <c r="G469" s="37">
        <v>20</v>
      </c>
      <c r="H469" s="62">
        <v>1.2</v>
      </c>
      <c r="I469" s="62">
        <v>1.8</v>
      </c>
      <c r="J469" s="37">
        <v>200</v>
      </c>
      <c r="K469" s="37" t="s">
        <v>765</v>
      </c>
      <c r="L469" s="37"/>
      <c r="M469" s="38" t="s">
        <v>764</v>
      </c>
      <c r="N469" s="38"/>
      <c r="O469" s="37">
        <v>60</v>
      </c>
      <c r="P469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83"/>
      <c r="R469" s="783"/>
      <c r="S469" s="783"/>
      <c r="T469" s="78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IFERROR(IF(Y469=0,"",ROUNDUP(Y469/H469,0)*0.00627),"")</f>
        <v/>
      </c>
      <c r="AA469" s="68" t="s">
        <v>45</v>
      </c>
      <c r="AB469" s="69" t="s">
        <v>45</v>
      </c>
      <c r="AC469" s="582" t="s">
        <v>763</v>
      </c>
      <c r="AG469" s="78"/>
      <c r="AJ469" s="84"/>
      <c r="AK469" s="84"/>
      <c r="BB469" s="583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788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85" t="s">
        <v>40</v>
      </c>
      <c r="Q471" s="786"/>
      <c r="R471" s="786"/>
      <c r="S471" s="786"/>
      <c r="T471" s="786"/>
      <c r="U471" s="786"/>
      <c r="V471" s="787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6.5" customHeight="1" x14ac:dyDescent="0.25">
      <c r="A472" s="779" t="s">
        <v>766</v>
      </c>
      <c r="B472" s="779"/>
      <c r="C472" s="779"/>
      <c r="D472" s="779"/>
      <c r="E472" s="779"/>
      <c r="F472" s="779"/>
      <c r="G472" s="779"/>
      <c r="H472" s="779"/>
      <c r="I472" s="779"/>
      <c r="J472" s="779"/>
      <c r="K472" s="779"/>
      <c r="L472" s="779"/>
      <c r="M472" s="779"/>
      <c r="N472" s="779"/>
      <c r="O472" s="779"/>
      <c r="P472" s="779"/>
      <c r="Q472" s="779"/>
      <c r="R472" s="779"/>
      <c r="S472" s="779"/>
      <c r="T472" s="779"/>
      <c r="U472" s="779"/>
      <c r="V472" s="779"/>
      <c r="W472" s="779"/>
      <c r="X472" s="779"/>
      <c r="Y472" s="779"/>
      <c r="Z472" s="779"/>
      <c r="AA472" s="65"/>
      <c r="AB472" s="65"/>
      <c r="AC472" s="79"/>
    </row>
    <row r="473" spans="1:68" ht="14.25" customHeight="1" x14ac:dyDescent="0.25">
      <c r="A473" s="780" t="s">
        <v>173</v>
      </c>
      <c r="B473" s="780"/>
      <c r="C473" s="780"/>
      <c r="D473" s="780"/>
      <c r="E473" s="780"/>
      <c r="F473" s="780"/>
      <c r="G473" s="780"/>
      <c r="H473" s="780"/>
      <c r="I473" s="780"/>
      <c r="J473" s="780"/>
      <c r="K473" s="780"/>
      <c r="L473" s="780"/>
      <c r="M473" s="780"/>
      <c r="N473" s="780"/>
      <c r="O473" s="780"/>
      <c r="P473" s="780"/>
      <c r="Q473" s="780"/>
      <c r="R473" s="780"/>
      <c r="S473" s="780"/>
      <c r="T473" s="780"/>
      <c r="U473" s="780"/>
      <c r="V473" s="780"/>
      <c r="W473" s="780"/>
      <c r="X473" s="780"/>
      <c r="Y473" s="780"/>
      <c r="Z473" s="780"/>
      <c r="AA473" s="66"/>
      <c r="AB473" s="66"/>
      <c r="AC473" s="80"/>
    </row>
    <row r="474" spans="1:68" ht="27" customHeight="1" x14ac:dyDescent="0.25">
      <c r="A474" s="63" t="s">
        <v>767</v>
      </c>
      <c r="B474" s="63" t="s">
        <v>768</v>
      </c>
      <c r="C474" s="36">
        <v>4301020315</v>
      </c>
      <c r="D474" s="781">
        <v>4607091389364</v>
      </c>
      <c r="E474" s="781"/>
      <c r="F474" s="62">
        <v>0.42</v>
      </c>
      <c r="G474" s="37">
        <v>6</v>
      </c>
      <c r="H474" s="62">
        <v>2.52</v>
      </c>
      <c r="I474" s="62">
        <v>2.75</v>
      </c>
      <c r="J474" s="37">
        <v>156</v>
      </c>
      <c r="K474" s="37" t="s">
        <v>89</v>
      </c>
      <c r="L474" s="37"/>
      <c r="M474" s="38" t="s">
        <v>82</v>
      </c>
      <c r="N474" s="38"/>
      <c r="O474" s="37">
        <v>40</v>
      </c>
      <c r="P474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83"/>
      <c r="R474" s="783"/>
      <c r="S474" s="783"/>
      <c r="T474" s="784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4" t="s">
        <v>769</v>
      </c>
      <c r="AG474" s="78"/>
      <c r="AJ474" s="84"/>
      <c r="AK474" s="84"/>
      <c r="BB474" s="58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9"/>
      <c r="P475" s="785" t="s">
        <v>40</v>
      </c>
      <c r="Q475" s="786"/>
      <c r="R475" s="786"/>
      <c r="S475" s="786"/>
      <c r="T475" s="786"/>
      <c r="U475" s="786"/>
      <c r="V475" s="787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88"/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9"/>
      <c r="P476" s="785" t="s">
        <v>40</v>
      </c>
      <c r="Q476" s="786"/>
      <c r="R476" s="786"/>
      <c r="S476" s="786"/>
      <c r="T476" s="786"/>
      <c r="U476" s="786"/>
      <c r="V476" s="787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14.25" customHeight="1" x14ac:dyDescent="0.25">
      <c r="A477" s="780" t="s">
        <v>78</v>
      </c>
      <c r="B477" s="780"/>
      <c r="C477" s="780"/>
      <c r="D477" s="780"/>
      <c r="E477" s="780"/>
      <c r="F477" s="780"/>
      <c r="G477" s="780"/>
      <c r="H477" s="780"/>
      <c r="I477" s="780"/>
      <c r="J477" s="780"/>
      <c r="K477" s="780"/>
      <c r="L477" s="780"/>
      <c r="M477" s="780"/>
      <c r="N477" s="780"/>
      <c r="O477" s="780"/>
      <c r="P477" s="780"/>
      <c r="Q477" s="780"/>
      <c r="R477" s="780"/>
      <c r="S477" s="780"/>
      <c r="T477" s="780"/>
      <c r="U477" s="780"/>
      <c r="V477" s="780"/>
      <c r="W477" s="780"/>
      <c r="X477" s="780"/>
      <c r="Y477" s="780"/>
      <c r="Z477" s="780"/>
      <c r="AA477" s="66"/>
      <c r="AB477" s="66"/>
      <c r="AC477" s="80"/>
    </row>
    <row r="478" spans="1:68" ht="27" customHeight="1" x14ac:dyDescent="0.25">
      <c r="A478" s="63" t="s">
        <v>770</v>
      </c>
      <c r="B478" s="63" t="s">
        <v>771</v>
      </c>
      <c r="C478" s="36">
        <v>4301031324</v>
      </c>
      <c r="D478" s="781">
        <v>4607091389739</v>
      </c>
      <c r="E478" s="78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89</v>
      </c>
      <c r="L478" s="37"/>
      <c r="M478" s="38" t="s">
        <v>82</v>
      </c>
      <c r="N478" s="38"/>
      <c r="O478" s="37">
        <v>50</v>
      </c>
      <c r="P478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83"/>
      <c r="R478" s="783"/>
      <c r="S478" s="783"/>
      <c r="T478" s="78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86" t="s">
        <v>772</v>
      </c>
      <c r="AG478" s="78"/>
      <c r="AJ478" s="84"/>
      <c r="AK478" s="84"/>
      <c r="BB478" s="587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774</v>
      </c>
      <c r="C479" s="36">
        <v>4301031363</v>
      </c>
      <c r="D479" s="781">
        <v>4607091389425</v>
      </c>
      <c r="E479" s="781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83</v>
      </c>
      <c r="L479" s="37"/>
      <c r="M479" s="38" t="s">
        <v>82</v>
      </c>
      <c r="N479" s="38"/>
      <c r="O479" s="37">
        <v>50</v>
      </c>
      <c r="P479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83"/>
      <c r="R479" s="783"/>
      <c r="S479" s="783"/>
      <c r="T479" s="78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IFERROR(IF(Y479=0,"",ROUNDUP(Y479/H479,0)*0.00502),"")</f>
        <v/>
      </c>
      <c r="AA479" s="68" t="s">
        <v>45</v>
      </c>
      <c r="AB479" s="69" t="s">
        <v>45</v>
      </c>
      <c r="AC479" s="588" t="s">
        <v>775</v>
      </c>
      <c r="AG479" s="78"/>
      <c r="AJ479" s="84"/>
      <c r="AK479" s="84"/>
      <c r="BB479" s="58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776</v>
      </c>
      <c r="B480" s="63" t="s">
        <v>777</v>
      </c>
      <c r="C480" s="36">
        <v>4301031334</v>
      </c>
      <c r="D480" s="781">
        <v>4680115880771</v>
      </c>
      <c r="E480" s="781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/>
      <c r="M480" s="38" t="s">
        <v>82</v>
      </c>
      <c r="N480" s="38"/>
      <c r="O480" s="37">
        <v>50</v>
      </c>
      <c r="P480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83"/>
      <c r="R480" s="783"/>
      <c r="S480" s="783"/>
      <c r="T480" s="78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IFERROR(IF(Y480=0,"",ROUNDUP(Y480/H480,0)*0.00502),"")</f>
        <v/>
      </c>
      <c r="AA480" s="68" t="s">
        <v>45</v>
      </c>
      <c r="AB480" s="69" t="s">
        <v>45</v>
      </c>
      <c r="AC480" s="590" t="s">
        <v>778</v>
      </c>
      <c r="AG480" s="78"/>
      <c r="AJ480" s="84"/>
      <c r="AK480" s="84"/>
      <c r="BB480" s="591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779</v>
      </c>
      <c r="B481" s="63" t="s">
        <v>780</v>
      </c>
      <c r="C481" s="36">
        <v>4301031359</v>
      </c>
      <c r="D481" s="781">
        <v>4607091389500</v>
      </c>
      <c r="E481" s="781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/>
      <c r="M481" s="38" t="s">
        <v>82</v>
      </c>
      <c r="N481" s="38"/>
      <c r="O481" s="37">
        <v>50</v>
      </c>
      <c r="P481" s="1042" t="s">
        <v>781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IFERROR(IF(Y481=0,"",ROUNDUP(Y481/H481,0)*0.00502),"")</f>
        <v/>
      </c>
      <c r="AA481" s="68" t="s">
        <v>45</v>
      </c>
      <c r="AB481" s="69" t="s">
        <v>45</v>
      </c>
      <c r="AC481" s="592" t="s">
        <v>778</v>
      </c>
      <c r="AG481" s="78"/>
      <c r="AJ481" s="84"/>
      <c r="AK481" s="84"/>
      <c r="BB481" s="59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779</v>
      </c>
      <c r="B482" s="63" t="s">
        <v>782</v>
      </c>
      <c r="C482" s="36">
        <v>4301031327</v>
      </c>
      <c r="D482" s="781">
        <v>4607091389500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/>
      <c r="M482" s="38" t="s">
        <v>82</v>
      </c>
      <c r="N482" s="38"/>
      <c r="O482" s="37">
        <v>50</v>
      </c>
      <c r="P482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94" t="s">
        <v>778</v>
      </c>
      <c r="AG482" s="78"/>
      <c r="AJ482" s="84"/>
      <c r="AK482" s="84"/>
      <c r="BB482" s="59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788"/>
      <c r="B483" s="788"/>
      <c r="C483" s="788"/>
      <c r="D483" s="788"/>
      <c r="E483" s="788"/>
      <c r="F483" s="788"/>
      <c r="G483" s="788"/>
      <c r="H483" s="788"/>
      <c r="I483" s="788"/>
      <c r="J483" s="788"/>
      <c r="K483" s="788"/>
      <c r="L483" s="788"/>
      <c r="M483" s="788"/>
      <c r="N483" s="788"/>
      <c r="O483" s="789"/>
      <c r="P483" s="785" t="s">
        <v>40</v>
      </c>
      <c r="Q483" s="786"/>
      <c r="R483" s="786"/>
      <c r="S483" s="786"/>
      <c r="T483" s="786"/>
      <c r="U483" s="786"/>
      <c r="V483" s="787"/>
      <c r="W483" s="42" t="s">
        <v>39</v>
      </c>
      <c r="X483" s="43">
        <f>IFERROR(X478/H478,"0")+IFERROR(X479/H479,"0")+IFERROR(X480/H480,"0")+IFERROR(X481/H481,"0")+IFERROR(X482/H482,"0")</f>
        <v>0</v>
      </c>
      <c r="Y483" s="43">
        <f>IFERROR(Y478/H478,"0")+IFERROR(Y479/H479,"0")+IFERROR(Y480/H480,"0")+IFERROR(Y481/H481,"0")+IFERROR(Y482/H482,"0")</f>
        <v>0</v>
      </c>
      <c r="Z483" s="43">
        <f>IFERROR(IF(Z478="",0,Z478),"0")+IFERROR(IF(Z479="",0,Z479),"0")+IFERROR(IF(Z480="",0,Z480),"0")+IFERROR(IF(Z481="",0,Z481),"0")+IFERROR(IF(Z482="",0,Z482),"0")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788"/>
      <c r="B484" s="788"/>
      <c r="C484" s="788"/>
      <c r="D484" s="788"/>
      <c r="E484" s="788"/>
      <c r="F484" s="788"/>
      <c r="G484" s="788"/>
      <c r="H484" s="788"/>
      <c r="I484" s="788"/>
      <c r="J484" s="788"/>
      <c r="K484" s="788"/>
      <c r="L484" s="788"/>
      <c r="M484" s="788"/>
      <c r="N484" s="788"/>
      <c r="O484" s="789"/>
      <c r="P484" s="785" t="s">
        <v>40</v>
      </c>
      <c r="Q484" s="786"/>
      <c r="R484" s="786"/>
      <c r="S484" s="786"/>
      <c r="T484" s="786"/>
      <c r="U484" s="786"/>
      <c r="V484" s="787"/>
      <c r="W484" s="42" t="s">
        <v>0</v>
      </c>
      <c r="X484" s="43">
        <f>IFERROR(SUM(X478:X482),"0")</f>
        <v>0</v>
      </c>
      <c r="Y484" s="43">
        <f>IFERROR(SUM(Y478:Y482),"0")</f>
        <v>0</v>
      </c>
      <c r="Z484" s="42"/>
      <c r="AA484" s="67"/>
      <c r="AB484" s="67"/>
      <c r="AC484" s="67"/>
    </row>
    <row r="485" spans="1:68" ht="14.25" customHeight="1" x14ac:dyDescent="0.25">
      <c r="A485" s="780" t="s">
        <v>114</v>
      </c>
      <c r="B485" s="780"/>
      <c r="C485" s="780"/>
      <c r="D485" s="780"/>
      <c r="E485" s="780"/>
      <c r="F485" s="780"/>
      <c r="G485" s="780"/>
      <c r="H485" s="780"/>
      <c r="I485" s="780"/>
      <c r="J485" s="780"/>
      <c r="K485" s="780"/>
      <c r="L485" s="780"/>
      <c r="M485" s="780"/>
      <c r="N485" s="780"/>
      <c r="O485" s="780"/>
      <c r="P485" s="780"/>
      <c r="Q485" s="780"/>
      <c r="R485" s="780"/>
      <c r="S485" s="780"/>
      <c r="T485" s="780"/>
      <c r="U485" s="780"/>
      <c r="V485" s="780"/>
      <c r="W485" s="780"/>
      <c r="X485" s="780"/>
      <c r="Y485" s="780"/>
      <c r="Z485" s="780"/>
      <c r="AA485" s="66"/>
      <c r="AB485" s="66"/>
      <c r="AC485" s="80"/>
    </row>
    <row r="486" spans="1:68" ht="27" customHeight="1" x14ac:dyDescent="0.25">
      <c r="A486" s="63" t="s">
        <v>783</v>
      </c>
      <c r="B486" s="63" t="s">
        <v>784</v>
      </c>
      <c r="C486" s="36">
        <v>4301032046</v>
      </c>
      <c r="D486" s="781">
        <v>4680115884359</v>
      </c>
      <c r="E486" s="781"/>
      <c r="F486" s="62">
        <v>0.06</v>
      </c>
      <c r="G486" s="37">
        <v>20</v>
      </c>
      <c r="H486" s="62">
        <v>1.2</v>
      </c>
      <c r="I486" s="62">
        <v>1.8</v>
      </c>
      <c r="J486" s="37">
        <v>200</v>
      </c>
      <c r="K486" s="37" t="s">
        <v>765</v>
      </c>
      <c r="L486" s="37"/>
      <c r="M486" s="38" t="s">
        <v>764</v>
      </c>
      <c r="N486" s="38"/>
      <c r="O486" s="37">
        <v>60</v>
      </c>
      <c r="P486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83"/>
      <c r="R486" s="783"/>
      <c r="S486" s="783"/>
      <c r="T486" s="78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IFERROR(IF(Y486=0,"",ROUNDUP(Y486/H486,0)*0.00627),"")</f>
        <v/>
      </c>
      <c r="AA486" s="68" t="s">
        <v>45</v>
      </c>
      <c r="AB486" s="69" t="s">
        <v>45</v>
      </c>
      <c r="AC486" s="596" t="s">
        <v>785</v>
      </c>
      <c r="AG486" s="78"/>
      <c r="AJ486" s="84"/>
      <c r="AK486" s="84"/>
      <c r="BB486" s="597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788"/>
      <c r="B488" s="788"/>
      <c r="C488" s="788"/>
      <c r="D488" s="788"/>
      <c r="E488" s="788"/>
      <c r="F488" s="788"/>
      <c r="G488" s="788"/>
      <c r="H488" s="788"/>
      <c r="I488" s="788"/>
      <c r="J488" s="788"/>
      <c r="K488" s="788"/>
      <c r="L488" s="788"/>
      <c r="M488" s="788"/>
      <c r="N488" s="788"/>
      <c r="O488" s="789"/>
      <c r="P488" s="785" t="s">
        <v>40</v>
      </c>
      <c r="Q488" s="786"/>
      <c r="R488" s="786"/>
      <c r="S488" s="786"/>
      <c r="T488" s="786"/>
      <c r="U488" s="786"/>
      <c r="V488" s="78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6.5" customHeight="1" x14ac:dyDescent="0.25">
      <c r="A489" s="779" t="s">
        <v>786</v>
      </c>
      <c r="B489" s="779"/>
      <c r="C489" s="779"/>
      <c r="D489" s="779"/>
      <c r="E489" s="779"/>
      <c r="F489" s="779"/>
      <c r="G489" s="779"/>
      <c r="H489" s="779"/>
      <c r="I489" s="779"/>
      <c r="J489" s="779"/>
      <c r="K489" s="779"/>
      <c r="L489" s="779"/>
      <c r="M489" s="779"/>
      <c r="N489" s="779"/>
      <c r="O489" s="779"/>
      <c r="P489" s="779"/>
      <c r="Q489" s="779"/>
      <c r="R489" s="779"/>
      <c r="S489" s="779"/>
      <c r="T489" s="779"/>
      <c r="U489" s="779"/>
      <c r="V489" s="779"/>
      <c r="W489" s="779"/>
      <c r="X489" s="779"/>
      <c r="Y489" s="779"/>
      <c r="Z489" s="779"/>
      <c r="AA489" s="65"/>
      <c r="AB489" s="65"/>
      <c r="AC489" s="79"/>
    </row>
    <row r="490" spans="1:68" ht="14.25" customHeight="1" x14ac:dyDescent="0.25">
      <c r="A490" s="780" t="s">
        <v>78</v>
      </c>
      <c r="B490" s="780"/>
      <c r="C490" s="780"/>
      <c r="D490" s="780"/>
      <c r="E490" s="780"/>
      <c r="F490" s="780"/>
      <c r="G490" s="780"/>
      <c r="H490" s="780"/>
      <c r="I490" s="780"/>
      <c r="J490" s="780"/>
      <c r="K490" s="780"/>
      <c r="L490" s="780"/>
      <c r="M490" s="780"/>
      <c r="N490" s="780"/>
      <c r="O490" s="780"/>
      <c r="P490" s="780"/>
      <c r="Q490" s="780"/>
      <c r="R490" s="780"/>
      <c r="S490" s="780"/>
      <c r="T490" s="780"/>
      <c r="U490" s="780"/>
      <c r="V490" s="780"/>
      <c r="W490" s="780"/>
      <c r="X490" s="780"/>
      <c r="Y490" s="780"/>
      <c r="Z490" s="780"/>
      <c r="AA490" s="66"/>
      <c r="AB490" s="66"/>
      <c r="AC490" s="80"/>
    </row>
    <row r="491" spans="1:68" ht="27" customHeight="1" x14ac:dyDescent="0.25">
      <c r="A491" s="63" t="s">
        <v>787</v>
      </c>
      <c r="B491" s="63" t="s">
        <v>788</v>
      </c>
      <c r="C491" s="36">
        <v>4301031294</v>
      </c>
      <c r="D491" s="781">
        <v>4680115885189</v>
      </c>
      <c r="E491" s="781"/>
      <c r="F491" s="62">
        <v>0.2</v>
      </c>
      <c r="G491" s="37">
        <v>6</v>
      </c>
      <c r="H491" s="62">
        <v>1.2</v>
      </c>
      <c r="I491" s="62">
        <v>1.3720000000000001</v>
      </c>
      <c r="J491" s="37">
        <v>234</v>
      </c>
      <c r="K491" s="37" t="s">
        <v>83</v>
      </c>
      <c r="L491" s="37"/>
      <c r="M491" s="38" t="s">
        <v>82</v>
      </c>
      <c r="N491" s="38"/>
      <c r="O491" s="37">
        <v>40</v>
      </c>
      <c r="P491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83"/>
      <c r="R491" s="783"/>
      <c r="S491" s="783"/>
      <c r="T491" s="78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8" t="s">
        <v>789</v>
      </c>
      <c r="AG491" s="78"/>
      <c r="AJ491" s="84"/>
      <c r="AK491" s="84"/>
      <c r="BB491" s="59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790</v>
      </c>
      <c r="B492" s="63" t="s">
        <v>791</v>
      </c>
      <c r="C492" s="36">
        <v>4301031293</v>
      </c>
      <c r="D492" s="781">
        <v>4680115885172</v>
      </c>
      <c r="E492" s="781"/>
      <c r="F492" s="62">
        <v>0.2</v>
      </c>
      <c r="G492" s="37">
        <v>6</v>
      </c>
      <c r="H492" s="62">
        <v>1.2</v>
      </c>
      <c r="I492" s="62">
        <v>1.3</v>
      </c>
      <c r="J492" s="37">
        <v>234</v>
      </c>
      <c r="K492" s="37" t="s">
        <v>83</v>
      </c>
      <c r="L492" s="37"/>
      <c r="M492" s="38" t="s">
        <v>82</v>
      </c>
      <c r="N492" s="38"/>
      <c r="O492" s="37">
        <v>40</v>
      </c>
      <c r="P492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83"/>
      <c r="R492" s="783"/>
      <c r="S492" s="783"/>
      <c r="T492" s="784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IFERROR(IF(Y492=0,"",ROUNDUP(Y492/H492,0)*0.00502),"")</f>
        <v/>
      </c>
      <c r="AA492" s="68" t="s">
        <v>45</v>
      </c>
      <c r="AB492" s="69" t="s">
        <v>45</v>
      </c>
      <c r="AC492" s="600" t="s">
        <v>789</v>
      </c>
      <c r="AG492" s="78"/>
      <c r="AJ492" s="84"/>
      <c r="AK492" s="84"/>
      <c r="BB492" s="60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4301031291</v>
      </c>
      <c r="D493" s="781">
        <v>4680115885110</v>
      </c>
      <c r="E493" s="781"/>
      <c r="F493" s="62">
        <v>0.2</v>
      </c>
      <c r="G493" s="37">
        <v>6</v>
      </c>
      <c r="H493" s="62">
        <v>1.2</v>
      </c>
      <c r="I493" s="62">
        <v>2.02</v>
      </c>
      <c r="J493" s="37">
        <v>234</v>
      </c>
      <c r="K493" s="37" t="s">
        <v>83</v>
      </c>
      <c r="L493" s="37"/>
      <c r="M493" s="38" t="s">
        <v>82</v>
      </c>
      <c r="N493" s="38"/>
      <c r="O493" s="37">
        <v>35</v>
      </c>
      <c r="P493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83"/>
      <c r="R493" s="783"/>
      <c r="S493" s="783"/>
      <c r="T493" s="78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602" t="s">
        <v>794</v>
      </c>
      <c r="AG493" s="78"/>
      <c r="AJ493" s="84"/>
      <c r="AK493" s="84"/>
      <c r="BB493" s="60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88"/>
      <c r="B494" s="788"/>
      <c r="C494" s="788"/>
      <c r="D494" s="788"/>
      <c r="E494" s="788"/>
      <c r="F494" s="788"/>
      <c r="G494" s="788"/>
      <c r="H494" s="788"/>
      <c r="I494" s="788"/>
      <c r="J494" s="788"/>
      <c r="K494" s="788"/>
      <c r="L494" s="788"/>
      <c r="M494" s="788"/>
      <c r="N494" s="788"/>
      <c r="O494" s="789"/>
      <c r="P494" s="785" t="s">
        <v>40</v>
      </c>
      <c r="Q494" s="786"/>
      <c r="R494" s="786"/>
      <c r="S494" s="786"/>
      <c r="T494" s="786"/>
      <c r="U494" s="786"/>
      <c r="V494" s="787"/>
      <c r="W494" s="42" t="s">
        <v>39</v>
      </c>
      <c r="X494" s="43">
        <f>IFERROR(X491/H491,"0")+IFERROR(X492/H492,"0")+IFERROR(X493/H493,"0")</f>
        <v>0</v>
      </c>
      <c r="Y494" s="43">
        <f>IFERROR(Y491/H491,"0")+IFERROR(Y492/H492,"0")+IFERROR(Y493/H493,"0")</f>
        <v>0</v>
      </c>
      <c r="Z494" s="43">
        <f>IFERROR(IF(Z491="",0,Z491),"0")+IFERROR(IF(Z492="",0,Z492),"0")+IFERROR(IF(Z493="",0,Z493),"0")</f>
        <v>0</v>
      </c>
      <c r="AA494" s="67"/>
      <c r="AB494" s="67"/>
      <c r="AC494" s="67"/>
    </row>
    <row r="495" spans="1:68" x14ac:dyDescent="0.2">
      <c r="A495" s="788"/>
      <c r="B495" s="788"/>
      <c r="C495" s="788"/>
      <c r="D495" s="788"/>
      <c r="E495" s="788"/>
      <c r="F495" s="788"/>
      <c r="G495" s="788"/>
      <c r="H495" s="788"/>
      <c r="I495" s="788"/>
      <c r="J495" s="788"/>
      <c r="K495" s="788"/>
      <c r="L495" s="788"/>
      <c r="M495" s="788"/>
      <c r="N495" s="788"/>
      <c r="O495" s="789"/>
      <c r="P495" s="785" t="s">
        <v>40</v>
      </c>
      <c r="Q495" s="786"/>
      <c r="R495" s="786"/>
      <c r="S495" s="786"/>
      <c r="T495" s="786"/>
      <c r="U495" s="786"/>
      <c r="V495" s="787"/>
      <c r="W495" s="42" t="s">
        <v>0</v>
      </c>
      <c r="X495" s="43">
        <f>IFERROR(SUM(X491:X493),"0")</f>
        <v>0</v>
      </c>
      <c r="Y495" s="43">
        <f>IFERROR(SUM(Y491:Y493),"0")</f>
        <v>0</v>
      </c>
      <c r="Z495" s="42"/>
      <c r="AA495" s="67"/>
      <c r="AB495" s="67"/>
      <c r="AC495" s="67"/>
    </row>
    <row r="496" spans="1:68" ht="16.5" customHeight="1" x14ac:dyDescent="0.25">
      <c r="A496" s="779" t="s">
        <v>795</v>
      </c>
      <c r="B496" s="779"/>
      <c r="C496" s="779"/>
      <c r="D496" s="779"/>
      <c r="E496" s="779"/>
      <c r="F496" s="779"/>
      <c r="G496" s="779"/>
      <c r="H496" s="779"/>
      <c r="I496" s="779"/>
      <c r="J496" s="779"/>
      <c r="K496" s="779"/>
      <c r="L496" s="779"/>
      <c r="M496" s="779"/>
      <c r="N496" s="779"/>
      <c r="O496" s="779"/>
      <c r="P496" s="779"/>
      <c r="Q496" s="779"/>
      <c r="R496" s="779"/>
      <c r="S496" s="779"/>
      <c r="T496" s="779"/>
      <c r="U496" s="779"/>
      <c r="V496" s="779"/>
      <c r="W496" s="779"/>
      <c r="X496" s="779"/>
      <c r="Y496" s="779"/>
      <c r="Z496" s="779"/>
      <c r="AA496" s="65"/>
      <c r="AB496" s="65"/>
      <c r="AC496" s="79"/>
    </row>
    <row r="497" spans="1:68" ht="14.25" customHeight="1" x14ac:dyDescent="0.25">
      <c r="A497" s="780" t="s">
        <v>78</v>
      </c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80"/>
      <c r="P497" s="780"/>
      <c r="Q497" s="780"/>
      <c r="R497" s="780"/>
      <c r="S497" s="780"/>
      <c r="T497" s="780"/>
      <c r="U497" s="780"/>
      <c r="V497" s="780"/>
      <c r="W497" s="780"/>
      <c r="X497" s="780"/>
      <c r="Y497" s="780"/>
      <c r="Z497" s="780"/>
      <c r="AA497" s="66"/>
      <c r="AB497" s="66"/>
      <c r="AC497" s="80"/>
    </row>
    <row r="498" spans="1:68" ht="27" customHeight="1" x14ac:dyDescent="0.25">
      <c r="A498" s="63" t="s">
        <v>796</v>
      </c>
      <c r="B498" s="63" t="s">
        <v>797</v>
      </c>
      <c r="C498" s="36">
        <v>4301031261</v>
      </c>
      <c r="D498" s="781">
        <v>4680115885103</v>
      </c>
      <c r="E498" s="781"/>
      <c r="F498" s="62">
        <v>0.27</v>
      </c>
      <c r="G498" s="37">
        <v>6</v>
      </c>
      <c r="H498" s="62">
        <v>1.62</v>
      </c>
      <c r="I498" s="62">
        <v>1.82</v>
      </c>
      <c r="J498" s="37">
        <v>156</v>
      </c>
      <c r="K498" s="37" t="s">
        <v>89</v>
      </c>
      <c r="L498" s="37"/>
      <c r="M498" s="38" t="s">
        <v>82</v>
      </c>
      <c r="N498" s="38"/>
      <c r="O498" s="37">
        <v>40</v>
      </c>
      <c r="P498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83"/>
      <c r="R498" s="783"/>
      <c r="S498" s="783"/>
      <c r="T498" s="78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IFERROR(IF(Y498=0,"",ROUNDUP(Y498/H498,0)*0.00753),"")</f>
        <v/>
      </c>
      <c r="AA498" s="68" t="s">
        <v>45</v>
      </c>
      <c r="AB498" s="69" t="s">
        <v>45</v>
      </c>
      <c r="AC498" s="604" t="s">
        <v>798</v>
      </c>
      <c r="AG498" s="78"/>
      <c r="AJ498" s="84"/>
      <c r="AK498" s="84"/>
      <c r="BB498" s="60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88"/>
      <c r="B499" s="788"/>
      <c r="C499" s="788"/>
      <c r="D499" s="788"/>
      <c r="E499" s="788"/>
      <c r="F499" s="788"/>
      <c r="G499" s="788"/>
      <c r="H499" s="788"/>
      <c r="I499" s="788"/>
      <c r="J499" s="788"/>
      <c r="K499" s="788"/>
      <c r="L499" s="788"/>
      <c r="M499" s="788"/>
      <c r="N499" s="788"/>
      <c r="O499" s="789"/>
      <c r="P499" s="785" t="s">
        <v>40</v>
      </c>
      <c r="Q499" s="786"/>
      <c r="R499" s="786"/>
      <c r="S499" s="786"/>
      <c r="T499" s="786"/>
      <c r="U499" s="786"/>
      <c r="V499" s="787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788"/>
      <c r="B500" s="788"/>
      <c r="C500" s="788"/>
      <c r="D500" s="788"/>
      <c r="E500" s="788"/>
      <c r="F500" s="788"/>
      <c r="G500" s="788"/>
      <c r="H500" s="788"/>
      <c r="I500" s="788"/>
      <c r="J500" s="788"/>
      <c r="K500" s="788"/>
      <c r="L500" s="788"/>
      <c r="M500" s="788"/>
      <c r="N500" s="788"/>
      <c r="O500" s="789"/>
      <c r="P500" s="785" t="s">
        <v>40</v>
      </c>
      <c r="Q500" s="786"/>
      <c r="R500" s="786"/>
      <c r="S500" s="786"/>
      <c r="T500" s="786"/>
      <c r="U500" s="786"/>
      <c r="V500" s="787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27.75" customHeight="1" x14ac:dyDescent="0.2">
      <c r="A501" s="778" t="s">
        <v>799</v>
      </c>
      <c r="B501" s="778"/>
      <c r="C501" s="778"/>
      <c r="D501" s="778"/>
      <c r="E501" s="778"/>
      <c r="F501" s="778"/>
      <c r="G501" s="778"/>
      <c r="H501" s="778"/>
      <c r="I501" s="778"/>
      <c r="J501" s="778"/>
      <c r="K501" s="778"/>
      <c r="L501" s="778"/>
      <c r="M501" s="778"/>
      <c r="N501" s="778"/>
      <c r="O501" s="778"/>
      <c r="P501" s="778"/>
      <c r="Q501" s="778"/>
      <c r="R501" s="778"/>
      <c r="S501" s="778"/>
      <c r="T501" s="778"/>
      <c r="U501" s="778"/>
      <c r="V501" s="778"/>
      <c r="W501" s="778"/>
      <c r="X501" s="778"/>
      <c r="Y501" s="778"/>
      <c r="Z501" s="778"/>
      <c r="AA501" s="54"/>
      <c r="AB501" s="54"/>
      <c r="AC501" s="54"/>
    </row>
    <row r="502" spans="1:68" ht="16.5" customHeight="1" x14ac:dyDescent="0.25">
      <c r="A502" s="779" t="s">
        <v>799</v>
      </c>
      <c r="B502" s="779"/>
      <c r="C502" s="779"/>
      <c r="D502" s="779"/>
      <c r="E502" s="779"/>
      <c r="F502" s="779"/>
      <c r="G502" s="779"/>
      <c r="H502" s="779"/>
      <c r="I502" s="779"/>
      <c r="J502" s="779"/>
      <c r="K502" s="779"/>
      <c r="L502" s="779"/>
      <c r="M502" s="779"/>
      <c r="N502" s="779"/>
      <c r="O502" s="779"/>
      <c r="P502" s="779"/>
      <c r="Q502" s="779"/>
      <c r="R502" s="779"/>
      <c r="S502" s="779"/>
      <c r="T502" s="779"/>
      <c r="U502" s="779"/>
      <c r="V502" s="779"/>
      <c r="W502" s="779"/>
      <c r="X502" s="779"/>
      <c r="Y502" s="779"/>
      <c r="Z502" s="779"/>
      <c r="AA502" s="65"/>
      <c r="AB502" s="65"/>
      <c r="AC502" s="79"/>
    </row>
    <row r="503" spans="1:68" ht="14.25" customHeight="1" x14ac:dyDescent="0.25">
      <c r="A503" s="780" t="s">
        <v>125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66"/>
      <c r="AB503" s="66"/>
      <c r="AC503" s="80"/>
    </row>
    <row r="504" spans="1:68" ht="27" customHeight="1" x14ac:dyDescent="0.25">
      <c r="A504" s="63" t="s">
        <v>800</v>
      </c>
      <c r="B504" s="63" t="s">
        <v>801</v>
      </c>
      <c r="C504" s="36">
        <v>4301011795</v>
      </c>
      <c r="D504" s="781">
        <v>4607091389067</v>
      </c>
      <c r="E504" s="781"/>
      <c r="F504" s="62">
        <v>0.88</v>
      </c>
      <c r="G504" s="37">
        <v>6</v>
      </c>
      <c r="H504" s="62">
        <v>5.28</v>
      </c>
      <c r="I504" s="62">
        <v>5.64</v>
      </c>
      <c r="J504" s="37">
        <v>104</v>
      </c>
      <c r="K504" s="37" t="s">
        <v>130</v>
      </c>
      <c r="L504" s="37"/>
      <c r="M504" s="38" t="s">
        <v>129</v>
      </c>
      <c r="N504" s="38"/>
      <c r="O504" s="37">
        <v>60</v>
      </c>
      <c r="P504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83"/>
      <c r="R504" s="783"/>
      <c r="S504" s="783"/>
      <c r="T504" s="784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ref="Y504:Y511" si="84">IFERROR(IF(X504="",0,CEILING((X504/$H504),1)*$H504),"")</f>
        <v>0</v>
      </c>
      <c r="Z504" s="41" t="str">
        <f t="shared" ref="Z504:Z509" si="85">IFERROR(IF(Y504=0,"",ROUNDUP(Y504/H504,0)*0.01196),"")</f>
        <v/>
      </c>
      <c r="AA504" s="68" t="s">
        <v>45</v>
      </c>
      <c r="AB504" s="69" t="s">
        <v>45</v>
      </c>
      <c r="AC504" s="606" t="s">
        <v>132</v>
      </c>
      <c r="AG504" s="78"/>
      <c r="AJ504" s="84"/>
      <c r="AK504" s="84"/>
      <c r="BB504" s="607" t="s">
        <v>66</v>
      </c>
      <c r="BM504" s="78">
        <f t="shared" ref="BM504:BM511" si="86">IFERROR(X504*I504/H504,"0")</f>
        <v>0</v>
      </c>
      <c r="BN504" s="78">
        <f t="shared" ref="BN504:BN511" si="87">IFERROR(Y504*I504/H504,"0")</f>
        <v>0</v>
      </c>
      <c r="BO504" s="78">
        <f t="shared" ref="BO504:BO511" si="88">IFERROR(1/J504*(X504/H504),"0")</f>
        <v>0</v>
      </c>
      <c r="BP504" s="78">
        <f t="shared" ref="BP504:BP511" si="89">IFERROR(1/J504*(Y504/H504),"0")</f>
        <v>0</v>
      </c>
    </row>
    <row r="505" spans="1:68" ht="27" customHeight="1" x14ac:dyDescent="0.25">
      <c r="A505" s="63" t="s">
        <v>802</v>
      </c>
      <c r="B505" s="63" t="s">
        <v>803</v>
      </c>
      <c r="C505" s="36">
        <v>4301011961</v>
      </c>
      <c r="D505" s="781">
        <v>4680115885271</v>
      </c>
      <c r="E505" s="781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130</v>
      </c>
      <c r="L505" s="37"/>
      <c r="M505" s="38" t="s">
        <v>129</v>
      </c>
      <c r="N505" s="38"/>
      <c r="O505" s="37">
        <v>60</v>
      </c>
      <c r="P505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83"/>
      <c r="R505" s="783"/>
      <c r="S505" s="783"/>
      <c r="T505" s="784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84"/>
        <v>0</v>
      </c>
      <c r="Z505" s="41" t="str">
        <f t="shared" si="85"/>
        <v/>
      </c>
      <c r="AA505" s="68" t="s">
        <v>45</v>
      </c>
      <c r="AB505" s="69" t="s">
        <v>45</v>
      </c>
      <c r="AC505" s="608" t="s">
        <v>804</v>
      </c>
      <c r="AG505" s="78"/>
      <c r="AJ505" s="84"/>
      <c r="AK505" s="84"/>
      <c r="BB505" s="609" t="s">
        <v>66</v>
      </c>
      <c r="BM505" s="78">
        <f t="shared" si="86"/>
        <v>0</v>
      </c>
      <c r="BN505" s="78">
        <f t="shared" si="87"/>
        <v>0</v>
      </c>
      <c r="BO505" s="78">
        <f t="shared" si="88"/>
        <v>0</v>
      </c>
      <c r="BP505" s="78">
        <f t="shared" si="89"/>
        <v>0</v>
      </c>
    </row>
    <row r="506" spans="1:68" ht="16.5" customHeight="1" x14ac:dyDescent="0.25">
      <c r="A506" s="63" t="s">
        <v>805</v>
      </c>
      <c r="B506" s="63" t="s">
        <v>806</v>
      </c>
      <c r="C506" s="36">
        <v>4301011774</v>
      </c>
      <c r="D506" s="781">
        <v>4680115884502</v>
      </c>
      <c r="E506" s="78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130</v>
      </c>
      <c r="L506" s="37"/>
      <c r="M506" s="38" t="s">
        <v>129</v>
      </c>
      <c r="N506" s="38"/>
      <c r="O506" s="37">
        <v>60</v>
      </c>
      <c r="P506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83"/>
      <c r="R506" s="783"/>
      <c r="S506" s="783"/>
      <c r="T506" s="78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84"/>
        <v>0</v>
      </c>
      <c r="Z506" s="41" t="str">
        <f t="shared" si="85"/>
        <v/>
      </c>
      <c r="AA506" s="68" t="s">
        <v>45</v>
      </c>
      <c r="AB506" s="69" t="s">
        <v>45</v>
      </c>
      <c r="AC506" s="610" t="s">
        <v>807</v>
      </c>
      <c r="AG506" s="78"/>
      <c r="AJ506" s="84"/>
      <c r="AK506" s="84"/>
      <c r="BB506" s="611" t="s">
        <v>66</v>
      </c>
      <c r="BM506" s="78">
        <f t="shared" si="86"/>
        <v>0</v>
      </c>
      <c r="BN506" s="78">
        <f t="shared" si="87"/>
        <v>0</v>
      </c>
      <c r="BO506" s="78">
        <f t="shared" si="88"/>
        <v>0</v>
      </c>
      <c r="BP506" s="78">
        <f t="shared" si="89"/>
        <v>0</v>
      </c>
    </row>
    <row r="507" spans="1:68" ht="27" customHeight="1" x14ac:dyDescent="0.25">
      <c r="A507" s="63" t="s">
        <v>808</v>
      </c>
      <c r="B507" s="63" t="s">
        <v>809</v>
      </c>
      <c r="C507" s="36">
        <v>4301011771</v>
      </c>
      <c r="D507" s="781">
        <v>4607091389104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130</v>
      </c>
      <c r="L507" s="37"/>
      <c r="M507" s="38" t="s">
        <v>129</v>
      </c>
      <c r="N507" s="38"/>
      <c r="O507" s="37">
        <v>60</v>
      </c>
      <c r="P507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84"/>
        <v>0</v>
      </c>
      <c r="Z507" s="41" t="str">
        <f t="shared" si="85"/>
        <v/>
      </c>
      <c r="AA507" s="68" t="s">
        <v>45</v>
      </c>
      <c r="AB507" s="69" t="s">
        <v>45</v>
      </c>
      <c r="AC507" s="612" t="s">
        <v>810</v>
      </c>
      <c r="AG507" s="78"/>
      <c r="AJ507" s="84"/>
      <c r="AK507" s="84"/>
      <c r="BB507" s="613" t="s">
        <v>66</v>
      </c>
      <c r="BM507" s="78">
        <f t="shared" si="86"/>
        <v>0</v>
      </c>
      <c r="BN507" s="78">
        <f t="shared" si="87"/>
        <v>0</v>
      </c>
      <c r="BO507" s="78">
        <f t="shared" si="88"/>
        <v>0</v>
      </c>
      <c r="BP507" s="78">
        <f t="shared" si="89"/>
        <v>0</v>
      </c>
    </row>
    <row r="508" spans="1:68" ht="16.5" customHeight="1" x14ac:dyDescent="0.25">
      <c r="A508" s="63" t="s">
        <v>811</v>
      </c>
      <c r="B508" s="63" t="s">
        <v>812</v>
      </c>
      <c r="C508" s="36">
        <v>4301011799</v>
      </c>
      <c r="D508" s="781">
        <v>4680115884519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130</v>
      </c>
      <c r="L508" s="37"/>
      <c r="M508" s="38" t="s">
        <v>133</v>
      </c>
      <c r="N508" s="38"/>
      <c r="O508" s="37">
        <v>60</v>
      </c>
      <c r="P508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14" t="s">
        <v>813</v>
      </c>
      <c r="AG508" s="78"/>
      <c r="AJ508" s="84"/>
      <c r="AK508" s="84"/>
      <c r="BB508" s="615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27" customHeight="1" x14ac:dyDescent="0.25">
      <c r="A509" s="63" t="s">
        <v>814</v>
      </c>
      <c r="B509" s="63" t="s">
        <v>815</v>
      </c>
      <c r="C509" s="36">
        <v>4301011376</v>
      </c>
      <c r="D509" s="781">
        <v>4680115885226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130</v>
      </c>
      <c r="L509" s="37"/>
      <c r="M509" s="38" t="s">
        <v>133</v>
      </c>
      <c r="N509" s="38"/>
      <c r="O509" s="37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6" t="s">
        <v>816</v>
      </c>
      <c r="AG509" s="78"/>
      <c r="AJ509" s="84"/>
      <c r="AK509" s="84"/>
      <c r="BB509" s="617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817</v>
      </c>
      <c r="B510" s="63" t="s">
        <v>818</v>
      </c>
      <c r="C510" s="36">
        <v>4301011778</v>
      </c>
      <c r="D510" s="781">
        <v>4680115880603</v>
      </c>
      <c r="E510" s="781"/>
      <c r="F510" s="62">
        <v>0.6</v>
      </c>
      <c r="G510" s="37">
        <v>6</v>
      </c>
      <c r="H510" s="62">
        <v>3.6</v>
      </c>
      <c r="I510" s="62">
        <v>3.84</v>
      </c>
      <c r="J510" s="37">
        <v>120</v>
      </c>
      <c r="K510" s="37" t="s">
        <v>89</v>
      </c>
      <c r="L510" s="37"/>
      <c r="M510" s="38" t="s">
        <v>129</v>
      </c>
      <c r="N510" s="38"/>
      <c r="O510" s="37">
        <v>60</v>
      </c>
      <c r="P510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>IFERROR(IF(Y510=0,"",ROUNDUP(Y510/H510,0)*0.00937),"")</f>
        <v/>
      </c>
      <c r="AA510" s="68" t="s">
        <v>45</v>
      </c>
      <c r="AB510" s="69" t="s">
        <v>45</v>
      </c>
      <c r="AC510" s="618" t="s">
        <v>132</v>
      </c>
      <c r="AG510" s="78"/>
      <c r="AJ510" s="84"/>
      <c r="AK510" s="84"/>
      <c r="BB510" s="619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27" customHeight="1" x14ac:dyDescent="0.25">
      <c r="A511" s="63" t="s">
        <v>819</v>
      </c>
      <c r="B511" s="63" t="s">
        <v>820</v>
      </c>
      <c r="C511" s="36">
        <v>4301011784</v>
      </c>
      <c r="D511" s="781">
        <v>4607091389982</v>
      </c>
      <c r="E511" s="781"/>
      <c r="F511" s="62">
        <v>0.6</v>
      </c>
      <c r="G511" s="37">
        <v>6</v>
      </c>
      <c r="H511" s="62">
        <v>3.6</v>
      </c>
      <c r="I511" s="62">
        <v>3.84</v>
      </c>
      <c r="J511" s="37">
        <v>120</v>
      </c>
      <c r="K511" s="37" t="s">
        <v>89</v>
      </c>
      <c r="L511" s="37"/>
      <c r="M511" s="38" t="s">
        <v>129</v>
      </c>
      <c r="N511" s="38"/>
      <c r="O511" s="37">
        <v>60</v>
      </c>
      <c r="P511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620" t="s">
        <v>810</v>
      </c>
      <c r="AG511" s="78"/>
      <c r="AJ511" s="84"/>
      <c r="AK511" s="84"/>
      <c r="BB511" s="621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9"/>
      <c r="P512" s="785" t="s">
        <v>40</v>
      </c>
      <c r="Q512" s="786"/>
      <c r="R512" s="786"/>
      <c r="S512" s="786"/>
      <c r="T512" s="786"/>
      <c r="U512" s="786"/>
      <c r="V512" s="787"/>
      <c r="W512" s="42" t="s">
        <v>39</v>
      </c>
      <c r="X512" s="43">
        <f>IFERROR(X504/H504,"0")+IFERROR(X505/H505,"0")+IFERROR(X506/H506,"0")+IFERROR(X507/H507,"0")+IFERROR(X508/H508,"0")+IFERROR(X509/H509,"0")+IFERROR(X510/H510,"0")+IFERROR(X511/H511,"0")</f>
        <v>0</v>
      </c>
      <c r="Y512" s="43">
        <f>IFERROR(Y504/H504,"0")+IFERROR(Y505/H505,"0")+IFERROR(Y506/H506,"0")+IFERROR(Y507/H507,"0")+IFERROR(Y508/H508,"0")+IFERROR(Y509/H509,"0")+IFERROR(Y510/H510,"0")+IFERROR(Y511/H511,"0")</f>
        <v>0</v>
      </c>
      <c r="Z512" s="4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88"/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9"/>
      <c r="P513" s="785" t="s">
        <v>40</v>
      </c>
      <c r="Q513" s="786"/>
      <c r="R513" s="786"/>
      <c r="S513" s="786"/>
      <c r="T513" s="786"/>
      <c r="U513" s="786"/>
      <c r="V513" s="787"/>
      <c r="W513" s="42" t="s">
        <v>0</v>
      </c>
      <c r="X513" s="43">
        <f>IFERROR(SUM(X504:X511),"0")</f>
        <v>0</v>
      </c>
      <c r="Y513" s="43">
        <f>IFERROR(SUM(Y504:Y511),"0")</f>
        <v>0</v>
      </c>
      <c r="Z513" s="42"/>
      <c r="AA513" s="67"/>
      <c r="AB513" s="67"/>
      <c r="AC513" s="67"/>
    </row>
    <row r="514" spans="1:68" ht="14.25" customHeight="1" x14ac:dyDescent="0.25">
      <c r="A514" s="780" t="s">
        <v>173</v>
      </c>
      <c r="B514" s="780"/>
      <c r="C514" s="780"/>
      <c r="D514" s="780"/>
      <c r="E514" s="780"/>
      <c r="F514" s="780"/>
      <c r="G514" s="780"/>
      <c r="H514" s="780"/>
      <c r="I514" s="780"/>
      <c r="J514" s="780"/>
      <c r="K514" s="780"/>
      <c r="L514" s="780"/>
      <c r="M514" s="780"/>
      <c r="N514" s="780"/>
      <c r="O514" s="780"/>
      <c r="P514" s="780"/>
      <c r="Q514" s="780"/>
      <c r="R514" s="780"/>
      <c r="S514" s="780"/>
      <c r="T514" s="780"/>
      <c r="U514" s="780"/>
      <c r="V514" s="780"/>
      <c r="W514" s="780"/>
      <c r="X514" s="780"/>
      <c r="Y514" s="780"/>
      <c r="Z514" s="780"/>
      <c r="AA514" s="66"/>
      <c r="AB514" s="66"/>
      <c r="AC514" s="80"/>
    </row>
    <row r="515" spans="1:68" ht="16.5" customHeight="1" x14ac:dyDescent="0.25">
      <c r="A515" s="63" t="s">
        <v>821</v>
      </c>
      <c r="B515" s="63" t="s">
        <v>822</v>
      </c>
      <c r="C515" s="36">
        <v>4301020222</v>
      </c>
      <c r="D515" s="781">
        <v>4607091388930</v>
      </c>
      <c r="E515" s="781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130</v>
      </c>
      <c r="L515" s="37"/>
      <c r="M515" s="38" t="s">
        <v>129</v>
      </c>
      <c r="N515" s="38"/>
      <c r="O515" s="37">
        <v>55</v>
      </c>
      <c r="P515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83"/>
      <c r="R515" s="783"/>
      <c r="S515" s="783"/>
      <c r="T515" s="78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IFERROR(IF(Y515=0,"",ROUNDUP(Y515/H515,0)*0.01196),"")</f>
        <v/>
      </c>
      <c r="AA515" s="68" t="s">
        <v>45</v>
      </c>
      <c r="AB515" s="69" t="s">
        <v>45</v>
      </c>
      <c r="AC515" s="622" t="s">
        <v>823</v>
      </c>
      <c r="AG515" s="78"/>
      <c r="AJ515" s="84"/>
      <c r="AK515" s="84"/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16.5" customHeight="1" x14ac:dyDescent="0.25">
      <c r="A516" s="63" t="s">
        <v>824</v>
      </c>
      <c r="B516" s="63" t="s">
        <v>825</v>
      </c>
      <c r="C516" s="36">
        <v>4301020206</v>
      </c>
      <c r="D516" s="781">
        <v>4680115880054</v>
      </c>
      <c r="E516" s="781"/>
      <c r="F516" s="62">
        <v>0.6</v>
      </c>
      <c r="G516" s="37">
        <v>6</v>
      </c>
      <c r="H516" s="62">
        <v>3.6</v>
      </c>
      <c r="I516" s="62">
        <v>3.84</v>
      </c>
      <c r="J516" s="37">
        <v>120</v>
      </c>
      <c r="K516" s="37" t="s">
        <v>89</v>
      </c>
      <c r="L516" s="37"/>
      <c r="M516" s="38" t="s">
        <v>129</v>
      </c>
      <c r="N516" s="38"/>
      <c r="O516" s="37">
        <v>55</v>
      </c>
      <c r="P516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83"/>
      <c r="R516" s="783"/>
      <c r="S516" s="783"/>
      <c r="T516" s="78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624" t="s">
        <v>823</v>
      </c>
      <c r="AG516" s="78"/>
      <c r="AJ516" s="84"/>
      <c r="AK516" s="84"/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88"/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9"/>
      <c r="P517" s="785" t="s">
        <v>40</v>
      </c>
      <c r="Q517" s="786"/>
      <c r="R517" s="786"/>
      <c r="S517" s="786"/>
      <c r="T517" s="786"/>
      <c r="U517" s="786"/>
      <c r="V517" s="787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788"/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9"/>
      <c r="P518" s="785" t="s">
        <v>40</v>
      </c>
      <c r="Q518" s="786"/>
      <c r="R518" s="786"/>
      <c r="S518" s="786"/>
      <c r="T518" s="786"/>
      <c r="U518" s="786"/>
      <c r="V518" s="787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780" t="s">
        <v>78</v>
      </c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80"/>
      <c r="P519" s="780"/>
      <c r="Q519" s="780"/>
      <c r="R519" s="780"/>
      <c r="S519" s="780"/>
      <c r="T519" s="780"/>
      <c r="U519" s="780"/>
      <c r="V519" s="780"/>
      <c r="W519" s="780"/>
      <c r="X519" s="780"/>
      <c r="Y519" s="780"/>
      <c r="Z519" s="780"/>
      <c r="AA519" s="66"/>
      <c r="AB519" s="66"/>
      <c r="AC519" s="80"/>
    </row>
    <row r="520" spans="1:68" ht="27" customHeight="1" x14ac:dyDescent="0.25">
      <c r="A520" s="63" t="s">
        <v>826</v>
      </c>
      <c r="B520" s="63" t="s">
        <v>827</v>
      </c>
      <c r="C520" s="36">
        <v>4301031252</v>
      </c>
      <c r="D520" s="781">
        <v>4680115883116</v>
      </c>
      <c r="E520" s="781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130</v>
      </c>
      <c r="L520" s="37"/>
      <c r="M520" s="38" t="s">
        <v>129</v>
      </c>
      <c r="N520" s="38"/>
      <c r="O520" s="37">
        <v>60</v>
      </c>
      <c r="P520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83"/>
      <c r="R520" s="783"/>
      <c r="S520" s="783"/>
      <c r="T520" s="78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ref="Y520:Y525" si="90">IFERROR(IF(X520="",0,CEILING((X520/$H520),1)*$H520),"")</f>
        <v>0</v>
      </c>
      <c r="Z520" s="41" t="str">
        <f>IFERROR(IF(Y520=0,"",ROUNDUP(Y520/H520,0)*0.01196),"")</f>
        <v/>
      </c>
      <c r="AA520" s="68" t="s">
        <v>45</v>
      </c>
      <c r="AB520" s="69" t="s">
        <v>45</v>
      </c>
      <c r="AC520" s="626" t="s">
        <v>828</v>
      </c>
      <c r="AG520" s="78"/>
      <c r="AJ520" s="84"/>
      <c r="AK520" s="84"/>
      <c r="BB520" s="627" t="s">
        <v>66</v>
      </c>
      <c r="BM520" s="78">
        <f t="shared" ref="BM520:BM525" si="91">IFERROR(X520*I520/H520,"0")</f>
        <v>0</v>
      </c>
      <c r="BN520" s="78">
        <f t="shared" ref="BN520:BN525" si="92">IFERROR(Y520*I520/H520,"0")</f>
        <v>0</v>
      </c>
      <c r="BO520" s="78">
        <f t="shared" ref="BO520:BO525" si="93">IFERROR(1/J520*(X520/H520),"0")</f>
        <v>0</v>
      </c>
      <c r="BP520" s="78">
        <f t="shared" ref="BP520:BP525" si="94">IFERROR(1/J520*(Y520/H520),"0")</f>
        <v>0</v>
      </c>
    </row>
    <row r="521" spans="1:68" ht="27" customHeight="1" x14ac:dyDescent="0.25">
      <c r="A521" s="63" t="s">
        <v>829</v>
      </c>
      <c r="B521" s="63" t="s">
        <v>830</v>
      </c>
      <c r="C521" s="36">
        <v>4301031248</v>
      </c>
      <c r="D521" s="781">
        <v>4680115883093</v>
      </c>
      <c r="E521" s="781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130</v>
      </c>
      <c r="L521" s="37"/>
      <c r="M521" s="38" t="s">
        <v>82</v>
      </c>
      <c r="N521" s="38"/>
      <c r="O521" s="37">
        <v>60</v>
      </c>
      <c r="P521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83"/>
      <c r="R521" s="783"/>
      <c r="S521" s="783"/>
      <c r="T521" s="78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0"/>
        <v>0</v>
      </c>
      <c r="Z521" s="41" t="str">
        <f>IFERROR(IF(Y521=0,"",ROUNDUP(Y521/H521,0)*0.01196),"")</f>
        <v/>
      </c>
      <c r="AA521" s="68" t="s">
        <v>45</v>
      </c>
      <c r="AB521" s="69" t="s">
        <v>45</v>
      </c>
      <c r="AC521" s="628" t="s">
        <v>831</v>
      </c>
      <c r="AG521" s="78"/>
      <c r="AJ521" s="84"/>
      <c r="AK521" s="84"/>
      <c r="BB521" s="629" t="s">
        <v>66</v>
      </c>
      <c r="BM521" s="78">
        <f t="shared" si="91"/>
        <v>0</v>
      </c>
      <c r="BN521" s="78">
        <f t="shared" si="92"/>
        <v>0</v>
      </c>
      <c r="BO521" s="78">
        <f t="shared" si="93"/>
        <v>0</v>
      </c>
      <c r="BP521" s="78">
        <f t="shared" si="94"/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4301031250</v>
      </c>
      <c r="D522" s="781">
        <v>4680115883109</v>
      </c>
      <c r="E522" s="78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130</v>
      </c>
      <c r="L522" s="37"/>
      <c r="M522" s="38" t="s">
        <v>82</v>
      </c>
      <c r="N522" s="38"/>
      <c r="O522" s="37">
        <v>60</v>
      </c>
      <c r="P522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83"/>
      <c r="R522" s="783"/>
      <c r="S522" s="783"/>
      <c r="T522" s="78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90"/>
        <v>0</v>
      </c>
      <c r="Z522" s="41" t="str">
        <f>IFERROR(IF(Y522=0,"",ROUNDUP(Y522/H522,0)*0.01196),"")</f>
        <v/>
      </c>
      <c r="AA522" s="68" t="s">
        <v>45</v>
      </c>
      <c r="AB522" s="69" t="s">
        <v>45</v>
      </c>
      <c r="AC522" s="630" t="s">
        <v>834</v>
      </c>
      <c r="AG522" s="78"/>
      <c r="AJ522" s="84"/>
      <c r="AK522" s="84"/>
      <c r="BB522" s="631" t="s">
        <v>66</v>
      </c>
      <c r="BM522" s="78">
        <f t="shared" si="91"/>
        <v>0</v>
      </c>
      <c r="BN522" s="78">
        <f t="shared" si="92"/>
        <v>0</v>
      </c>
      <c r="BO522" s="78">
        <f t="shared" si="93"/>
        <v>0</v>
      </c>
      <c r="BP522" s="78">
        <f t="shared" si="94"/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4301031249</v>
      </c>
      <c r="D523" s="781">
        <v>4680115882072</v>
      </c>
      <c r="E523" s="781"/>
      <c r="F523" s="62">
        <v>0.6</v>
      </c>
      <c r="G523" s="37">
        <v>6</v>
      </c>
      <c r="H523" s="62">
        <v>3.6</v>
      </c>
      <c r="I523" s="62">
        <v>3.84</v>
      </c>
      <c r="J523" s="37">
        <v>120</v>
      </c>
      <c r="K523" s="37" t="s">
        <v>89</v>
      </c>
      <c r="L523" s="37"/>
      <c r="M523" s="38" t="s">
        <v>129</v>
      </c>
      <c r="N523" s="38"/>
      <c r="O523" s="37">
        <v>60</v>
      </c>
      <c r="P523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0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32" t="s">
        <v>837</v>
      </c>
      <c r="AG523" s="78"/>
      <c r="AJ523" s="84"/>
      <c r="AK523" s="84"/>
      <c r="BB523" s="633" t="s">
        <v>66</v>
      </c>
      <c r="BM523" s="78">
        <f t="shared" si="91"/>
        <v>0</v>
      </c>
      <c r="BN523" s="78">
        <f t="shared" si="92"/>
        <v>0</v>
      </c>
      <c r="BO523" s="78">
        <f t="shared" si="93"/>
        <v>0</v>
      </c>
      <c r="BP523" s="78">
        <f t="shared" si="94"/>
        <v>0</v>
      </c>
    </row>
    <row r="524" spans="1:68" ht="27" customHeight="1" x14ac:dyDescent="0.25">
      <c r="A524" s="63" t="s">
        <v>838</v>
      </c>
      <c r="B524" s="63" t="s">
        <v>839</v>
      </c>
      <c r="C524" s="36">
        <v>4301031251</v>
      </c>
      <c r="D524" s="781">
        <v>4680115882102</v>
      </c>
      <c r="E524" s="781"/>
      <c r="F524" s="62">
        <v>0.6</v>
      </c>
      <c r="G524" s="37">
        <v>6</v>
      </c>
      <c r="H524" s="62">
        <v>3.6</v>
      </c>
      <c r="I524" s="62">
        <v>3.81</v>
      </c>
      <c r="J524" s="37">
        <v>120</v>
      </c>
      <c r="K524" s="37" t="s">
        <v>89</v>
      </c>
      <c r="L524" s="37"/>
      <c r="M524" s="38" t="s">
        <v>82</v>
      </c>
      <c r="N524" s="38"/>
      <c r="O524" s="37">
        <v>60</v>
      </c>
      <c r="P524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34" t="s">
        <v>831</v>
      </c>
      <c r="AG524" s="78"/>
      <c r="AJ524" s="84"/>
      <c r="AK524" s="84"/>
      <c r="BB524" s="635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840</v>
      </c>
      <c r="B525" s="63" t="s">
        <v>841</v>
      </c>
      <c r="C525" s="36">
        <v>4301031253</v>
      </c>
      <c r="D525" s="781">
        <v>4680115882096</v>
      </c>
      <c r="E525" s="781"/>
      <c r="F525" s="62">
        <v>0.6</v>
      </c>
      <c r="G525" s="37">
        <v>6</v>
      </c>
      <c r="H525" s="62">
        <v>3.6</v>
      </c>
      <c r="I525" s="62">
        <v>3.81</v>
      </c>
      <c r="J525" s="37">
        <v>120</v>
      </c>
      <c r="K525" s="37" t="s">
        <v>89</v>
      </c>
      <c r="L525" s="37"/>
      <c r="M525" s="38" t="s">
        <v>82</v>
      </c>
      <c r="N525" s="38"/>
      <c r="O525" s="37">
        <v>60</v>
      </c>
      <c r="P525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36" t="s">
        <v>834</v>
      </c>
      <c r="AG525" s="78"/>
      <c r="AJ525" s="84"/>
      <c r="AK525" s="84"/>
      <c r="BB525" s="637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x14ac:dyDescent="0.2">
      <c r="A526" s="788"/>
      <c r="B526" s="788"/>
      <c r="C526" s="788"/>
      <c r="D526" s="788"/>
      <c r="E526" s="788"/>
      <c r="F526" s="788"/>
      <c r="G526" s="788"/>
      <c r="H526" s="788"/>
      <c r="I526" s="788"/>
      <c r="J526" s="788"/>
      <c r="K526" s="788"/>
      <c r="L526" s="788"/>
      <c r="M526" s="788"/>
      <c r="N526" s="788"/>
      <c r="O526" s="789"/>
      <c r="P526" s="785" t="s">
        <v>40</v>
      </c>
      <c r="Q526" s="786"/>
      <c r="R526" s="786"/>
      <c r="S526" s="786"/>
      <c r="T526" s="786"/>
      <c r="U526" s="786"/>
      <c r="V526" s="787"/>
      <c r="W526" s="42" t="s">
        <v>39</v>
      </c>
      <c r="X526" s="43">
        <f>IFERROR(X520/H520,"0")+IFERROR(X521/H521,"0")+IFERROR(X522/H522,"0")+IFERROR(X523/H523,"0")+IFERROR(X524/H524,"0")+IFERROR(X525/H525,"0")</f>
        <v>0</v>
      </c>
      <c r="Y526" s="43">
        <f>IFERROR(Y520/H520,"0")+IFERROR(Y521/H521,"0")+IFERROR(Y522/H522,"0")+IFERROR(Y523/H523,"0")+IFERROR(Y524/H524,"0")+IFERROR(Y525/H525,"0")</f>
        <v>0</v>
      </c>
      <c r="Z526" s="43">
        <f>IFERROR(IF(Z520="",0,Z520),"0")+IFERROR(IF(Z521="",0,Z521),"0")+IFERROR(IF(Z522="",0,Z522),"0")+IFERROR(IF(Z523="",0,Z523),"0")+IFERROR(IF(Z524="",0,Z524),"0")+IFERROR(IF(Z525="",0,Z525),"0")</f>
        <v>0</v>
      </c>
      <c r="AA526" s="67"/>
      <c r="AB526" s="67"/>
      <c r="AC526" s="67"/>
    </row>
    <row r="527" spans="1:68" x14ac:dyDescent="0.2">
      <c r="A527" s="788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89"/>
      <c r="P527" s="785" t="s">
        <v>40</v>
      </c>
      <c r="Q527" s="786"/>
      <c r="R527" s="786"/>
      <c r="S527" s="786"/>
      <c r="T527" s="786"/>
      <c r="U527" s="786"/>
      <c r="V527" s="787"/>
      <c r="W527" s="42" t="s">
        <v>0</v>
      </c>
      <c r="X527" s="43">
        <f>IFERROR(SUM(X520:X525),"0")</f>
        <v>0</v>
      </c>
      <c r="Y527" s="43">
        <f>IFERROR(SUM(Y520:Y525),"0")</f>
        <v>0</v>
      </c>
      <c r="Z527" s="42"/>
      <c r="AA527" s="67"/>
      <c r="AB527" s="67"/>
      <c r="AC527" s="67"/>
    </row>
    <row r="528" spans="1:68" ht="14.25" customHeight="1" x14ac:dyDescent="0.25">
      <c r="A528" s="780" t="s">
        <v>84</v>
      </c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80"/>
      <c r="P528" s="780"/>
      <c r="Q528" s="780"/>
      <c r="R528" s="780"/>
      <c r="S528" s="780"/>
      <c r="T528" s="780"/>
      <c r="U528" s="780"/>
      <c r="V528" s="780"/>
      <c r="W528" s="780"/>
      <c r="X528" s="780"/>
      <c r="Y528" s="780"/>
      <c r="Z528" s="780"/>
      <c r="AA528" s="66"/>
      <c r="AB528" s="66"/>
      <c r="AC528" s="80"/>
    </row>
    <row r="529" spans="1:68" ht="16.5" customHeight="1" x14ac:dyDescent="0.25">
      <c r="A529" s="63" t="s">
        <v>842</v>
      </c>
      <c r="B529" s="63" t="s">
        <v>843</v>
      </c>
      <c r="C529" s="36">
        <v>4301051230</v>
      </c>
      <c r="D529" s="781">
        <v>4607091383409</v>
      </c>
      <c r="E529" s="781"/>
      <c r="F529" s="62">
        <v>1.3</v>
      </c>
      <c r="G529" s="37">
        <v>6</v>
      </c>
      <c r="H529" s="62">
        <v>7.8</v>
      </c>
      <c r="I529" s="62">
        <v>8.3460000000000001</v>
      </c>
      <c r="J529" s="37">
        <v>56</v>
      </c>
      <c r="K529" s="37" t="s">
        <v>130</v>
      </c>
      <c r="L529" s="37"/>
      <c r="M529" s="38" t="s">
        <v>82</v>
      </c>
      <c r="N529" s="38"/>
      <c r="O529" s="37">
        <v>45</v>
      </c>
      <c r="P529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83"/>
      <c r="R529" s="783"/>
      <c r="S529" s="783"/>
      <c r="T529" s="784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IFERROR(IF(Y529=0,"",ROUNDUP(Y529/H529,0)*0.02175),"")</f>
        <v/>
      </c>
      <c r="AA529" s="68" t="s">
        <v>45</v>
      </c>
      <c r="AB529" s="69" t="s">
        <v>45</v>
      </c>
      <c r="AC529" s="638" t="s">
        <v>844</v>
      </c>
      <c r="AG529" s="78"/>
      <c r="AJ529" s="84"/>
      <c r="AK529" s="84"/>
      <c r="BB529" s="639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16.5" customHeight="1" x14ac:dyDescent="0.25">
      <c r="A530" s="63" t="s">
        <v>845</v>
      </c>
      <c r="B530" s="63" t="s">
        <v>846</v>
      </c>
      <c r="C530" s="36">
        <v>4301051231</v>
      </c>
      <c r="D530" s="781">
        <v>4607091383416</v>
      </c>
      <c r="E530" s="781"/>
      <c r="F530" s="62">
        <v>1.3</v>
      </c>
      <c r="G530" s="37">
        <v>6</v>
      </c>
      <c r="H530" s="62">
        <v>7.8</v>
      </c>
      <c r="I530" s="62">
        <v>8.3460000000000001</v>
      </c>
      <c r="J530" s="37">
        <v>56</v>
      </c>
      <c r="K530" s="37" t="s">
        <v>130</v>
      </c>
      <c r="L530" s="37"/>
      <c r="M530" s="38" t="s">
        <v>82</v>
      </c>
      <c r="N530" s="38"/>
      <c r="O530" s="37">
        <v>45</v>
      </c>
      <c r="P530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83"/>
      <c r="R530" s="783"/>
      <c r="S530" s="783"/>
      <c r="T530" s="784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IFERROR(IF(Y530=0,"",ROUNDUP(Y530/H530,0)*0.02175),"")</f>
        <v/>
      </c>
      <c r="AA530" s="68" t="s">
        <v>45</v>
      </c>
      <c r="AB530" s="69" t="s">
        <v>45</v>
      </c>
      <c r="AC530" s="640" t="s">
        <v>847</v>
      </c>
      <c r="AG530" s="78"/>
      <c r="AJ530" s="84"/>
      <c r="AK530" s="84"/>
      <c r="BB530" s="641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27" customHeight="1" x14ac:dyDescent="0.25">
      <c r="A531" s="63" t="s">
        <v>848</v>
      </c>
      <c r="B531" s="63" t="s">
        <v>849</v>
      </c>
      <c r="C531" s="36">
        <v>4301051058</v>
      </c>
      <c r="D531" s="781">
        <v>4680115883536</v>
      </c>
      <c r="E531" s="781"/>
      <c r="F531" s="62">
        <v>0.3</v>
      </c>
      <c r="G531" s="37">
        <v>6</v>
      </c>
      <c r="H531" s="62">
        <v>1.8</v>
      </c>
      <c r="I531" s="62">
        <v>2.0659999999999998</v>
      </c>
      <c r="J531" s="37">
        <v>156</v>
      </c>
      <c r="K531" s="37" t="s">
        <v>89</v>
      </c>
      <c r="L531" s="37"/>
      <c r="M531" s="38" t="s">
        <v>82</v>
      </c>
      <c r="N531" s="38"/>
      <c r="O531" s="37">
        <v>45</v>
      </c>
      <c r="P531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83"/>
      <c r="R531" s="783"/>
      <c r="S531" s="783"/>
      <c r="T531" s="78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IFERROR(IF(Y531=0,"",ROUNDUP(Y531/H531,0)*0.00753),"")</f>
        <v/>
      </c>
      <c r="AA531" s="68" t="s">
        <v>45</v>
      </c>
      <c r="AB531" s="69" t="s">
        <v>45</v>
      </c>
      <c r="AC531" s="642" t="s">
        <v>850</v>
      </c>
      <c r="AG531" s="78"/>
      <c r="AJ531" s="84"/>
      <c r="AK531" s="84"/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88"/>
      <c r="B532" s="788"/>
      <c r="C532" s="788"/>
      <c r="D532" s="788"/>
      <c r="E532" s="788"/>
      <c r="F532" s="788"/>
      <c r="G532" s="788"/>
      <c r="H532" s="788"/>
      <c r="I532" s="788"/>
      <c r="J532" s="788"/>
      <c r="K532" s="788"/>
      <c r="L532" s="788"/>
      <c r="M532" s="788"/>
      <c r="N532" s="788"/>
      <c r="O532" s="789"/>
      <c r="P532" s="785" t="s">
        <v>40</v>
      </c>
      <c r="Q532" s="786"/>
      <c r="R532" s="786"/>
      <c r="S532" s="786"/>
      <c r="T532" s="786"/>
      <c r="U532" s="786"/>
      <c r="V532" s="787"/>
      <c r="W532" s="42" t="s">
        <v>39</v>
      </c>
      <c r="X532" s="43">
        <f>IFERROR(X529/H529,"0")+IFERROR(X530/H530,"0")+IFERROR(X531/H531,"0")</f>
        <v>0</v>
      </c>
      <c r="Y532" s="43">
        <f>IFERROR(Y529/H529,"0")+IFERROR(Y530/H530,"0")+IFERROR(Y531/H531,"0")</f>
        <v>0</v>
      </c>
      <c r="Z532" s="43">
        <f>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788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85" t="s">
        <v>40</v>
      </c>
      <c r="Q533" s="786"/>
      <c r="R533" s="786"/>
      <c r="S533" s="786"/>
      <c r="T533" s="786"/>
      <c r="U533" s="786"/>
      <c r="V533" s="787"/>
      <c r="W533" s="42" t="s">
        <v>0</v>
      </c>
      <c r="X533" s="43">
        <f>IFERROR(SUM(X529:X531),"0")</f>
        <v>0</v>
      </c>
      <c r="Y533" s="43">
        <f>IFERROR(SUM(Y529:Y531),"0")</f>
        <v>0</v>
      </c>
      <c r="Z533" s="42"/>
      <c r="AA533" s="67"/>
      <c r="AB533" s="67"/>
      <c r="AC533" s="67"/>
    </row>
    <row r="534" spans="1:68" ht="14.25" customHeight="1" x14ac:dyDescent="0.25">
      <c r="A534" s="780" t="s">
        <v>213</v>
      </c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0"/>
      <c r="P534" s="780"/>
      <c r="Q534" s="780"/>
      <c r="R534" s="780"/>
      <c r="S534" s="780"/>
      <c r="T534" s="780"/>
      <c r="U534" s="780"/>
      <c r="V534" s="780"/>
      <c r="W534" s="780"/>
      <c r="X534" s="780"/>
      <c r="Y534" s="780"/>
      <c r="Z534" s="780"/>
      <c r="AA534" s="66"/>
      <c r="AB534" s="66"/>
      <c r="AC534" s="80"/>
    </row>
    <row r="535" spans="1:68" ht="16.5" customHeight="1" x14ac:dyDescent="0.25">
      <c r="A535" s="63" t="s">
        <v>851</v>
      </c>
      <c r="B535" s="63" t="s">
        <v>852</v>
      </c>
      <c r="C535" s="36">
        <v>4301060363</v>
      </c>
      <c r="D535" s="781">
        <v>4680115885035</v>
      </c>
      <c r="E535" s="781"/>
      <c r="F535" s="62">
        <v>1</v>
      </c>
      <c r="G535" s="37">
        <v>4</v>
      </c>
      <c r="H535" s="62">
        <v>4</v>
      </c>
      <c r="I535" s="62">
        <v>4.4160000000000004</v>
      </c>
      <c r="J535" s="37">
        <v>104</v>
      </c>
      <c r="K535" s="37" t="s">
        <v>130</v>
      </c>
      <c r="L535" s="37"/>
      <c r="M535" s="38" t="s">
        <v>82</v>
      </c>
      <c r="N535" s="38"/>
      <c r="O535" s="37">
        <v>35</v>
      </c>
      <c r="P535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83"/>
      <c r="R535" s="783"/>
      <c r="S535" s="783"/>
      <c r="T535" s="784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44" t="s">
        <v>853</v>
      </c>
      <c r="AG535" s="78"/>
      <c r="AJ535" s="84"/>
      <c r="AK535" s="84"/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854</v>
      </c>
      <c r="B536" s="63" t="s">
        <v>855</v>
      </c>
      <c r="C536" s="36">
        <v>4301060436</v>
      </c>
      <c r="D536" s="781">
        <v>4680115885936</v>
      </c>
      <c r="E536" s="781"/>
      <c r="F536" s="62">
        <v>1.3</v>
      </c>
      <c r="G536" s="37">
        <v>6</v>
      </c>
      <c r="H536" s="62">
        <v>7.8</v>
      </c>
      <c r="I536" s="62">
        <v>8.2799999999999994</v>
      </c>
      <c r="J536" s="37">
        <v>56</v>
      </c>
      <c r="K536" s="37" t="s">
        <v>130</v>
      </c>
      <c r="L536" s="37"/>
      <c r="M536" s="38" t="s">
        <v>82</v>
      </c>
      <c r="N536" s="38"/>
      <c r="O536" s="37">
        <v>35</v>
      </c>
      <c r="P536" s="1069" t="s">
        <v>856</v>
      </c>
      <c r="Q536" s="783"/>
      <c r="R536" s="783"/>
      <c r="S536" s="783"/>
      <c r="T536" s="784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IFERROR(IF(Y536=0,"",ROUNDUP(Y536/H536,0)*0.02175),"")</f>
        <v/>
      </c>
      <c r="AA536" s="68" t="s">
        <v>45</v>
      </c>
      <c r="AB536" s="69" t="s">
        <v>45</v>
      </c>
      <c r="AC536" s="646" t="s">
        <v>853</v>
      </c>
      <c r="AG536" s="78"/>
      <c r="AJ536" s="84"/>
      <c r="AK536" s="84"/>
      <c r="BB536" s="647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x14ac:dyDescent="0.2">
      <c r="A537" s="788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85" t="s">
        <v>40</v>
      </c>
      <c r="Q537" s="786"/>
      <c r="R537" s="786"/>
      <c r="S537" s="786"/>
      <c r="T537" s="786"/>
      <c r="U537" s="786"/>
      <c r="V537" s="787"/>
      <c r="W537" s="42" t="s">
        <v>39</v>
      </c>
      <c r="X537" s="43">
        <f>IFERROR(X535/H535,"0")+IFERROR(X536/H536,"0")</f>
        <v>0</v>
      </c>
      <c r="Y537" s="43">
        <f>IFERROR(Y535/H535,"0")+IFERROR(Y536/H536,"0")</f>
        <v>0</v>
      </c>
      <c r="Z537" s="43">
        <f>IFERROR(IF(Z535="",0,Z535),"0")+IFERROR(IF(Z536="",0,Z536),"0")</f>
        <v>0</v>
      </c>
      <c r="AA537" s="67"/>
      <c r="AB537" s="67"/>
      <c r="AC537" s="67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85" t="s">
        <v>40</v>
      </c>
      <c r="Q538" s="786"/>
      <c r="R538" s="786"/>
      <c r="S538" s="786"/>
      <c r="T538" s="786"/>
      <c r="U538" s="786"/>
      <c r="V538" s="787"/>
      <c r="W538" s="42" t="s">
        <v>0</v>
      </c>
      <c r="X538" s="43">
        <f>IFERROR(SUM(X535:X536),"0")</f>
        <v>0</v>
      </c>
      <c r="Y538" s="43">
        <f>IFERROR(SUM(Y535:Y536),"0")</f>
        <v>0</v>
      </c>
      <c r="Z538" s="42"/>
      <c r="AA538" s="67"/>
      <c r="AB538" s="67"/>
      <c r="AC538" s="67"/>
    </row>
    <row r="539" spans="1:68" ht="27.75" customHeight="1" x14ac:dyDescent="0.2">
      <c r="A539" s="778" t="s">
        <v>857</v>
      </c>
      <c r="B539" s="778"/>
      <c r="C539" s="778"/>
      <c r="D539" s="778"/>
      <c r="E539" s="778"/>
      <c r="F539" s="778"/>
      <c r="G539" s="778"/>
      <c r="H539" s="778"/>
      <c r="I539" s="778"/>
      <c r="J539" s="778"/>
      <c r="K539" s="778"/>
      <c r="L539" s="778"/>
      <c r="M539" s="778"/>
      <c r="N539" s="778"/>
      <c r="O539" s="778"/>
      <c r="P539" s="778"/>
      <c r="Q539" s="778"/>
      <c r="R539" s="778"/>
      <c r="S539" s="778"/>
      <c r="T539" s="778"/>
      <c r="U539" s="778"/>
      <c r="V539" s="778"/>
      <c r="W539" s="778"/>
      <c r="X539" s="778"/>
      <c r="Y539" s="778"/>
      <c r="Z539" s="778"/>
      <c r="AA539" s="54"/>
      <c r="AB539" s="54"/>
      <c r="AC539" s="54"/>
    </row>
    <row r="540" spans="1:68" ht="16.5" customHeight="1" x14ac:dyDescent="0.25">
      <c r="A540" s="779" t="s">
        <v>857</v>
      </c>
      <c r="B540" s="779"/>
      <c r="C540" s="779"/>
      <c r="D540" s="779"/>
      <c r="E540" s="779"/>
      <c r="F540" s="779"/>
      <c r="G540" s="779"/>
      <c r="H540" s="779"/>
      <c r="I540" s="779"/>
      <c r="J540" s="779"/>
      <c r="K540" s="779"/>
      <c r="L540" s="779"/>
      <c r="M540" s="779"/>
      <c r="N540" s="779"/>
      <c r="O540" s="779"/>
      <c r="P540" s="779"/>
      <c r="Q540" s="779"/>
      <c r="R540" s="779"/>
      <c r="S540" s="779"/>
      <c r="T540" s="779"/>
      <c r="U540" s="779"/>
      <c r="V540" s="779"/>
      <c r="W540" s="779"/>
      <c r="X540" s="779"/>
      <c r="Y540" s="779"/>
      <c r="Z540" s="779"/>
      <c r="AA540" s="65"/>
      <c r="AB540" s="65"/>
      <c r="AC540" s="79"/>
    </row>
    <row r="541" spans="1:68" ht="14.25" customHeight="1" x14ac:dyDescent="0.25">
      <c r="A541" s="780" t="s">
        <v>125</v>
      </c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80"/>
      <c r="P541" s="780"/>
      <c r="Q541" s="780"/>
      <c r="R541" s="780"/>
      <c r="S541" s="780"/>
      <c r="T541" s="780"/>
      <c r="U541" s="780"/>
      <c r="V541" s="780"/>
      <c r="W541" s="780"/>
      <c r="X541" s="780"/>
      <c r="Y541" s="780"/>
      <c r="Z541" s="780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4301011763</v>
      </c>
      <c r="D542" s="781">
        <v>4640242181011</v>
      </c>
      <c r="E542" s="781"/>
      <c r="F542" s="62">
        <v>1.35</v>
      </c>
      <c r="G542" s="37">
        <v>8</v>
      </c>
      <c r="H542" s="62">
        <v>10.8</v>
      </c>
      <c r="I542" s="62">
        <v>11.28</v>
      </c>
      <c r="J542" s="37">
        <v>56</v>
      </c>
      <c r="K542" s="37" t="s">
        <v>130</v>
      </c>
      <c r="L542" s="37"/>
      <c r="M542" s="38" t="s">
        <v>133</v>
      </c>
      <c r="N542" s="38"/>
      <c r="O542" s="37">
        <v>55</v>
      </c>
      <c r="P542" s="1070" t="s">
        <v>860</v>
      </c>
      <c r="Q542" s="783"/>
      <c r="R542" s="783"/>
      <c r="S542" s="783"/>
      <c r="T542" s="78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48" si="95">IFERROR(IF(X542="",0,CEILING((X542/$H542),1)*$H542),"")</f>
        <v>0</v>
      </c>
      <c r="Z542" s="41" t="str">
        <f>IFERROR(IF(Y542=0,"",ROUNDUP(Y542/H542,0)*0.02175),"")</f>
        <v/>
      </c>
      <c r="AA542" s="68" t="s">
        <v>45</v>
      </c>
      <c r="AB542" s="69" t="s">
        <v>45</v>
      </c>
      <c r="AC542" s="648" t="s">
        <v>861</v>
      </c>
      <c r="AG542" s="78"/>
      <c r="AJ542" s="84"/>
      <c r="AK542" s="84"/>
      <c r="BB542" s="649" t="s">
        <v>66</v>
      </c>
      <c r="BM542" s="78">
        <f t="shared" ref="BM542:BM548" si="96">IFERROR(X542*I542/H542,"0")</f>
        <v>0</v>
      </c>
      <c r="BN542" s="78">
        <f t="shared" ref="BN542:BN548" si="97">IFERROR(Y542*I542/H542,"0")</f>
        <v>0</v>
      </c>
      <c r="BO542" s="78">
        <f t="shared" ref="BO542:BO548" si="98">IFERROR(1/J542*(X542/H542),"0")</f>
        <v>0</v>
      </c>
      <c r="BP542" s="78">
        <f t="shared" ref="BP542:BP548" si="99">IFERROR(1/J542*(Y542/H542),"0")</f>
        <v>0</v>
      </c>
    </row>
    <row r="543" spans="1:68" ht="27" customHeight="1" x14ac:dyDescent="0.25">
      <c r="A543" s="63" t="s">
        <v>862</v>
      </c>
      <c r="B543" s="63" t="s">
        <v>863</v>
      </c>
      <c r="C543" s="36">
        <v>4301011585</v>
      </c>
      <c r="D543" s="781">
        <v>4640242180441</v>
      </c>
      <c r="E543" s="781"/>
      <c r="F543" s="62">
        <v>1.5</v>
      </c>
      <c r="G543" s="37">
        <v>8</v>
      </c>
      <c r="H543" s="62">
        <v>12</v>
      </c>
      <c r="I543" s="62">
        <v>12.48</v>
      </c>
      <c r="J543" s="37">
        <v>56</v>
      </c>
      <c r="K543" s="37" t="s">
        <v>130</v>
      </c>
      <c r="L543" s="37"/>
      <c r="M543" s="38" t="s">
        <v>129</v>
      </c>
      <c r="N543" s="38"/>
      <c r="O543" s="37">
        <v>50</v>
      </c>
      <c r="P543" s="1071" t="s">
        <v>864</v>
      </c>
      <c r="Q543" s="783"/>
      <c r="R543" s="783"/>
      <c r="S543" s="783"/>
      <c r="T543" s="78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5"/>
        <v>0</v>
      </c>
      <c r="Z543" s="41" t="str">
        <f>IFERROR(IF(Y543=0,"",ROUNDUP(Y543/H543,0)*0.02175),"")</f>
        <v/>
      </c>
      <c r="AA543" s="68" t="s">
        <v>45</v>
      </c>
      <c r="AB543" s="69" t="s">
        <v>45</v>
      </c>
      <c r="AC543" s="650" t="s">
        <v>865</v>
      </c>
      <c r="AG543" s="78"/>
      <c r="AJ543" s="84"/>
      <c r="AK543" s="84"/>
      <c r="BB543" s="651" t="s">
        <v>66</v>
      </c>
      <c r="BM543" s="78">
        <f t="shared" si="96"/>
        <v>0</v>
      </c>
      <c r="BN543" s="78">
        <f t="shared" si="97"/>
        <v>0</v>
      </c>
      <c r="BO543" s="78">
        <f t="shared" si="98"/>
        <v>0</v>
      </c>
      <c r="BP543" s="78">
        <f t="shared" si="99"/>
        <v>0</v>
      </c>
    </row>
    <row r="544" spans="1:68" ht="27" customHeight="1" x14ac:dyDescent="0.25">
      <c r="A544" s="63" t="s">
        <v>866</v>
      </c>
      <c r="B544" s="63" t="s">
        <v>867</v>
      </c>
      <c r="C544" s="36">
        <v>4301011584</v>
      </c>
      <c r="D544" s="781">
        <v>4640242180564</v>
      </c>
      <c r="E544" s="781"/>
      <c r="F544" s="62">
        <v>1.5</v>
      </c>
      <c r="G544" s="37">
        <v>8</v>
      </c>
      <c r="H544" s="62">
        <v>12</v>
      </c>
      <c r="I544" s="62">
        <v>12.48</v>
      </c>
      <c r="J544" s="37">
        <v>56</v>
      </c>
      <c r="K544" s="37" t="s">
        <v>130</v>
      </c>
      <c r="L544" s="37"/>
      <c r="M544" s="38" t="s">
        <v>129</v>
      </c>
      <c r="N544" s="38"/>
      <c r="O544" s="37">
        <v>50</v>
      </c>
      <c r="P544" s="1072" t="s">
        <v>868</v>
      </c>
      <c r="Q544" s="783"/>
      <c r="R544" s="783"/>
      <c r="S544" s="783"/>
      <c r="T544" s="784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95"/>
        <v>0</v>
      </c>
      <c r="Z544" s="41" t="str">
        <f>IFERROR(IF(Y544=0,"",ROUNDUP(Y544/H544,0)*0.02175),"")</f>
        <v/>
      </c>
      <c r="AA544" s="68" t="s">
        <v>45</v>
      </c>
      <c r="AB544" s="69" t="s">
        <v>45</v>
      </c>
      <c r="AC544" s="652" t="s">
        <v>869</v>
      </c>
      <c r="AG544" s="78"/>
      <c r="AJ544" s="84"/>
      <c r="AK544" s="84"/>
      <c r="BB544" s="653" t="s">
        <v>66</v>
      </c>
      <c r="BM544" s="78">
        <f t="shared" si="96"/>
        <v>0</v>
      </c>
      <c r="BN544" s="78">
        <f t="shared" si="97"/>
        <v>0</v>
      </c>
      <c r="BO544" s="78">
        <f t="shared" si="98"/>
        <v>0</v>
      </c>
      <c r="BP544" s="78">
        <f t="shared" si="99"/>
        <v>0</v>
      </c>
    </row>
    <row r="545" spans="1:68" ht="27" customHeight="1" x14ac:dyDescent="0.25">
      <c r="A545" s="63" t="s">
        <v>870</v>
      </c>
      <c r="B545" s="63" t="s">
        <v>871</v>
      </c>
      <c r="C545" s="36">
        <v>4301011762</v>
      </c>
      <c r="D545" s="781">
        <v>4640242180922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130</v>
      </c>
      <c r="L545" s="37"/>
      <c r="M545" s="38" t="s">
        <v>129</v>
      </c>
      <c r="N545" s="38"/>
      <c r="O545" s="37">
        <v>55</v>
      </c>
      <c r="P545" s="1073" t="s">
        <v>872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95"/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54" t="s">
        <v>873</v>
      </c>
      <c r="AG545" s="78"/>
      <c r="AJ545" s="84"/>
      <c r="AK545" s="84"/>
      <c r="BB545" s="655" t="s">
        <v>66</v>
      </c>
      <c r="BM545" s="78">
        <f t="shared" si="96"/>
        <v>0</v>
      </c>
      <c r="BN545" s="78">
        <f t="shared" si="97"/>
        <v>0</v>
      </c>
      <c r="BO545" s="78">
        <f t="shared" si="98"/>
        <v>0</v>
      </c>
      <c r="BP545" s="78">
        <f t="shared" si="99"/>
        <v>0</v>
      </c>
    </row>
    <row r="546" spans="1:68" ht="27" customHeight="1" x14ac:dyDescent="0.25">
      <c r="A546" s="63" t="s">
        <v>874</v>
      </c>
      <c r="B546" s="63" t="s">
        <v>875</v>
      </c>
      <c r="C546" s="36">
        <v>4301011764</v>
      </c>
      <c r="D546" s="781">
        <v>4640242181189</v>
      </c>
      <c r="E546" s="781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89</v>
      </c>
      <c r="L546" s="37"/>
      <c r="M546" s="38" t="s">
        <v>133</v>
      </c>
      <c r="N546" s="38"/>
      <c r="O546" s="37">
        <v>55</v>
      </c>
      <c r="P546" s="1074" t="s">
        <v>876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6" t="s">
        <v>861</v>
      </c>
      <c r="AG546" s="78"/>
      <c r="AJ546" s="84"/>
      <c r="AK546" s="84"/>
      <c r="BB546" s="65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877</v>
      </c>
      <c r="B547" s="63" t="s">
        <v>878</v>
      </c>
      <c r="C547" s="36">
        <v>4301011551</v>
      </c>
      <c r="D547" s="781">
        <v>4640242180038</v>
      </c>
      <c r="E547" s="781"/>
      <c r="F547" s="62">
        <v>0.4</v>
      </c>
      <c r="G547" s="37">
        <v>10</v>
      </c>
      <c r="H547" s="62">
        <v>4</v>
      </c>
      <c r="I547" s="62">
        <v>4.24</v>
      </c>
      <c r="J547" s="37">
        <v>120</v>
      </c>
      <c r="K547" s="37" t="s">
        <v>89</v>
      </c>
      <c r="L547" s="37"/>
      <c r="M547" s="38" t="s">
        <v>129</v>
      </c>
      <c r="N547" s="38"/>
      <c r="O547" s="37">
        <v>50</v>
      </c>
      <c r="P547" s="1075" t="s">
        <v>879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58" t="s">
        <v>869</v>
      </c>
      <c r="AG547" s="78"/>
      <c r="AJ547" s="84"/>
      <c r="AK547" s="84"/>
      <c r="BB547" s="65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880</v>
      </c>
      <c r="B548" s="63" t="s">
        <v>881</v>
      </c>
      <c r="C548" s="36">
        <v>4301011765</v>
      </c>
      <c r="D548" s="781">
        <v>4640242181172</v>
      </c>
      <c r="E548" s="781"/>
      <c r="F548" s="62">
        <v>0.4</v>
      </c>
      <c r="G548" s="37">
        <v>10</v>
      </c>
      <c r="H548" s="62">
        <v>4</v>
      </c>
      <c r="I548" s="62">
        <v>4.24</v>
      </c>
      <c r="J548" s="37">
        <v>120</v>
      </c>
      <c r="K548" s="37" t="s">
        <v>89</v>
      </c>
      <c r="L548" s="37"/>
      <c r="M548" s="38" t="s">
        <v>129</v>
      </c>
      <c r="N548" s="38"/>
      <c r="O548" s="37">
        <v>55</v>
      </c>
      <c r="P548" s="1076" t="s">
        <v>882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0" t="s">
        <v>873</v>
      </c>
      <c r="AG548" s="78"/>
      <c r="AJ548" s="84"/>
      <c r="AK548" s="84"/>
      <c r="BB548" s="66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x14ac:dyDescent="0.2">
      <c r="A549" s="788"/>
      <c r="B549" s="788"/>
      <c r="C549" s="788"/>
      <c r="D549" s="788"/>
      <c r="E549" s="788"/>
      <c r="F549" s="788"/>
      <c r="G549" s="788"/>
      <c r="H549" s="788"/>
      <c r="I549" s="788"/>
      <c r="J549" s="788"/>
      <c r="K549" s="788"/>
      <c r="L549" s="788"/>
      <c r="M549" s="788"/>
      <c r="N549" s="788"/>
      <c r="O549" s="789"/>
      <c r="P549" s="785" t="s">
        <v>40</v>
      </c>
      <c r="Q549" s="786"/>
      <c r="R549" s="786"/>
      <c r="S549" s="786"/>
      <c r="T549" s="786"/>
      <c r="U549" s="786"/>
      <c r="V549" s="787"/>
      <c r="W549" s="42" t="s">
        <v>39</v>
      </c>
      <c r="X549" s="43">
        <f>IFERROR(X542/H542,"0")+IFERROR(X543/H543,"0")+IFERROR(X544/H544,"0")+IFERROR(X545/H545,"0")+IFERROR(X546/H546,"0")+IFERROR(X547/H547,"0")+IFERROR(X548/H548,"0")</f>
        <v>0</v>
      </c>
      <c r="Y549" s="43">
        <f>IFERROR(Y542/H542,"0")+IFERROR(Y543/H543,"0")+IFERROR(Y544/H544,"0")+IFERROR(Y545/H545,"0")+IFERROR(Y546/H546,"0")+IFERROR(Y547/H547,"0")+IFERROR(Y548/H548,"0")</f>
        <v>0</v>
      </c>
      <c r="Z549" s="4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88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85" t="s">
        <v>40</v>
      </c>
      <c r="Q550" s="786"/>
      <c r="R550" s="786"/>
      <c r="S550" s="786"/>
      <c r="T550" s="786"/>
      <c r="U550" s="786"/>
      <c r="V550" s="787"/>
      <c r="W550" s="42" t="s">
        <v>0</v>
      </c>
      <c r="X550" s="43">
        <f>IFERROR(SUM(X542:X548),"0")</f>
        <v>0</v>
      </c>
      <c r="Y550" s="43">
        <f>IFERROR(SUM(Y542:Y548),"0")</f>
        <v>0</v>
      </c>
      <c r="Z550" s="42"/>
      <c r="AA550" s="67"/>
      <c r="AB550" s="67"/>
      <c r="AC550" s="67"/>
    </row>
    <row r="551" spans="1:68" ht="14.25" customHeight="1" x14ac:dyDescent="0.25">
      <c r="A551" s="780" t="s">
        <v>173</v>
      </c>
      <c r="B551" s="780"/>
      <c r="C551" s="780"/>
      <c r="D551" s="780"/>
      <c r="E551" s="780"/>
      <c r="F551" s="780"/>
      <c r="G551" s="780"/>
      <c r="H551" s="780"/>
      <c r="I551" s="780"/>
      <c r="J551" s="780"/>
      <c r="K551" s="780"/>
      <c r="L551" s="780"/>
      <c r="M551" s="780"/>
      <c r="N551" s="780"/>
      <c r="O551" s="780"/>
      <c r="P551" s="780"/>
      <c r="Q551" s="780"/>
      <c r="R551" s="780"/>
      <c r="S551" s="780"/>
      <c r="T551" s="780"/>
      <c r="U551" s="780"/>
      <c r="V551" s="780"/>
      <c r="W551" s="780"/>
      <c r="X551" s="780"/>
      <c r="Y551" s="780"/>
      <c r="Z551" s="780"/>
      <c r="AA551" s="66"/>
      <c r="AB551" s="66"/>
      <c r="AC551" s="80"/>
    </row>
    <row r="552" spans="1:68" ht="16.5" customHeight="1" x14ac:dyDescent="0.25">
      <c r="A552" s="63" t="s">
        <v>883</v>
      </c>
      <c r="B552" s="63" t="s">
        <v>884</v>
      </c>
      <c r="C552" s="36">
        <v>4301020269</v>
      </c>
      <c r="D552" s="781">
        <v>4640242180519</v>
      </c>
      <c r="E552" s="781"/>
      <c r="F552" s="62">
        <v>1.35</v>
      </c>
      <c r="G552" s="37">
        <v>8</v>
      </c>
      <c r="H552" s="62">
        <v>10.8</v>
      </c>
      <c r="I552" s="62">
        <v>11.28</v>
      </c>
      <c r="J552" s="37">
        <v>56</v>
      </c>
      <c r="K552" s="37" t="s">
        <v>130</v>
      </c>
      <c r="L552" s="37"/>
      <c r="M552" s="38" t="s">
        <v>133</v>
      </c>
      <c r="N552" s="38"/>
      <c r="O552" s="37">
        <v>50</v>
      </c>
      <c r="P552" s="1077" t="s">
        <v>885</v>
      </c>
      <c r="Q552" s="783"/>
      <c r="R552" s="783"/>
      <c r="S552" s="783"/>
      <c r="T552" s="784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IFERROR(IF(Y552=0,"",ROUNDUP(Y552/H552,0)*0.02175),"")</f>
        <v/>
      </c>
      <c r="AA552" s="68" t="s">
        <v>45</v>
      </c>
      <c r="AB552" s="69" t="s">
        <v>45</v>
      </c>
      <c r="AC552" s="662" t="s">
        <v>847</v>
      </c>
      <c r="AG552" s="78"/>
      <c r="AJ552" s="84"/>
      <c r="AK552" s="84"/>
      <c r="BB552" s="663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4301020260</v>
      </c>
      <c r="D553" s="781">
        <v>4640242180526</v>
      </c>
      <c r="E553" s="781"/>
      <c r="F553" s="62">
        <v>1.8</v>
      </c>
      <c r="G553" s="37">
        <v>6</v>
      </c>
      <c r="H553" s="62">
        <v>10.8</v>
      </c>
      <c r="I553" s="62">
        <v>11.28</v>
      </c>
      <c r="J553" s="37">
        <v>56</v>
      </c>
      <c r="K553" s="37" t="s">
        <v>130</v>
      </c>
      <c r="L553" s="37"/>
      <c r="M553" s="38" t="s">
        <v>129</v>
      </c>
      <c r="N553" s="38"/>
      <c r="O553" s="37">
        <v>50</v>
      </c>
      <c r="P553" s="1078" t="s">
        <v>888</v>
      </c>
      <c r="Q553" s="783"/>
      <c r="R553" s="783"/>
      <c r="S553" s="783"/>
      <c r="T553" s="78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IFERROR(IF(Y553=0,"",ROUNDUP(Y553/H553,0)*0.02175),"")</f>
        <v/>
      </c>
      <c r="AA553" s="68" t="s">
        <v>45</v>
      </c>
      <c r="AB553" s="69" t="s">
        <v>45</v>
      </c>
      <c r="AC553" s="664" t="s">
        <v>847</v>
      </c>
      <c r="AG553" s="78"/>
      <c r="AJ553" s="84"/>
      <c r="AK553" s="84"/>
      <c r="BB553" s="665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889</v>
      </c>
      <c r="B554" s="63" t="s">
        <v>890</v>
      </c>
      <c r="C554" s="36">
        <v>4301020309</v>
      </c>
      <c r="D554" s="781">
        <v>4640242180090</v>
      </c>
      <c r="E554" s="781"/>
      <c r="F554" s="62">
        <v>1.35</v>
      </c>
      <c r="G554" s="37">
        <v>8</v>
      </c>
      <c r="H554" s="62">
        <v>10.8</v>
      </c>
      <c r="I554" s="62">
        <v>11.28</v>
      </c>
      <c r="J554" s="37">
        <v>56</v>
      </c>
      <c r="K554" s="37" t="s">
        <v>130</v>
      </c>
      <c r="L554" s="37"/>
      <c r="M554" s="38" t="s">
        <v>129</v>
      </c>
      <c r="N554" s="38"/>
      <c r="O554" s="37">
        <v>50</v>
      </c>
      <c r="P554" s="1079" t="s">
        <v>891</v>
      </c>
      <c r="Q554" s="783"/>
      <c r="R554" s="783"/>
      <c r="S554" s="783"/>
      <c r="T554" s="78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IFERROR(IF(Y554=0,"",ROUNDUP(Y554/H554,0)*0.02175),"")</f>
        <v/>
      </c>
      <c r="AA554" s="68" t="s">
        <v>45</v>
      </c>
      <c r="AB554" s="69" t="s">
        <v>45</v>
      </c>
      <c r="AC554" s="666" t="s">
        <v>892</v>
      </c>
      <c r="AG554" s="78"/>
      <c r="AJ554" s="84"/>
      <c r="AK554" s="84"/>
      <c r="BB554" s="667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27" customHeight="1" x14ac:dyDescent="0.25">
      <c r="A555" s="63" t="s">
        <v>893</v>
      </c>
      <c r="B555" s="63" t="s">
        <v>894</v>
      </c>
      <c r="C555" s="36">
        <v>4301020295</v>
      </c>
      <c r="D555" s="781">
        <v>4640242181363</v>
      </c>
      <c r="E555" s="781"/>
      <c r="F555" s="62">
        <v>0.4</v>
      </c>
      <c r="G555" s="37">
        <v>10</v>
      </c>
      <c r="H555" s="62">
        <v>4</v>
      </c>
      <c r="I555" s="62">
        <v>4.24</v>
      </c>
      <c r="J555" s="37">
        <v>120</v>
      </c>
      <c r="K555" s="37" t="s">
        <v>89</v>
      </c>
      <c r="L555" s="37"/>
      <c r="M555" s="38" t="s">
        <v>129</v>
      </c>
      <c r="N555" s="38"/>
      <c r="O555" s="37">
        <v>50</v>
      </c>
      <c r="P555" s="1080" t="s">
        <v>895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8" t="s">
        <v>892</v>
      </c>
      <c r="AG555" s="78"/>
      <c r="AJ555" s="84"/>
      <c r="AK555" s="84"/>
      <c r="BB555" s="66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x14ac:dyDescent="0.2">
      <c r="A556" s="788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89"/>
      <c r="P556" s="785" t="s">
        <v>40</v>
      </c>
      <c r="Q556" s="786"/>
      <c r="R556" s="786"/>
      <c r="S556" s="786"/>
      <c r="T556" s="786"/>
      <c r="U556" s="786"/>
      <c r="V556" s="787"/>
      <c r="W556" s="42" t="s">
        <v>39</v>
      </c>
      <c r="X556" s="43">
        <f>IFERROR(X552/H552,"0")+IFERROR(X553/H553,"0")+IFERROR(X554/H554,"0")+IFERROR(X555/H555,"0")</f>
        <v>0</v>
      </c>
      <c r="Y556" s="43">
        <f>IFERROR(Y552/H552,"0")+IFERROR(Y553/H553,"0")+IFERROR(Y554/H554,"0")+IFERROR(Y555/H555,"0")</f>
        <v>0</v>
      </c>
      <c r="Z556" s="43">
        <f>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89"/>
      <c r="P557" s="785" t="s">
        <v>40</v>
      </c>
      <c r="Q557" s="786"/>
      <c r="R557" s="786"/>
      <c r="S557" s="786"/>
      <c r="T557" s="786"/>
      <c r="U557" s="786"/>
      <c r="V557" s="787"/>
      <c r="W557" s="42" t="s">
        <v>0</v>
      </c>
      <c r="X557" s="43">
        <f>IFERROR(SUM(X552:X555),"0")</f>
        <v>0</v>
      </c>
      <c r="Y557" s="43">
        <f>IFERROR(SUM(Y552:Y555),"0")</f>
        <v>0</v>
      </c>
      <c r="Z557" s="42"/>
      <c r="AA557" s="67"/>
      <c r="AB557" s="67"/>
      <c r="AC557" s="67"/>
    </row>
    <row r="558" spans="1:68" ht="14.25" customHeight="1" x14ac:dyDescent="0.25">
      <c r="A558" s="780" t="s">
        <v>78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66"/>
      <c r="AB558" s="66"/>
      <c r="AC558" s="80"/>
    </row>
    <row r="559" spans="1:68" ht="27" customHeight="1" x14ac:dyDescent="0.25">
      <c r="A559" s="63" t="s">
        <v>896</v>
      </c>
      <c r="B559" s="63" t="s">
        <v>897</v>
      </c>
      <c r="C559" s="36">
        <v>4301031280</v>
      </c>
      <c r="D559" s="781">
        <v>4640242180816</v>
      </c>
      <c r="E559" s="781"/>
      <c r="F559" s="62">
        <v>0.7</v>
      </c>
      <c r="G559" s="37">
        <v>6</v>
      </c>
      <c r="H559" s="62">
        <v>4.2</v>
      </c>
      <c r="I559" s="62">
        <v>4.46</v>
      </c>
      <c r="J559" s="37">
        <v>156</v>
      </c>
      <c r="K559" s="37" t="s">
        <v>89</v>
      </c>
      <c r="L559" s="37"/>
      <c r="M559" s="38" t="s">
        <v>82</v>
      </c>
      <c r="N559" s="38"/>
      <c r="O559" s="37">
        <v>40</v>
      </c>
      <c r="P559" s="1081" t="s">
        <v>898</v>
      </c>
      <c r="Q559" s="783"/>
      <c r="R559" s="783"/>
      <c r="S559" s="783"/>
      <c r="T559" s="78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ref="Y559:Y565" si="100">IFERROR(IF(X559="",0,CEILING((X559/$H559),1)*$H559),"")</f>
        <v>0</v>
      </c>
      <c r="Z559" s="41" t="str">
        <f>IFERROR(IF(Y559=0,"",ROUNDUP(Y559/H559,0)*0.00753),"")</f>
        <v/>
      </c>
      <c r="AA559" s="68" t="s">
        <v>45</v>
      </c>
      <c r="AB559" s="69" t="s">
        <v>45</v>
      </c>
      <c r="AC559" s="670" t="s">
        <v>899</v>
      </c>
      <c r="AG559" s="78"/>
      <c r="AJ559" s="84"/>
      <c r="AK559" s="84"/>
      <c r="BB559" s="671" t="s">
        <v>66</v>
      </c>
      <c r="BM559" s="78">
        <f t="shared" ref="BM559:BM565" si="101">IFERROR(X559*I559/H559,"0")</f>
        <v>0</v>
      </c>
      <c r="BN559" s="78">
        <f t="shared" ref="BN559:BN565" si="102">IFERROR(Y559*I559/H559,"0")</f>
        <v>0</v>
      </c>
      <c r="BO559" s="78">
        <f t="shared" ref="BO559:BO565" si="103">IFERROR(1/J559*(X559/H559),"0")</f>
        <v>0</v>
      </c>
      <c r="BP559" s="78">
        <f t="shared" ref="BP559:BP565" si="104">IFERROR(1/J559*(Y559/H559),"0")</f>
        <v>0</v>
      </c>
    </row>
    <row r="560" spans="1:68" ht="27" customHeight="1" x14ac:dyDescent="0.25">
      <c r="A560" s="63" t="s">
        <v>900</v>
      </c>
      <c r="B560" s="63" t="s">
        <v>901</v>
      </c>
      <c r="C560" s="36">
        <v>4301031244</v>
      </c>
      <c r="D560" s="781">
        <v>4640242180595</v>
      </c>
      <c r="E560" s="781"/>
      <c r="F560" s="62">
        <v>0.7</v>
      </c>
      <c r="G560" s="37">
        <v>6</v>
      </c>
      <c r="H560" s="62">
        <v>4.2</v>
      </c>
      <c r="I560" s="62">
        <v>4.46</v>
      </c>
      <c r="J560" s="37">
        <v>156</v>
      </c>
      <c r="K560" s="37" t="s">
        <v>89</v>
      </c>
      <c r="L560" s="37"/>
      <c r="M560" s="38" t="s">
        <v>82</v>
      </c>
      <c r="N560" s="38"/>
      <c r="O560" s="37">
        <v>40</v>
      </c>
      <c r="P560" s="1082" t="s">
        <v>902</v>
      </c>
      <c r="Q560" s="783"/>
      <c r="R560" s="783"/>
      <c r="S560" s="783"/>
      <c r="T560" s="784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0"/>
        <v>0</v>
      </c>
      <c r="Z560" s="41" t="str">
        <f>IFERROR(IF(Y560=0,"",ROUNDUP(Y560/H560,0)*0.00753),"")</f>
        <v/>
      </c>
      <c r="AA560" s="68" t="s">
        <v>45</v>
      </c>
      <c r="AB560" s="69" t="s">
        <v>45</v>
      </c>
      <c r="AC560" s="672" t="s">
        <v>903</v>
      </c>
      <c r="AG560" s="78"/>
      <c r="AJ560" s="84"/>
      <c r="AK560" s="84"/>
      <c r="BB560" s="673" t="s">
        <v>66</v>
      </c>
      <c r="BM560" s="78">
        <f t="shared" si="101"/>
        <v>0</v>
      </c>
      <c r="BN560" s="78">
        <f t="shared" si="102"/>
        <v>0</v>
      </c>
      <c r="BO560" s="78">
        <f t="shared" si="103"/>
        <v>0</v>
      </c>
      <c r="BP560" s="78">
        <f t="shared" si="104"/>
        <v>0</v>
      </c>
    </row>
    <row r="561" spans="1:68" ht="27" customHeight="1" x14ac:dyDescent="0.25">
      <c r="A561" s="63" t="s">
        <v>904</v>
      </c>
      <c r="B561" s="63" t="s">
        <v>905</v>
      </c>
      <c r="C561" s="36">
        <v>4301031289</v>
      </c>
      <c r="D561" s="781">
        <v>4640242181615</v>
      </c>
      <c r="E561" s="781"/>
      <c r="F561" s="62">
        <v>0.7</v>
      </c>
      <c r="G561" s="37">
        <v>6</v>
      </c>
      <c r="H561" s="62">
        <v>4.2</v>
      </c>
      <c r="I561" s="62">
        <v>4.4000000000000004</v>
      </c>
      <c r="J561" s="37">
        <v>156</v>
      </c>
      <c r="K561" s="37" t="s">
        <v>89</v>
      </c>
      <c r="L561" s="37"/>
      <c r="M561" s="38" t="s">
        <v>82</v>
      </c>
      <c r="N561" s="38"/>
      <c r="O561" s="37">
        <v>45</v>
      </c>
      <c r="P561" s="1083" t="s">
        <v>906</v>
      </c>
      <c r="Q561" s="783"/>
      <c r="R561" s="783"/>
      <c r="S561" s="783"/>
      <c r="T561" s="784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0"/>
        <v>0</v>
      </c>
      <c r="Z561" s="41" t="str">
        <f>IFERROR(IF(Y561=0,"",ROUNDUP(Y561/H561,0)*0.00753),"")</f>
        <v/>
      </c>
      <c r="AA561" s="68" t="s">
        <v>45</v>
      </c>
      <c r="AB561" s="69" t="s">
        <v>45</v>
      </c>
      <c r="AC561" s="674" t="s">
        <v>907</v>
      </c>
      <c r="AG561" s="78"/>
      <c r="AJ561" s="84"/>
      <c r="AK561" s="84"/>
      <c r="BB561" s="675" t="s">
        <v>66</v>
      </c>
      <c r="BM561" s="78">
        <f t="shared" si="101"/>
        <v>0</v>
      </c>
      <c r="BN561" s="78">
        <f t="shared" si="102"/>
        <v>0</v>
      </c>
      <c r="BO561" s="78">
        <f t="shared" si="103"/>
        <v>0</v>
      </c>
      <c r="BP561" s="78">
        <f t="shared" si="104"/>
        <v>0</v>
      </c>
    </row>
    <row r="562" spans="1:68" ht="27" customHeight="1" x14ac:dyDescent="0.25">
      <c r="A562" s="63" t="s">
        <v>908</v>
      </c>
      <c r="B562" s="63" t="s">
        <v>909</v>
      </c>
      <c r="C562" s="36">
        <v>4301031285</v>
      </c>
      <c r="D562" s="781">
        <v>4640242181639</v>
      </c>
      <c r="E562" s="781"/>
      <c r="F562" s="62">
        <v>0.7</v>
      </c>
      <c r="G562" s="37">
        <v>6</v>
      </c>
      <c r="H562" s="62">
        <v>4.2</v>
      </c>
      <c r="I562" s="62">
        <v>4.4000000000000004</v>
      </c>
      <c r="J562" s="37">
        <v>156</v>
      </c>
      <c r="K562" s="37" t="s">
        <v>89</v>
      </c>
      <c r="L562" s="37"/>
      <c r="M562" s="38" t="s">
        <v>82</v>
      </c>
      <c r="N562" s="38"/>
      <c r="O562" s="37">
        <v>45</v>
      </c>
      <c r="P562" s="1084" t="s">
        <v>910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0"/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6" t="s">
        <v>911</v>
      </c>
      <c r="AG562" s="78"/>
      <c r="AJ562" s="84"/>
      <c r="AK562" s="84"/>
      <c r="BB562" s="677" t="s">
        <v>66</v>
      </c>
      <c r="BM562" s="78">
        <f t="shared" si="101"/>
        <v>0</v>
      </c>
      <c r="BN562" s="78">
        <f t="shared" si="102"/>
        <v>0</v>
      </c>
      <c r="BO562" s="78">
        <f t="shared" si="103"/>
        <v>0</v>
      </c>
      <c r="BP562" s="78">
        <f t="shared" si="104"/>
        <v>0</v>
      </c>
    </row>
    <row r="563" spans="1:68" ht="27" customHeight="1" x14ac:dyDescent="0.25">
      <c r="A563" s="63" t="s">
        <v>912</v>
      </c>
      <c r="B563" s="63" t="s">
        <v>913</v>
      </c>
      <c r="C563" s="36">
        <v>4301031287</v>
      </c>
      <c r="D563" s="781">
        <v>4640242181622</v>
      </c>
      <c r="E563" s="781"/>
      <c r="F563" s="62">
        <v>0.7</v>
      </c>
      <c r="G563" s="37">
        <v>6</v>
      </c>
      <c r="H563" s="62">
        <v>4.2</v>
      </c>
      <c r="I563" s="62">
        <v>4.4000000000000004</v>
      </c>
      <c r="J563" s="37">
        <v>156</v>
      </c>
      <c r="K563" s="37" t="s">
        <v>89</v>
      </c>
      <c r="L563" s="37"/>
      <c r="M563" s="38" t="s">
        <v>82</v>
      </c>
      <c r="N563" s="38"/>
      <c r="O563" s="37">
        <v>45</v>
      </c>
      <c r="P563" s="1085" t="s">
        <v>914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8" t="s">
        <v>915</v>
      </c>
      <c r="AG563" s="78"/>
      <c r="AJ563" s="84"/>
      <c r="AK563" s="84"/>
      <c r="BB563" s="679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916</v>
      </c>
      <c r="B564" s="63" t="s">
        <v>917</v>
      </c>
      <c r="C564" s="36">
        <v>4301031203</v>
      </c>
      <c r="D564" s="781">
        <v>4640242180908</v>
      </c>
      <c r="E564" s="781"/>
      <c r="F564" s="62">
        <v>0.28000000000000003</v>
      </c>
      <c r="G564" s="37">
        <v>6</v>
      </c>
      <c r="H564" s="62">
        <v>1.68</v>
      </c>
      <c r="I564" s="62">
        <v>1.81</v>
      </c>
      <c r="J564" s="37">
        <v>234</v>
      </c>
      <c r="K564" s="37" t="s">
        <v>83</v>
      </c>
      <c r="L564" s="37"/>
      <c r="M564" s="38" t="s">
        <v>82</v>
      </c>
      <c r="N564" s="38"/>
      <c r="O564" s="37">
        <v>40</v>
      </c>
      <c r="P564" s="1086" t="s">
        <v>918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IFERROR(IF(Y564=0,"",ROUNDUP(Y564/H564,0)*0.00502),"")</f>
        <v/>
      </c>
      <c r="AA564" s="68" t="s">
        <v>45</v>
      </c>
      <c r="AB564" s="69" t="s">
        <v>45</v>
      </c>
      <c r="AC564" s="680" t="s">
        <v>899</v>
      </c>
      <c r="AG564" s="78"/>
      <c r="AJ564" s="84"/>
      <c r="AK564" s="84"/>
      <c r="BB564" s="681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919</v>
      </c>
      <c r="B565" s="63" t="s">
        <v>920</v>
      </c>
      <c r="C565" s="36">
        <v>4301031200</v>
      </c>
      <c r="D565" s="781">
        <v>4640242180489</v>
      </c>
      <c r="E565" s="781"/>
      <c r="F565" s="62">
        <v>0.28000000000000003</v>
      </c>
      <c r="G565" s="37">
        <v>6</v>
      </c>
      <c r="H565" s="62">
        <v>1.68</v>
      </c>
      <c r="I565" s="62">
        <v>1.84</v>
      </c>
      <c r="J565" s="37">
        <v>234</v>
      </c>
      <c r="K565" s="37" t="s">
        <v>83</v>
      </c>
      <c r="L565" s="37"/>
      <c r="M565" s="38" t="s">
        <v>82</v>
      </c>
      <c r="N565" s="38"/>
      <c r="O565" s="37">
        <v>40</v>
      </c>
      <c r="P565" s="1087" t="s">
        <v>921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IFERROR(IF(Y565=0,"",ROUNDUP(Y565/H565,0)*0.00502),"")</f>
        <v/>
      </c>
      <c r="AA565" s="68" t="s">
        <v>45</v>
      </c>
      <c r="AB565" s="69" t="s">
        <v>45</v>
      </c>
      <c r="AC565" s="682" t="s">
        <v>903</v>
      </c>
      <c r="AG565" s="78"/>
      <c r="AJ565" s="84"/>
      <c r="AK565" s="84"/>
      <c r="BB565" s="683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x14ac:dyDescent="0.2">
      <c r="A566" s="788"/>
      <c r="B566" s="788"/>
      <c r="C566" s="788"/>
      <c r="D566" s="788"/>
      <c r="E566" s="788"/>
      <c r="F566" s="788"/>
      <c r="G566" s="788"/>
      <c r="H566" s="788"/>
      <c r="I566" s="788"/>
      <c r="J566" s="788"/>
      <c r="K566" s="788"/>
      <c r="L566" s="788"/>
      <c r="M566" s="788"/>
      <c r="N566" s="788"/>
      <c r="O566" s="789"/>
      <c r="P566" s="785" t="s">
        <v>40</v>
      </c>
      <c r="Q566" s="786"/>
      <c r="R566" s="786"/>
      <c r="S566" s="786"/>
      <c r="T566" s="786"/>
      <c r="U566" s="786"/>
      <c r="V566" s="787"/>
      <c r="W566" s="42" t="s">
        <v>39</v>
      </c>
      <c r="X566" s="43">
        <f>IFERROR(X559/H559,"0")+IFERROR(X560/H560,"0")+IFERROR(X561/H561,"0")+IFERROR(X562/H562,"0")+IFERROR(X563/H563,"0")+IFERROR(X564/H564,"0")+IFERROR(X565/H565,"0")</f>
        <v>0</v>
      </c>
      <c r="Y566" s="43">
        <f>IFERROR(Y559/H559,"0")+IFERROR(Y560/H560,"0")+IFERROR(Y561/H561,"0")+IFERROR(Y562/H562,"0")+IFERROR(Y563/H563,"0")+IFERROR(Y564/H564,"0")+IFERROR(Y565/H565,"0")</f>
        <v>0</v>
      </c>
      <c r="Z566" s="4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88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85" t="s">
        <v>40</v>
      </c>
      <c r="Q567" s="786"/>
      <c r="R567" s="786"/>
      <c r="S567" s="786"/>
      <c r="T567" s="786"/>
      <c r="U567" s="786"/>
      <c r="V567" s="787"/>
      <c r="W567" s="42" t="s">
        <v>0</v>
      </c>
      <c r="X567" s="43">
        <f>IFERROR(SUM(X559:X565),"0")</f>
        <v>0</v>
      </c>
      <c r="Y567" s="43">
        <f>IFERROR(SUM(Y559:Y565),"0")</f>
        <v>0</v>
      </c>
      <c r="Z567" s="42"/>
      <c r="AA567" s="67"/>
      <c r="AB567" s="67"/>
      <c r="AC567" s="67"/>
    </row>
    <row r="568" spans="1:68" ht="14.25" customHeight="1" x14ac:dyDescent="0.25">
      <c r="A568" s="780" t="s">
        <v>84</v>
      </c>
      <c r="B568" s="780"/>
      <c r="C568" s="780"/>
      <c r="D568" s="780"/>
      <c r="E568" s="780"/>
      <c r="F568" s="780"/>
      <c r="G568" s="780"/>
      <c r="H568" s="780"/>
      <c r="I568" s="780"/>
      <c r="J568" s="780"/>
      <c r="K568" s="780"/>
      <c r="L568" s="780"/>
      <c r="M568" s="780"/>
      <c r="N568" s="780"/>
      <c r="O568" s="780"/>
      <c r="P568" s="780"/>
      <c r="Q568" s="780"/>
      <c r="R568" s="780"/>
      <c r="S568" s="780"/>
      <c r="T568" s="780"/>
      <c r="U568" s="780"/>
      <c r="V568" s="780"/>
      <c r="W568" s="780"/>
      <c r="X568" s="780"/>
      <c r="Y568" s="780"/>
      <c r="Z568" s="780"/>
      <c r="AA568" s="66"/>
      <c r="AB568" s="66"/>
      <c r="AC568" s="80"/>
    </row>
    <row r="569" spans="1:68" ht="27" customHeight="1" x14ac:dyDescent="0.25">
      <c r="A569" s="63" t="s">
        <v>922</v>
      </c>
      <c r="B569" s="63" t="s">
        <v>923</v>
      </c>
      <c r="C569" s="36">
        <v>4301051746</v>
      </c>
      <c r="D569" s="781">
        <v>4640242180533</v>
      </c>
      <c r="E569" s="781"/>
      <c r="F569" s="62">
        <v>1.3</v>
      </c>
      <c r="G569" s="37">
        <v>6</v>
      </c>
      <c r="H569" s="62">
        <v>7.8</v>
      </c>
      <c r="I569" s="62">
        <v>8.3640000000000008</v>
      </c>
      <c r="J569" s="37">
        <v>56</v>
      </c>
      <c r="K569" s="37" t="s">
        <v>130</v>
      </c>
      <c r="L569" s="37"/>
      <c r="M569" s="38" t="s">
        <v>133</v>
      </c>
      <c r="N569" s="38"/>
      <c r="O569" s="37">
        <v>40</v>
      </c>
      <c r="P569" s="1088" t="s">
        <v>924</v>
      </c>
      <c r="Q569" s="783"/>
      <c r="R569" s="783"/>
      <c r="S569" s="783"/>
      <c r="T569" s="78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IFERROR(IF(Y569=0,"",ROUNDUP(Y569/H569,0)*0.02175),"")</f>
        <v/>
      </c>
      <c r="AA569" s="68" t="s">
        <v>45</v>
      </c>
      <c r="AB569" s="69" t="s">
        <v>45</v>
      </c>
      <c r="AC569" s="684" t="s">
        <v>925</v>
      </c>
      <c r="AG569" s="78"/>
      <c r="AJ569" s="84"/>
      <c r="AK569" s="84"/>
      <c r="BB569" s="685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926</v>
      </c>
      <c r="B570" s="63" t="s">
        <v>927</v>
      </c>
      <c r="C570" s="36">
        <v>4301051510</v>
      </c>
      <c r="D570" s="781">
        <v>4640242180540</v>
      </c>
      <c r="E570" s="781"/>
      <c r="F570" s="62">
        <v>1.3</v>
      </c>
      <c r="G570" s="37">
        <v>6</v>
      </c>
      <c r="H570" s="62">
        <v>7.8</v>
      </c>
      <c r="I570" s="62">
        <v>8.3640000000000008</v>
      </c>
      <c r="J570" s="37">
        <v>56</v>
      </c>
      <c r="K570" s="37" t="s">
        <v>130</v>
      </c>
      <c r="L570" s="37"/>
      <c r="M570" s="38" t="s">
        <v>82</v>
      </c>
      <c r="N570" s="38"/>
      <c r="O570" s="37">
        <v>30</v>
      </c>
      <c r="P570" s="1089" t="s">
        <v>928</v>
      </c>
      <c r="Q570" s="783"/>
      <c r="R570" s="783"/>
      <c r="S570" s="783"/>
      <c r="T570" s="78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86" t="s">
        <v>929</v>
      </c>
      <c r="AG570" s="78"/>
      <c r="AJ570" s="84"/>
      <c r="AK570" s="84"/>
      <c r="BB570" s="687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930</v>
      </c>
      <c r="B571" s="63" t="s">
        <v>931</v>
      </c>
      <c r="C571" s="36">
        <v>4301051390</v>
      </c>
      <c r="D571" s="781">
        <v>4640242181233</v>
      </c>
      <c r="E571" s="781"/>
      <c r="F571" s="62">
        <v>0.3</v>
      </c>
      <c r="G571" s="37">
        <v>6</v>
      </c>
      <c r="H571" s="62">
        <v>1.8</v>
      </c>
      <c r="I571" s="62">
        <v>1.984</v>
      </c>
      <c r="J571" s="37">
        <v>234</v>
      </c>
      <c r="K571" s="37" t="s">
        <v>83</v>
      </c>
      <c r="L571" s="37"/>
      <c r="M571" s="38" t="s">
        <v>82</v>
      </c>
      <c r="N571" s="38"/>
      <c r="O571" s="37">
        <v>40</v>
      </c>
      <c r="P571" s="1090" t="s">
        <v>932</v>
      </c>
      <c r="Q571" s="783"/>
      <c r="R571" s="783"/>
      <c r="S571" s="783"/>
      <c r="T571" s="784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IFERROR(IF(Y571=0,"",ROUNDUP(Y571/H571,0)*0.00502),"")</f>
        <v/>
      </c>
      <c r="AA571" s="68" t="s">
        <v>45</v>
      </c>
      <c r="AB571" s="69" t="s">
        <v>45</v>
      </c>
      <c r="AC571" s="688" t="s">
        <v>925</v>
      </c>
      <c r="AG571" s="78"/>
      <c r="AJ571" s="84"/>
      <c r="AK571" s="84"/>
      <c r="BB571" s="689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933</v>
      </c>
      <c r="B572" s="63" t="s">
        <v>934</v>
      </c>
      <c r="C572" s="36">
        <v>4301051448</v>
      </c>
      <c r="D572" s="781">
        <v>4640242181226</v>
      </c>
      <c r="E572" s="781"/>
      <c r="F572" s="62">
        <v>0.3</v>
      </c>
      <c r="G572" s="37">
        <v>6</v>
      </c>
      <c r="H572" s="62">
        <v>1.8</v>
      </c>
      <c r="I572" s="62">
        <v>1.972</v>
      </c>
      <c r="J572" s="37">
        <v>234</v>
      </c>
      <c r="K572" s="37" t="s">
        <v>83</v>
      </c>
      <c r="L572" s="37"/>
      <c r="M572" s="38" t="s">
        <v>82</v>
      </c>
      <c r="N572" s="38"/>
      <c r="O572" s="37">
        <v>30</v>
      </c>
      <c r="P572" s="1091" t="s">
        <v>935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IFERROR(IF(Y572=0,"",ROUNDUP(Y572/H572,0)*0.00502),"")</f>
        <v/>
      </c>
      <c r="AA572" s="68" t="s">
        <v>45</v>
      </c>
      <c r="AB572" s="69" t="s">
        <v>45</v>
      </c>
      <c r="AC572" s="690" t="s">
        <v>929</v>
      </c>
      <c r="AG572" s="78"/>
      <c r="AJ572" s="84"/>
      <c r="AK572" s="84"/>
      <c r="BB572" s="691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88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85" t="s">
        <v>40</v>
      </c>
      <c r="Q573" s="786"/>
      <c r="R573" s="786"/>
      <c r="S573" s="786"/>
      <c r="T573" s="786"/>
      <c r="U573" s="786"/>
      <c r="V573" s="787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85" t="s">
        <v>40</v>
      </c>
      <c r="Q574" s="786"/>
      <c r="R574" s="786"/>
      <c r="S574" s="786"/>
      <c r="T574" s="786"/>
      <c r="U574" s="786"/>
      <c r="V574" s="787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4.25" customHeight="1" x14ac:dyDescent="0.25">
      <c r="A575" s="780" t="s">
        <v>213</v>
      </c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80"/>
      <c r="P575" s="780"/>
      <c r="Q575" s="780"/>
      <c r="R575" s="780"/>
      <c r="S575" s="780"/>
      <c r="T575" s="780"/>
      <c r="U575" s="780"/>
      <c r="V575" s="780"/>
      <c r="W575" s="780"/>
      <c r="X575" s="780"/>
      <c r="Y575" s="780"/>
      <c r="Z575" s="780"/>
      <c r="AA575" s="66"/>
      <c r="AB575" s="66"/>
      <c r="AC575" s="80"/>
    </row>
    <row r="576" spans="1:68" ht="27" customHeight="1" x14ac:dyDescent="0.25">
      <c r="A576" s="63" t="s">
        <v>936</v>
      </c>
      <c r="B576" s="63" t="s">
        <v>937</v>
      </c>
      <c r="C576" s="36">
        <v>4301060408</v>
      </c>
      <c r="D576" s="781">
        <v>4640242180120</v>
      </c>
      <c r="E576" s="781"/>
      <c r="F576" s="62">
        <v>1.3</v>
      </c>
      <c r="G576" s="37">
        <v>6</v>
      </c>
      <c r="H576" s="62">
        <v>7.8</v>
      </c>
      <c r="I576" s="62">
        <v>8.2799999999999994</v>
      </c>
      <c r="J576" s="37">
        <v>56</v>
      </c>
      <c r="K576" s="37" t="s">
        <v>130</v>
      </c>
      <c r="L576" s="37"/>
      <c r="M576" s="38" t="s">
        <v>82</v>
      </c>
      <c r="N576" s="38"/>
      <c r="O576" s="37">
        <v>40</v>
      </c>
      <c r="P576" s="1092" t="s">
        <v>938</v>
      </c>
      <c r="Q576" s="783"/>
      <c r="R576" s="783"/>
      <c r="S576" s="783"/>
      <c r="T576" s="78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IFERROR(IF(Y576=0,"",ROUNDUP(Y576/H576,0)*0.02175),"")</f>
        <v/>
      </c>
      <c r="AA576" s="68" t="s">
        <v>45</v>
      </c>
      <c r="AB576" s="69" t="s">
        <v>45</v>
      </c>
      <c r="AC576" s="692" t="s">
        <v>939</v>
      </c>
      <c r="AG576" s="78"/>
      <c r="AJ576" s="84"/>
      <c r="AK576" s="84"/>
      <c r="BB576" s="69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936</v>
      </c>
      <c r="B577" s="63" t="s">
        <v>940</v>
      </c>
      <c r="C577" s="36">
        <v>4301060354</v>
      </c>
      <c r="D577" s="781">
        <v>4640242180120</v>
      </c>
      <c r="E577" s="781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130</v>
      </c>
      <c r="L577" s="37"/>
      <c r="M577" s="38" t="s">
        <v>82</v>
      </c>
      <c r="N577" s="38"/>
      <c r="O577" s="37">
        <v>40</v>
      </c>
      <c r="P577" s="1093" t="s">
        <v>941</v>
      </c>
      <c r="Q577" s="783"/>
      <c r="R577" s="783"/>
      <c r="S577" s="783"/>
      <c r="T577" s="78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4" t="s">
        <v>939</v>
      </c>
      <c r="AG577" s="78"/>
      <c r="AJ577" s="84"/>
      <c r="AK577" s="84"/>
      <c r="BB577" s="69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942</v>
      </c>
      <c r="B578" s="63" t="s">
        <v>943</v>
      </c>
      <c r="C578" s="36">
        <v>4301060407</v>
      </c>
      <c r="D578" s="781">
        <v>4640242180137</v>
      </c>
      <c r="E578" s="781"/>
      <c r="F578" s="62">
        <v>1.3</v>
      </c>
      <c r="G578" s="37">
        <v>6</v>
      </c>
      <c r="H578" s="62">
        <v>7.8</v>
      </c>
      <c r="I578" s="62">
        <v>8.2799999999999994</v>
      </c>
      <c r="J578" s="37">
        <v>56</v>
      </c>
      <c r="K578" s="37" t="s">
        <v>130</v>
      </c>
      <c r="L578" s="37"/>
      <c r="M578" s="38" t="s">
        <v>82</v>
      </c>
      <c r="N578" s="38"/>
      <c r="O578" s="37">
        <v>40</v>
      </c>
      <c r="P578" s="1094" t="s">
        <v>944</v>
      </c>
      <c r="Q578" s="783"/>
      <c r="R578" s="783"/>
      <c r="S578" s="783"/>
      <c r="T578" s="78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6" t="s">
        <v>945</v>
      </c>
      <c r="AG578" s="78"/>
      <c r="AJ578" s="84"/>
      <c r="AK578" s="84"/>
      <c r="BB578" s="69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942</v>
      </c>
      <c r="B579" s="63" t="s">
        <v>946</v>
      </c>
      <c r="C579" s="36">
        <v>4301060355</v>
      </c>
      <c r="D579" s="781">
        <v>4640242180137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130</v>
      </c>
      <c r="L579" s="37"/>
      <c r="M579" s="38" t="s">
        <v>82</v>
      </c>
      <c r="N579" s="38"/>
      <c r="O579" s="37">
        <v>40</v>
      </c>
      <c r="P579" s="1095" t="s">
        <v>947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8" t="s">
        <v>945</v>
      </c>
      <c r="AG579" s="78"/>
      <c r="AJ579" s="84"/>
      <c r="AK579" s="84"/>
      <c r="BB579" s="69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88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89"/>
      <c r="P580" s="785" t="s">
        <v>40</v>
      </c>
      <c r="Q580" s="786"/>
      <c r="R580" s="786"/>
      <c r="S580" s="786"/>
      <c r="T580" s="786"/>
      <c r="U580" s="786"/>
      <c r="V580" s="787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89"/>
      <c r="P581" s="785" t="s">
        <v>40</v>
      </c>
      <c r="Q581" s="786"/>
      <c r="R581" s="786"/>
      <c r="S581" s="786"/>
      <c r="T581" s="786"/>
      <c r="U581" s="786"/>
      <c r="V581" s="787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6.5" customHeight="1" x14ac:dyDescent="0.25">
      <c r="A582" s="779" t="s">
        <v>948</v>
      </c>
      <c r="B582" s="779"/>
      <c r="C582" s="779"/>
      <c r="D582" s="779"/>
      <c r="E582" s="779"/>
      <c r="F582" s="779"/>
      <c r="G582" s="779"/>
      <c r="H582" s="779"/>
      <c r="I582" s="779"/>
      <c r="J582" s="779"/>
      <c r="K582" s="779"/>
      <c r="L582" s="779"/>
      <c r="M582" s="779"/>
      <c r="N582" s="779"/>
      <c r="O582" s="779"/>
      <c r="P582" s="779"/>
      <c r="Q582" s="779"/>
      <c r="R582" s="779"/>
      <c r="S582" s="779"/>
      <c r="T582" s="779"/>
      <c r="U582" s="779"/>
      <c r="V582" s="779"/>
      <c r="W582" s="779"/>
      <c r="X582" s="779"/>
      <c r="Y582" s="779"/>
      <c r="Z582" s="779"/>
      <c r="AA582" s="65"/>
      <c r="AB582" s="65"/>
      <c r="AC582" s="79"/>
    </row>
    <row r="583" spans="1:68" ht="14.25" customHeight="1" x14ac:dyDescent="0.25">
      <c r="A583" s="780" t="s">
        <v>125</v>
      </c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0"/>
      <c r="P583" s="780"/>
      <c r="Q583" s="780"/>
      <c r="R583" s="780"/>
      <c r="S583" s="780"/>
      <c r="T583" s="780"/>
      <c r="U583" s="780"/>
      <c r="V583" s="780"/>
      <c r="W583" s="780"/>
      <c r="X583" s="780"/>
      <c r="Y583" s="780"/>
      <c r="Z583" s="780"/>
      <c r="AA583" s="66"/>
      <c r="AB583" s="66"/>
      <c r="AC583" s="80"/>
    </row>
    <row r="584" spans="1:68" ht="27" customHeight="1" x14ac:dyDescent="0.25">
      <c r="A584" s="63" t="s">
        <v>949</v>
      </c>
      <c r="B584" s="63" t="s">
        <v>950</v>
      </c>
      <c r="C584" s="36">
        <v>4301011951</v>
      </c>
      <c r="D584" s="781">
        <v>4640242180045</v>
      </c>
      <c r="E584" s="781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130</v>
      </c>
      <c r="L584" s="37"/>
      <c r="M584" s="38" t="s">
        <v>129</v>
      </c>
      <c r="N584" s="38"/>
      <c r="O584" s="37">
        <v>55</v>
      </c>
      <c r="P584" s="1096" t="s">
        <v>951</v>
      </c>
      <c r="Q584" s="783"/>
      <c r="R584" s="783"/>
      <c r="S584" s="783"/>
      <c r="T584" s="78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0" t="s">
        <v>952</v>
      </c>
      <c r="AG584" s="78"/>
      <c r="AJ584" s="84"/>
      <c r="AK584" s="84"/>
      <c r="BB584" s="701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27" customHeight="1" x14ac:dyDescent="0.25">
      <c r="A585" s="63" t="s">
        <v>953</v>
      </c>
      <c r="B585" s="63" t="s">
        <v>954</v>
      </c>
      <c r="C585" s="36">
        <v>4301011950</v>
      </c>
      <c r="D585" s="781">
        <v>4640242180601</v>
      </c>
      <c r="E585" s="781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130</v>
      </c>
      <c r="L585" s="37"/>
      <c r="M585" s="38" t="s">
        <v>129</v>
      </c>
      <c r="N585" s="38"/>
      <c r="O585" s="37">
        <v>55</v>
      </c>
      <c r="P585" s="1097" t="s">
        <v>955</v>
      </c>
      <c r="Q585" s="783"/>
      <c r="R585" s="783"/>
      <c r="S585" s="783"/>
      <c r="T585" s="784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2" t="s">
        <v>956</v>
      </c>
      <c r="AG585" s="78"/>
      <c r="AJ585" s="84"/>
      <c r="AK585" s="84"/>
      <c r="BB585" s="703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85" t="s">
        <v>40</v>
      </c>
      <c r="Q586" s="786"/>
      <c r="R586" s="786"/>
      <c r="S586" s="786"/>
      <c r="T586" s="786"/>
      <c r="U586" s="786"/>
      <c r="V586" s="787"/>
      <c r="W586" s="42" t="s">
        <v>39</v>
      </c>
      <c r="X586" s="43">
        <f>IFERROR(X584/H584,"0")+IFERROR(X585/H585,"0")</f>
        <v>0</v>
      </c>
      <c r="Y586" s="43">
        <f>IFERROR(Y584/H584,"0")+IFERROR(Y585/H585,"0")</f>
        <v>0</v>
      </c>
      <c r="Z586" s="43">
        <f>IFERROR(IF(Z584="",0,Z584),"0")+IFERROR(IF(Z585="",0,Z585),"0")</f>
        <v>0</v>
      </c>
      <c r="AA586" s="67"/>
      <c r="AB586" s="67"/>
      <c r="AC586" s="67"/>
    </row>
    <row r="587" spans="1:68" x14ac:dyDescent="0.2">
      <c r="A587" s="788"/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9"/>
      <c r="P587" s="785" t="s">
        <v>40</v>
      </c>
      <c r="Q587" s="786"/>
      <c r="R587" s="786"/>
      <c r="S587" s="786"/>
      <c r="T587" s="786"/>
      <c r="U587" s="786"/>
      <c r="V587" s="787"/>
      <c r="W587" s="42" t="s">
        <v>0</v>
      </c>
      <c r="X587" s="43">
        <f>IFERROR(SUM(X584:X585),"0")</f>
        <v>0</v>
      </c>
      <c r="Y587" s="43">
        <f>IFERROR(SUM(Y584:Y585),"0")</f>
        <v>0</v>
      </c>
      <c r="Z587" s="42"/>
      <c r="AA587" s="67"/>
      <c r="AB587" s="67"/>
      <c r="AC587" s="67"/>
    </row>
    <row r="588" spans="1:68" ht="14.25" customHeight="1" x14ac:dyDescent="0.25">
      <c r="A588" s="780" t="s">
        <v>173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66"/>
      <c r="AB588" s="66"/>
      <c r="AC588" s="80"/>
    </row>
    <row r="589" spans="1:68" ht="27" customHeight="1" x14ac:dyDescent="0.25">
      <c r="A589" s="63" t="s">
        <v>957</v>
      </c>
      <c r="B589" s="63" t="s">
        <v>958</v>
      </c>
      <c r="C589" s="36">
        <v>4301020314</v>
      </c>
      <c r="D589" s="781">
        <v>4640242180090</v>
      </c>
      <c r="E589" s="781"/>
      <c r="F589" s="62">
        <v>1.5</v>
      </c>
      <c r="G589" s="37">
        <v>8</v>
      </c>
      <c r="H589" s="62">
        <v>12</v>
      </c>
      <c r="I589" s="62">
        <v>12.48</v>
      </c>
      <c r="J589" s="37">
        <v>56</v>
      </c>
      <c r="K589" s="37" t="s">
        <v>130</v>
      </c>
      <c r="L589" s="37"/>
      <c r="M589" s="38" t="s">
        <v>129</v>
      </c>
      <c r="N589" s="38"/>
      <c r="O589" s="37">
        <v>50</v>
      </c>
      <c r="P589" s="1098" t="s">
        <v>959</v>
      </c>
      <c r="Q589" s="783"/>
      <c r="R589" s="783"/>
      <c r="S589" s="783"/>
      <c r="T589" s="784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4" t="s">
        <v>960</v>
      </c>
      <c r="AG589" s="78"/>
      <c r="AJ589" s="84"/>
      <c r="AK589" s="84"/>
      <c r="BB589" s="705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88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85" t="s">
        <v>40</v>
      </c>
      <c r="Q591" s="786"/>
      <c r="R591" s="786"/>
      <c r="S591" s="786"/>
      <c r="T591" s="786"/>
      <c r="U591" s="786"/>
      <c r="V591" s="787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80" t="s">
        <v>78</v>
      </c>
      <c r="B592" s="780"/>
      <c r="C592" s="780"/>
      <c r="D592" s="780"/>
      <c r="E592" s="780"/>
      <c r="F592" s="780"/>
      <c r="G592" s="780"/>
      <c r="H592" s="780"/>
      <c r="I592" s="780"/>
      <c r="J592" s="780"/>
      <c r="K592" s="780"/>
      <c r="L592" s="780"/>
      <c r="M592" s="780"/>
      <c r="N592" s="780"/>
      <c r="O592" s="780"/>
      <c r="P592" s="780"/>
      <c r="Q592" s="780"/>
      <c r="R592" s="780"/>
      <c r="S592" s="780"/>
      <c r="T592" s="780"/>
      <c r="U592" s="780"/>
      <c r="V592" s="780"/>
      <c r="W592" s="780"/>
      <c r="X592" s="780"/>
      <c r="Y592" s="780"/>
      <c r="Z592" s="780"/>
      <c r="AA592" s="66"/>
      <c r="AB592" s="66"/>
      <c r="AC592" s="80"/>
    </row>
    <row r="593" spans="1:68" ht="27" customHeight="1" x14ac:dyDescent="0.25">
      <c r="A593" s="63" t="s">
        <v>961</v>
      </c>
      <c r="B593" s="63" t="s">
        <v>962</v>
      </c>
      <c r="C593" s="36">
        <v>4301031321</v>
      </c>
      <c r="D593" s="781">
        <v>4640242180076</v>
      </c>
      <c r="E593" s="781"/>
      <c r="F593" s="62">
        <v>0.7</v>
      </c>
      <c r="G593" s="37">
        <v>6</v>
      </c>
      <c r="H593" s="62">
        <v>4.2</v>
      </c>
      <c r="I593" s="62">
        <v>4.4000000000000004</v>
      </c>
      <c r="J593" s="37">
        <v>156</v>
      </c>
      <c r="K593" s="37" t="s">
        <v>89</v>
      </c>
      <c r="L593" s="37"/>
      <c r="M593" s="38" t="s">
        <v>82</v>
      </c>
      <c r="N593" s="38"/>
      <c r="O593" s="37">
        <v>40</v>
      </c>
      <c r="P593" s="1100" t="s">
        <v>963</v>
      </c>
      <c r="Q593" s="783"/>
      <c r="R593" s="783"/>
      <c r="S593" s="783"/>
      <c r="T593" s="78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IFERROR(IF(Y593=0,"",ROUNDUP(Y593/H593,0)*0.00753),"")</f>
        <v/>
      </c>
      <c r="AA593" s="68" t="s">
        <v>45</v>
      </c>
      <c r="AB593" s="69" t="s">
        <v>45</v>
      </c>
      <c r="AC593" s="706" t="s">
        <v>964</v>
      </c>
      <c r="AG593" s="78"/>
      <c r="AJ593" s="84"/>
      <c r="AK593" s="84"/>
      <c r="BB593" s="707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88"/>
      <c r="B595" s="788"/>
      <c r="C595" s="788"/>
      <c r="D595" s="788"/>
      <c r="E595" s="788"/>
      <c r="F595" s="788"/>
      <c r="G595" s="788"/>
      <c r="H595" s="788"/>
      <c r="I595" s="788"/>
      <c r="J595" s="788"/>
      <c r="K595" s="788"/>
      <c r="L595" s="788"/>
      <c r="M595" s="788"/>
      <c r="N595" s="788"/>
      <c r="O595" s="789"/>
      <c r="P595" s="785" t="s">
        <v>40</v>
      </c>
      <c r="Q595" s="786"/>
      <c r="R595" s="786"/>
      <c r="S595" s="786"/>
      <c r="T595" s="786"/>
      <c r="U595" s="786"/>
      <c r="V595" s="787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780" t="s">
        <v>84</v>
      </c>
      <c r="B596" s="780"/>
      <c r="C596" s="780"/>
      <c r="D596" s="780"/>
      <c r="E596" s="780"/>
      <c r="F596" s="780"/>
      <c r="G596" s="780"/>
      <c r="H596" s="780"/>
      <c r="I596" s="780"/>
      <c r="J596" s="780"/>
      <c r="K596" s="780"/>
      <c r="L596" s="780"/>
      <c r="M596" s="780"/>
      <c r="N596" s="780"/>
      <c r="O596" s="780"/>
      <c r="P596" s="780"/>
      <c r="Q596" s="780"/>
      <c r="R596" s="780"/>
      <c r="S596" s="780"/>
      <c r="T596" s="780"/>
      <c r="U596" s="780"/>
      <c r="V596" s="780"/>
      <c r="W596" s="780"/>
      <c r="X596" s="780"/>
      <c r="Y596" s="780"/>
      <c r="Z596" s="780"/>
      <c r="AA596" s="66"/>
      <c r="AB596" s="66"/>
      <c r="AC596" s="80"/>
    </row>
    <row r="597" spans="1:68" ht="27" customHeight="1" x14ac:dyDescent="0.25">
      <c r="A597" s="63" t="s">
        <v>965</v>
      </c>
      <c r="B597" s="63" t="s">
        <v>966</v>
      </c>
      <c r="C597" s="36">
        <v>4301051780</v>
      </c>
      <c r="D597" s="781">
        <v>4640242180106</v>
      </c>
      <c r="E597" s="781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130</v>
      </c>
      <c r="L597" s="37"/>
      <c r="M597" s="38" t="s">
        <v>82</v>
      </c>
      <c r="N597" s="38"/>
      <c r="O597" s="37">
        <v>45</v>
      </c>
      <c r="P597" s="1101" t="s">
        <v>967</v>
      </c>
      <c r="Q597" s="783"/>
      <c r="R597" s="783"/>
      <c r="S597" s="783"/>
      <c r="T597" s="78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968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788"/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9"/>
      <c r="P599" s="785" t="s">
        <v>40</v>
      </c>
      <c r="Q599" s="786"/>
      <c r="R599" s="786"/>
      <c r="S599" s="786"/>
      <c r="T599" s="786"/>
      <c r="U599" s="786"/>
      <c r="V599" s="787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15" customHeight="1" x14ac:dyDescent="0.2">
      <c r="A600" s="788"/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1105"/>
      <c r="P600" s="1102" t="s">
        <v>33</v>
      </c>
      <c r="Q600" s="1103"/>
      <c r="R600" s="1103"/>
      <c r="S600" s="1103"/>
      <c r="T600" s="1103"/>
      <c r="U600" s="1103"/>
      <c r="V600" s="1104"/>
      <c r="W600" s="42" t="s">
        <v>0</v>
      </c>
      <c r="X600" s="4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0</v>
      </c>
      <c r="Y600" s="4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0</v>
      </c>
      <c r="Z600" s="42"/>
      <c r="AA600" s="67"/>
      <c r="AB600" s="67"/>
      <c r="AC600" s="67"/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1105"/>
      <c r="P601" s="1102" t="s">
        <v>34</v>
      </c>
      <c r="Q601" s="1103"/>
      <c r="R601" s="1103"/>
      <c r="S601" s="1103"/>
      <c r="T601" s="1103"/>
      <c r="U601" s="1103"/>
      <c r="V601" s="1104"/>
      <c r="W601" s="42" t="s">
        <v>0</v>
      </c>
      <c r="X601" s="43">
        <f>IFERROR(SUM(BM22:BM597),"0")</f>
        <v>0</v>
      </c>
      <c r="Y601" s="43">
        <f>IFERROR(SUM(BN22:BN597),"0")</f>
        <v>0</v>
      </c>
      <c r="Z601" s="42"/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1105"/>
      <c r="P602" s="1102" t="s">
        <v>35</v>
      </c>
      <c r="Q602" s="1103"/>
      <c r="R602" s="1103"/>
      <c r="S602" s="1103"/>
      <c r="T602" s="1103"/>
      <c r="U602" s="1103"/>
      <c r="V602" s="1104"/>
      <c r="W602" s="42" t="s">
        <v>20</v>
      </c>
      <c r="X602" s="44">
        <f>ROUNDUP(SUM(BO22:BO597),0)</f>
        <v>0</v>
      </c>
      <c r="Y602" s="44">
        <f>ROUNDUP(SUM(BP22:BP597),0)</f>
        <v>0</v>
      </c>
      <c r="Z602" s="42"/>
      <c r="AA602" s="67"/>
      <c r="AB602" s="67"/>
      <c r="AC602" s="67"/>
    </row>
    <row r="603" spans="1:68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36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GrossWeightTotal+PalletQtyTotal*25</f>
        <v>0</v>
      </c>
      <c r="Y603" s="43">
        <f>GrossWeightTotalR+PalletQtyTotalR*25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37</v>
      </c>
      <c r="Q604" s="1103"/>
      <c r="R604" s="1103"/>
      <c r="S604" s="1103"/>
      <c r="T604" s="1103"/>
      <c r="U604" s="1103"/>
      <c r="V604" s="1104"/>
      <c r="W604" s="42" t="s">
        <v>20</v>
      </c>
      <c r="X604" s="4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0</v>
      </c>
      <c r="Y604" s="4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0</v>
      </c>
      <c r="Z604" s="42"/>
      <c r="AA604" s="67"/>
      <c r="AB604" s="67"/>
      <c r="AC604" s="67"/>
    </row>
    <row r="605" spans="1:68" ht="14.25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38</v>
      </c>
      <c r="Q605" s="1103"/>
      <c r="R605" s="1103"/>
      <c r="S605" s="1103"/>
      <c r="T605" s="1103"/>
      <c r="U605" s="1103"/>
      <c r="V605" s="1104"/>
      <c r="W605" s="45" t="s">
        <v>51</v>
      </c>
      <c r="X605" s="42"/>
      <c r="Y605" s="42"/>
      <c r="Z605" s="42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0</v>
      </c>
      <c r="AA605" s="67"/>
      <c r="AB605" s="67"/>
      <c r="AC605" s="67"/>
    </row>
    <row r="606" spans="1:68" ht="13.5" thickBot="1" x14ac:dyDescent="0.25"/>
    <row r="607" spans="1:68" ht="27" thickTop="1" thickBot="1" x14ac:dyDescent="0.25">
      <c r="A607" s="46" t="s">
        <v>9</v>
      </c>
      <c r="B607" s="85" t="s">
        <v>77</v>
      </c>
      <c r="C607" s="1099" t="s">
        <v>123</v>
      </c>
      <c r="D607" s="1099" t="s">
        <v>123</v>
      </c>
      <c r="E607" s="1099" t="s">
        <v>123</v>
      </c>
      <c r="F607" s="1099" t="s">
        <v>123</v>
      </c>
      <c r="G607" s="1099" t="s">
        <v>123</v>
      </c>
      <c r="H607" s="1099" t="s">
        <v>123</v>
      </c>
      <c r="I607" s="1099" t="s">
        <v>331</v>
      </c>
      <c r="J607" s="1099" t="s">
        <v>331</v>
      </c>
      <c r="K607" s="1099" t="s">
        <v>331</v>
      </c>
      <c r="L607" s="1106"/>
      <c r="M607" s="1099" t="s">
        <v>331</v>
      </c>
      <c r="N607" s="1106"/>
      <c r="O607" s="1099" t="s">
        <v>331</v>
      </c>
      <c r="P607" s="1099" t="s">
        <v>331</v>
      </c>
      <c r="Q607" s="1099" t="s">
        <v>331</v>
      </c>
      <c r="R607" s="1099" t="s">
        <v>331</v>
      </c>
      <c r="S607" s="1099" t="s">
        <v>331</v>
      </c>
      <c r="T607" s="1099" t="s">
        <v>331</v>
      </c>
      <c r="U607" s="1099" t="s">
        <v>331</v>
      </c>
      <c r="V607" s="1099" t="s">
        <v>331</v>
      </c>
      <c r="W607" s="1099" t="s">
        <v>622</v>
      </c>
      <c r="X607" s="1099" t="s">
        <v>622</v>
      </c>
      <c r="Y607" s="1099" t="s">
        <v>707</v>
      </c>
      <c r="Z607" s="1099" t="s">
        <v>707</v>
      </c>
      <c r="AA607" s="1099" t="s">
        <v>707</v>
      </c>
      <c r="AB607" s="1099" t="s">
        <v>707</v>
      </c>
      <c r="AC607" s="85" t="s">
        <v>799</v>
      </c>
      <c r="AD607" s="1099" t="s">
        <v>857</v>
      </c>
      <c r="AE607" s="1099" t="s">
        <v>857</v>
      </c>
      <c r="AF607" s="1"/>
    </row>
    <row r="608" spans="1:68" ht="14.25" customHeight="1" thickTop="1" x14ac:dyDescent="0.2">
      <c r="A608" s="1107" t="s">
        <v>10</v>
      </c>
      <c r="B608" s="1099" t="s">
        <v>77</v>
      </c>
      <c r="C608" s="1099" t="s">
        <v>124</v>
      </c>
      <c r="D608" s="1099" t="s">
        <v>150</v>
      </c>
      <c r="E608" s="1099" t="s">
        <v>220</v>
      </c>
      <c r="F608" s="1099" t="s">
        <v>241</v>
      </c>
      <c r="G608" s="1099" t="s">
        <v>289</v>
      </c>
      <c r="H608" s="1099" t="s">
        <v>123</v>
      </c>
      <c r="I608" s="1099" t="s">
        <v>332</v>
      </c>
      <c r="J608" s="1099" t="s">
        <v>357</v>
      </c>
      <c r="K608" s="1099" t="s">
        <v>430</v>
      </c>
      <c r="L608" s="1"/>
      <c r="M608" s="1099" t="s">
        <v>450</v>
      </c>
      <c r="N608" s="1"/>
      <c r="O608" s="1099" t="s">
        <v>471</v>
      </c>
      <c r="P608" s="1099" t="s">
        <v>488</v>
      </c>
      <c r="Q608" s="1099" t="s">
        <v>491</v>
      </c>
      <c r="R608" s="1099" t="s">
        <v>500</v>
      </c>
      <c r="S608" s="1099" t="s">
        <v>514</v>
      </c>
      <c r="T608" s="1099" t="s">
        <v>518</v>
      </c>
      <c r="U608" s="1099" t="s">
        <v>526</v>
      </c>
      <c r="V608" s="1099" t="s">
        <v>609</v>
      </c>
      <c r="W608" s="1099" t="s">
        <v>623</v>
      </c>
      <c r="X608" s="1099" t="s">
        <v>668</v>
      </c>
      <c r="Y608" s="1099" t="s">
        <v>708</v>
      </c>
      <c r="Z608" s="1099" t="s">
        <v>766</v>
      </c>
      <c r="AA608" s="1099" t="s">
        <v>786</v>
      </c>
      <c r="AB608" s="1099" t="s">
        <v>795</v>
      </c>
      <c r="AC608" s="1099" t="s">
        <v>799</v>
      </c>
      <c r="AD608" s="1099" t="s">
        <v>857</v>
      </c>
      <c r="AE608" s="1099" t="s">
        <v>948</v>
      </c>
      <c r="AF608" s="1"/>
    </row>
    <row r="609" spans="1:32" ht="13.5" thickBot="1" x14ac:dyDescent="0.25">
      <c r="A609" s="1108"/>
      <c r="B609" s="1099"/>
      <c r="C609" s="1099"/>
      <c r="D609" s="1099"/>
      <c r="E609" s="1099"/>
      <c r="F609" s="1099"/>
      <c r="G609" s="1099"/>
      <c r="H609" s="1099"/>
      <c r="I609" s="1099"/>
      <c r="J609" s="1099"/>
      <c r="K609" s="1099"/>
      <c r="L609" s="1"/>
      <c r="M609" s="1099"/>
      <c r="N609" s="1"/>
      <c r="O609" s="1099"/>
      <c r="P609" s="1099"/>
      <c r="Q609" s="1099"/>
      <c r="R609" s="1099"/>
      <c r="S609" s="1099"/>
      <c r="T609" s="1099"/>
      <c r="U609" s="1099"/>
      <c r="V609" s="1099"/>
      <c r="W609" s="1099"/>
      <c r="X609" s="1099"/>
      <c r="Y609" s="1099"/>
      <c r="Z609" s="1099"/>
      <c r="AA609" s="1099"/>
      <c r="AB609" s="1099"/>
      <c r="AC609" s="1099"/>
      <c r="AD609" s="1099"/>
      <c r="AE609" s="1099"/>
      <c r="AF609" s="1"/>
    </row>
    <row r="610" spans="1:32" ht="18" thickTop="1" thickBot="1" x14ac:dyDescent="0.25">
      <c r="A610" s="46" t="s">
        <v>13</v>
      </c>
      <c r="B610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2">
        <f>IFERROR(Y48*1,"0")+IFERROR(Y49*1,"0")+IFERROR(Y50*1,"0")+IFERROR(Y51*1,"0")+IFERROR(Y52*1,"0")+IFERROR(Y53*1,"0")+IFERROR(Y57*1,"0")+IFERROR(Y58*1,"0")</f>
        <v>0</v>
      </c>
      <c r="D610" s="52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52">
        <f>IFERROR(Y103*1,"0")+IFERROR(Y104*1,"0")+IFERROR(Y105*1,"0")+IFERROR(Y109*1,"0")+IFERROR(Y110*1,"0")+IFERROR(Y111*1,"0")+IFERROR(Y112*1,"0")+IFERROR(Y113*1,"0")</f>
        <v>0</v>
      </c>
      <c r="F610" s="52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52">
        <f>IFERROR(Y150*1,"0")+IFERROR(Y151*1,"0")+IFERROR(Y155*1,"0")+IFERROR(Y156*1,"0")+IFERROR(Y160*1,"0")+IFERROR(Y161*1,"0")</f>
        <v>0</v>
      </c>
      <c r="H610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52">
        <f>IFERROR(Y188*1,"0")+IFERROR(Y192*1,"0")+IFERROR(Y193*1,"0")+IFERROR(Y194*1,"0")+IFERROR(Y195*1,"0")+IFERROR(Y196*1,"0")+IFERROR(Y197*1,"0")+IFERROR(Y198*1,"0")+IFERROR(Y199*1,"0")</f>
        <v>0</v>
      </c>
      <c r="J610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52">
        <f>IFERROR(Y248*1,"0")+IFERROR(Y249*1,"0")+IFERROR(Y250*1,"0")+IFERROR(Y251*1,"0")+IFERROR(Y252*1,"0")+IFERROR(Y253*1,"0")+IFERROR(Y254*1,"0")+IFERROR(Y255*1,"0")</f>
        <v>0</v>
      </c>
      <c r="L610" s="1"/>
      <c r="M610" s="52">
        <f>IFERROR(Y260*1,"0")+IFERROR(Y261*1,"0")+IFERROR(Y262*1,"0")+IFERROR(Y263*1,"0")+IFERROR(Y264*1,"0")+IFERROR(Y265*1,"0")+IFERROR(Y266*1,"0")+IFERROR(Y267*1,"0")</f>
        <v>0</v>
      </c>
      <c r="N610" s="1"/>
      <c r="O610" s="52">
        <f>IFERROR(Y272*1,"0")+IFERROR(Y273*1,"0")+IFERROR(Y274*1,"0")+IFERROR(Y275*1,"0")+IFERROR(Y276*1,"0")+IFERROR(Y277*1,"0")</f>
        <v>0</v>
      </c>
      <c r="P610" s="52">
        <f>IFERROR(Y282*1,"0")</f>
        <v>0</v>
      </c>
      <c r="Q610" s="52">
        <f>IFERROR(Y287*1,"0")+IFERROR(Y288*1,"0")+IFERROR(Y289*1,"0")</f>
        <v>0</v>
      </c>
      <c r="R610" s="52">
        <f>IFERROR(Y294*1,"0")+IFERROR(Y295*1,"0")+IFERROR(Y296*1,"0")+IFERROR(Y297*1,"0")+IFERROR(Y298*1,"0")</f>
        <v>0</v>
      </c>
      <c r="S610" s="52">
        <f>IFERROR(Y303*1,"0")</f>
        <v>0</v>
      </c>
      <c r="T610" s="52">
        <f>IFERROR(Y308*1,"0")+IFERROR(Y312*1,"0")+IFERROR(Y313*1,"0")</f>
        <v>0</v>
      </c>
      <c r="U610" s="52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52">
        <f>IFERROR(Y365*1,"0")+IFERROR(Y369*1,"0")+IFERROR(Y370*1,"0")+IFERROR(Y371*1,"0")</f>
        <v>0</v>
      </c>
      <c r="W610" s="52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0</v>
      </c>
      <c r="X610" s="52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52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52">
        <f>IFERROR(Y474*1,"0")+IFERROR(Y478*1,"0")+IFERROR(Y479*1,"0")+IFERROR(Y480*1,"0")+IFERROR(Y481*1,"0")+IFERROR(Y482*1,"0")+IFERROR(Y486*1,"0")</f>
        <v>0</v>
      </c>
      <c r="AA610" s="52">
        <f>IFERROR(Y491*1,"0")+IFERROR(Y492*1,"0")+IFERROR(Y493*1,"0")</f>
        <v>0</v>
      </c>
      <c r="AB610" s="52">
        <f>IFERROR(Y498*1,"0")</f>
        <v>0</v>
      </c>
      <c r="AC610" s="52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52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52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3" t="s">
        <v>970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972</v>
      </c>
      <c r="D6" s="53" t="s">
        <v>973</v>
      </c>
      <c r="E6" s="53" t="s">
        <v>45</v>
      </c>
    </row>
    <row r="8" spans="2:8" x14ac:dyDescent="0.2">
      <c r="B8" s="53" t="s">
        <v>76</v>
      </c>
      <c r="C8" s="53" t="s">
        <v>972</v>
      </c>
      <c r="D8" s="53" t="s">
        <v>45</v>
      </c>
      <c r="E8" s="53" t="s">
        <v>45</v>
      </c>
    </row>
    <row r="10" spans="2:8" x14ac:dyDescent="0.2">
      <c r="B10" s="53" t="s">
        <v>974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975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976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977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978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979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984</v>
      </c>
      <c r="C20" s="53" t="s">
        <v>45</v>
      </c>
      <c r="D20" s="53" t="s">
        <v>45</v>
      </c>
      <c r="E20" s="53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2024-10-11T06:16:12Z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