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864BE38A-7B0F-4D8A-8C5F-125678AC3D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P557" i="2"/>
  <c r="BO557" i="2"/>
  <c r="BM557" i="2"/>
  <c r="Y557" i="2"/>
  <c r="BO556" i="2"/>
  <c r="BM556" i="2"/>
  <c r="Y556" i="2"/>
  <c r="BO555" i="2"/>
  <c r="BM555" i="2"/>
  <c r="Z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Y536" i="2"/>
  <c r="X536" i="2"/>
  <c r="Y535" i="2"/>
  <c r="X535" i="2"/>
  <c r="BP534" i="2"/>
  <c r="BO534" i="2"/>
  <c r="BN534" i="2"/>
  <c r="BM534" i="2"/>
  <c r="Z534" i="2"/>
  <c r="Y534" i="2"/>
  <c r="BP533" i="2"/>
  <c r="BO533" i="2"/>
  <c r="BN533" i="2"/>
  <c r="BM533" i="2"/>
  <c r="Z533" i="2"/>
  <c r="Y533" i="2"/>
  <c r="BP532" i="2"/>
  <c r="BO532" i="2"/>
  <c r="BN532" i="2"/>
  <c r="BM532" i="2"/>
  <c r="Z532" i="2"/>
  <c r="Y532" i="2"/>
  <c r="BP531" i="2"/>
  <c r="BO531" i="2"/>
  <c r="BN531" i="2"/>
  <c r="BM531" i="2"/>
  <c r="Z531" i="2"/>
  <c r="Z535" i="2" s="1"/>
  <c r="Y531" i="2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P505" i="2"/>
  <c r="BO505" i="2"/>
  <c r="BN505" i="2"/>
  <c r="BM505" i="2"/>
  <c r="Z505" i="2"/>
  <c r="Y505" i="2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Z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Z489" i="2"/>
  <c r="Y489" i="2"/>
  <c r="BP489" i="2" s="1"/>
  <c r="P489" i="2"/>
  <c r="BO488" i="2"/>
  <c r="BM488" i="2"/>
  <c r="Z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P485" i="2"/>
  <c r="BO485" i="2"/>
  <c r="BN485" i="2"/>
  <c r="BM485" i="2"/>
  <c r="Z485" i="2"/>
  <c r="Y485" i="2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Y468" i="2"/>
  <c r="X468" i="2"/>
  <c r="X467" i="2"/>
  <c r="BO466" i="2"/>
  <c r="BM466" i="2"/>
  <c r="Z466" i="2"/>
  <c r="Z467" i="2" s="1"/>
  <c r="Y466" i="2"/>
  <c r="BN466" i="2" s="1"/>
  <c r="P466" i="2"/>
  <c r="X464" i="2"/>
  <c r="X463" i="2"/>
  <c r="BO462" i="2"/>
  <c r="BM462" i="2"/>
  <c r="Z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P459" i="2"/>
  <c r="BO459" i="2"/>
  <c r="BN459" i="2"/>
  <c r="BM459" i="2"/>
  <c r="Z459" i="2"/>
  <c r="Y459" i="2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P439" i="2"/>
  <c r="BO439" i="2"/>
  <c r="BM439" i="2"/>
  <c r="Y439" i="2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Z434" i="2"/>
  <c r="Y434" i="2"/>
  <c r="BP434" i="2" s="1"/>
  <c r="P434" i="2"/>
  <c r="BO433" i="2"/>
  <c r="BM433" i="2"/>
  <c r="Z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P429" i="2"/>
  <c r="BO429" i="2"/>
  <c r="BN429" i="2"/>
  <c r="BM429" i="2"/>
  <c r="Z429" i="2"/>
  <c r="Y429" i="2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Z421" i="2"/>
  <c r="Y421" i="2"/>
  <c r="P421" i="2"/>
  <c r="BO420" i="2"/>
  <c r="BM420" i="2"/>
  <c r="Z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P403" i="2"/>
  <c r="BO403" i="2"/>
  <c r="BN403" i="2"/>
  <c r="BM403" i="2"/>
  <c r="Z403" i="2"/>
  <c r="Y403" i="2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Z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P389" i="2"/>
  <c r="BO389" i="2"/>
  <c r="BN389" i="2"/>
  <c r="BM389" i="2"/>
  <c r="Z389" i="2"/>
  <c r="Y389" i="2"/>
  <c r="X386" i="2"/>
  <c r="X385" i="2"/>
  <c r="BO384" i="2"/>
  <c r="BM384" i="2"/>
  <c r="Y384" i="2"/>
  <c r="Y385" i="2" s="1"/>
  <c r="P384" i="2"/>
  <c r="BP383" i="2"/>
  <c r="BO383" i="2"/>
  <c r="BN383" i="2"/>
  <c r="BM383" i="2"/>
  <c r="Z383" i="2"/>
  <c r="Y383" i="2"/>
  <c r="Y386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Z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P365" i="2"/>
  <c r="BO365" i="2"/>
  <c r="BN365" i="2"/>
  <c r="BM365" i="2"/>
  <c r="Z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Y370" i="2" s="1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Z341" i="2"/>
  <c r="Y341" i="2"/>
  <c r="Y345" i="2" s="1"/>
  <c r="P341" i="2"/>
  <c r="X339" i="2"/>
  <c r="X338" i="2"/>
  <c r="BO337" i="2"/>
  <c r="BM337" i="2"/>
  <c r="Z337" i="2"/>
  <c r="Y337" i="2"/>
  <c r="BN337" i="2" s="1"/>
  <c r="P337" i="2"/>
  <c r="BO336" i="2"/>
  <c r="BM336" i="2"/>
  <c r="Y336" i="2"/>
  <c r="Z336" i="2" s="1"/>
  <c r="P336" i="2"/>
  <c r="BO335" i="2"/>
  <c r="BN335" i="2"/>
  <c r="BM335" i="2"/>
  <c r="Z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N329" i="2"/>
  <c r="BM329" i="2"/>
  <c r="Z329" i="2"/>
  <c r="Y329" i="2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Z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S589" i="2" s="1"/>
  <c r="P291" i="2"/>
  <c r="X288" i="2"/>
  <c r="X287" i="2"/>
  <c r="BO286" i="2"/>
  <c r="BM286" i="2"/>
  <c r="Z286" i="2"/>
  <c r="Z287" i="2" s="1"/>
  <c r="Y286" i="2"/>
  <c r="R589" i="2" s="1"/>
  <c r="P286" i="2"/>
  <c r="X283" i="2"/>
  <c r="X282" i="2"/>
  <c r="BO281" i="2"/>
  <c r="BM281" i="2"/>
  <c r="Z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P278" i="2"/>
  <c r="BO278" i="2"/>
  <c r="BN278" i="2"/>
  <c r="BM278" i="2"/>
  <c r="Z278" i="2"/>
  <c r="Y278" i="2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Z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Z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P232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P226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P216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P211" i="2"/>
  <c r="BO211" i="2"/>
  <c r="BN211" i="2"/>
  <c r="BM211" i="2"/>
  <c r="Z211" i="2"/>
  <c r="Y211" i="2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Z202" i="2" s="1"/>
  <c r="P202" i="2"/>
  <c r="BO201" i="2"/>
  <c r="BM201" i="2"/>
  <c r="Y201" i="2"/>
  <c r="Z201" i="2" s="1"/>
  <c r="P201" i="2"/>
  <c r="BP200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P187" i="2"/>
  <c r="BO187" i="2"/>
  <c r="BM187" i="2"/>
  <c r="Y187" i="2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P180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Z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Z168" i="2"/>
  <c r="Y168" i="2"/>
  <c r="BP168" i="2" s="1"/>
  <c r="P168" i="2"/>
  <c r="BO167" i="2"/>
  <c r="BN167" i="2"/>
  <c r="BM167" i="2"/>
  <c r="Z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Z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P147" i="2"/>
  <c r="BO147" i="2"/>
  <c r="BN147" i="2"/>
  <c r="BM147" i="2"/>
  <c r="Z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P132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N100" i="2"/>
  <c r="BM100" i="2"/>
  <c r="Z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Y102" i="2" s="1"/>
  <c r="P98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Z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P75" i="2"/>
  <c r="BO75" i="2"/>
  <c r="BN75" i="2"/>
  <c r="BM75" i="2"/>
  <c r="Z75" i="2"/>
  <c r="Y75" i="2"/>
  <c r="P75" i="2"/>
  <c r="BO74" i="2"/>
  <c r="BM74" i="2"/>
  <c r="Y74" i="2"/>
  <c r="BP74" i="2" s="1"/>
  <c r="BP73" i="2"/>
  <c r="BO73" i="2"/>
  <c r="BN73" i="2"/>
  <c r="BM73" i="2"/>
  <c r="Z73" i="2"/>
  <c r="Y73" i="2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Z70" i="2"/>
  <c r="Y70" i="2"/>
  <c r="BP70" i="2" s="1"/>
  <c r="P70" i="2"/>
  <c r="BO69" i="2"/>
  <c r="BM69" i="2"/>
  <c r="Y69" i="2"/>
  <c r="BP69" i="2" s="1"/>
  <c r="P69" i="2"/>
  <c r="BO68" i="2"/>
  <c r="BM68" i="2"/>
  <c r="Y68" i="2"/>
  <c r="Y77" i="2" s="1"/>
  <c r="X65" i="2"/>
  <c r="X64" i="2"/>
  <c r="BO63" i="2"/>
  <c r="BN63" i="2"/>
  <c r="BM63" i="2"/>
  <c r="Z63" i="2"/>
  <c r="Y63" i="2"/>
  <c r="BP63" i="2" s="1"/>
  <c r="P63" i="2"/>
  <c r="BO62" i="2"/>
  <c r="BN62" i="2"/>
  <c r="BM62" i="2"/>
  <c r="Z62" i="2"/>
  <c r="Z64" i="2" s="1"/>
  <c r="Y62" i="2"/>
  <c r="Y65" i="2" s="1"/>
  <c r="P62" i="2"/>
  <c r="X60" i="2"/>
  <c r="X59" i="2"/>
  <c r="BO58" i="2"/>
  <c r="BN58" i="2"/>
  <c r="BM58" i="2"/>
  <c r="Z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P55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J9" i="2" l="1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Z331" i="2" s="1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Z393" i="2"/>
  <c r="BN390" i="2"/>
  <c r="BN396" i="2"/>
  <c r="Y398" i="2"/>
  <c r="Z396" i="2"/>
  <c r="Z398" i="2" s="1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Z325" i="2" s="1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Z170" i="2" s="1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95" i="2" s="1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Z144" i="2" s="1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Z156" i="2" s="1"/>
  <c r="Y156" i="2"/>
  <c r="Z160" i="2"/>
  <c r="Z164" i="2" s="1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Z463" i="2" s="1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Z135" i="2" s="1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Z374" i="2"/>
  <c r="X581" i="2"/>
  <c r="BN28" i="2"/>
  <c r="BP62" i="2"/>
  <c r="BN86" i="2"/>
  <c r="Y90" i="2"/>
  <c r="BN106" i="2"/>
  <c r="Z108" i="2"/>
  <c r="Z110" i="2" s="1"/>
  <c r="Z114" i="2"/>
  <c r="Y150" i="2"/>
  <c r="BN168" i="2"/>
  <c r="BN176" i="2"/>
  <c r="Z180" i="2"/>
  <c r="Z183" i="2" s="1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X582" i="2" s="1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Z297" i="2" s="1"/>
  <c r="BN301" i="2"/>
  <c r="BP303" i="2"/>
  <c r="BN305" i="2"/>
  <c r="BP320" i="2"/>
  <c r="Z342" i="2"/>
  <c r="Z344" i="2" s="1"/>
  <c r="Y356" i="2"/>
  <c r="BN364" i="2"/>
  <c r="Z364" i="2"/>
  <c r="Z377" i="2"/>
  <c r="Z380" i="2" s="1"/>
  <c r="Y440" i="2"/>
  <c r="Z559" i="2"/>
  <c r="X583" i="2"/>
  <c r="Y59" i="2"/>
  <c r="Z68" i="2"/>
  <c r="Z76" i="2" s="1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Z316" i="2"/>
  <c r="Y317" i="2"/>
  <c r="Y338" i="2"/>
  <c r="Z497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4" i="2" s="1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Z385" i="2" s="1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Z552" i="2" s="1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Z528" i="2" s="1"/>
  <c r="AA589" i="2"/>
  <c r="Z563" i="2"/>
  <c r="Z565" i="2" s="1"/>
  <c r="Y565" i="2"/>
  <c r="AB589" i="2"/>
  <c r="Z506" i="2" l="1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<sst xmlns="http://schemas.openxmlformats.org/spreadsheetml/2006/main" count="3700" uniqueCount="784">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</sst>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3"/>
      <c r="P5" s="27" t="s">
        <v>4</v>
      </c>
      <c r="Q5" s="393">
        <v>45542</v>
      </c>
      <c r="R5" s="393"/>
      <c r="T5" s="394" t="s">
        <v>3</v>
      </c>
      <c r="U5" s="395"/>
      <c r="V5" s="396" t="s">
        <v>748</v>
      </c>
      <c r="W5" s="397"/>
      <c r="AB5" s="60"/>
      <c r="AC5" s="60"/>
      <c r="AD5" s="60"/>
      <c r="AE5" s="60"/>
    </row>
    <row r="6" spans="1:32" s="17" customFormat="1" ht="24" customHeight="1" x14ac:dyDescent="0.2">
      <c r="A6" s="390" t="s">
        <v>1</v>
      </c>
      <c r="B6" s="390"/>
      <c r="C6" s="390"/>
      <c r="D6" s="398" t="s">
        <v>761</v>
      </c>
      <c r="E6" s="398"/>
      <c r="F6" s="398"/>
      <c r="G6" s="398"/>
      <c r="H6" s="398"/>
      <c r="I6" s="398"/>
      <c r="J6" s="398"/>
      <c r="K6" s="398"/>
      <c r="L6" s="398"/>
      <c r="M6" s="398"/>
      <c r="N6" s="74"/>
      <c r="P6" s="27" t="s">
        <v>30</v>
      </c>
      <c r="Q6" s="399" t="str">
        <f>IF(Q5=0," ",CHOOSE(WEEKDAY(Q5,2),"Понедельник","Вторник","Среда","Четверг","Пятница","Суббота","Воскресенье"))</f>
        <v>Суббота</v>
      </c>
      <c r="R6" s="399"/>
      <c r="T6" s="400" t="s">
        <v>5</v>
      </c>
      <c r="U6" s="401"/>
      <c r="V6" s="402" t="s">
        <v>72</v>
      </c>
      <c r="W6" s="403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5"/>
      <c r="P7" s="29"/>
      <c r="Q7" s="49"/>
      <c r="R7" s="49"/>
      <c r="T7" s="400"/>
      <c r="U7" s="401"/>
      <c r="V7" s="404"/>
      <c r="W7" s="405"/>
      <c r="AB7" s="60"/>
      <c r="AC7" s="60"/>
      <c r="AD7" s="60"/>
      <c r="AE7" s="60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6"/>
      <c r="P8" s="27" t="s">
        <v>11</v>
      </c>
      <c r="Q8" s="413">
        <v>0.41666666666666669</v>
      </c>
      <c r="R8" s="413"/>
      <c r="T8" s="400"/>
      <c r="U8" s="401"/>
      <c r="V8" s="404"/>
      <c r="W8" s="405"/>
      <c r="AB8" s="60"/>
      <c r="AC8" s="60"/>
      <c r="AD8" s="60"/>
      <c r="AE8" s="60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71"/>
      <c r="P9" s="31" t="s">
        <v>15</v>
      </c>
      <c r="Q9" s="418"/>
      <c r="R9" s="418"/>
      <c r="T9" s="400"/>
      <c r="U9" s="401"/>
      <c r="V9" s="406"/>
      <c r="W9" s="407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72"/>
      <c r="P10" s="31" t="s">
        <v>35</v>
      </c>
      <c r="Q10" s="420"/>
      <c r="R10" s="420"/>
      <c r="U10" s="29" t="s">
        <v>12</v>
      </c>
      <c r="V10" s="421" t="s">
        <v>73</v>
      </c>
      <c r="W10" s="42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3"/>
      <c r="R11" s="423"/>
      <c r="U11" s="29" t="s">
        <v>31</v>
      </c>
      <c r="V11" s="424" t="s">
        <v>57</v>
      </c>
      <c r="W11" s="42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7"/>
      <c r="P12" s="27" t="s">
        <v>33</v>
      </c>
      <c r="Q12" s="413"/>
      <c r="R12" s="413"/>
      <c r="S12" s="28"/>
      <c r="T12"/>
      <c r="U12" s="29" t="s">
        <v>48</v>
      </c>
      <c r="V12" s="426"/>
      <c r="W12" s="426"/>
      <c r="X12"/>
      <c r="AB12" s="60"/>
      <c r="AC12" s="60"/>
      <c r="AD12" s="60"/>
      <c r="AE12" s="60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7"/>
      <c r="O13" s="31"/>
      <c r="P13" s="31" t="s">
        <v>34</v>
      </c>
      <c r="Q13" s="424"/>
      <c r="R13" s="42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8"/>
      <c r="O15"/>
      <c r="P15" s="428" t="s">
        <v>63</v>
      </c>
      <c r="Q15" s="428"/>
      <c r="R15" s="428"/>
      <c r="S15" s="428"/>
      <c r="T15" s="42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6" t="s">
        <v>47</v>
      </c>
      <c r="V18" s="36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5"/>
      <c r="AB19" s="55"/>
      <c r="AC19" s="55"/>
    </row>
    <row r="20" spans="1:68" ht="16.5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6"/>
      <c r="AB20" s="66"/>
      <c r="AC20" s="80"/>
    </row>
    <row r="21" spans="1:68" ht="14.25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1">
        <v>4680115885004</v>
      </c>
      <c r="E22" s="45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1">
        <v>4680115885912</v>
      </c>
      <c r="E26" s="451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0" t="s">
        <v>87</v>
      </c>
      <c r="Q26" s="453"/>
      <c r="R26" s="453"/>
      <c r="S26" s="453"/>
      <c r="T26" s="454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1">
        <v>4607091383881</v>
      </c>
      <c r="E27" s="45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1">
        <v>4607091388237</v>
      </c>
      <c r="E28" s="45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1">
        <v>4607091383935</v>
      </c>
      <c r="E29" s="45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1">
        <v>4607091383935</v>
      </c>
      <c r="E30" s="45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1">
        <v>4680115881990</v>
      </c>
      <c r="E31" s="45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3"/>
      <c r="R31" s="453"/>
      <c r="S31" s="453"/>
      <c r="T31" s="454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51">
        <v>4680115881853</v>
      </c>
      <c r="E32" s="45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6" t="s">
        <v>100</v>
      </c>
      <c r="Q32" s="453"/>
      <c r="R32" s="453"/>
      <c r="S32" s="453"/>
      <c r="T32" s="454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51">
        <v>4680115885905</v>
      </c>
      <c r="E33" s="451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7" t="s">
        <v>103</v>
      </c>
      <c r="Q33" s="453"/>
      <c r="R33" s="453"/>
      <c r="S33" s="453"/>
      <c r="T33" s="454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51">
        <v>4607091383911</v>
      </c>
      <c r="E34" s="45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1">
        <v>4607091388244</v>
      </c>
      <c r="E35" s="45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0" t="s">
        <v>108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51">
        <v>4607091388503</v>
      </c>
      <c r="E39" s="45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0" t="s">
        <v>113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51">
        <v>4607091388282</v>
      </c>
      <c r="E43" s="45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0" t="s">
        <v>117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51">
        <v>4607091389111</v>
      </c>
      <c r="E47" s="45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8" t="s">
        <v>120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5"/>
      <c r="AB50" s="55"/>
      <c r="AC50" s="55"/>
    </row>
    <row r="51" spans="1:68" ht="16.5" customHeight="1" x14ac:dyDescent="0.25">
      <c r="A51" s="449" t="s">
        <v>121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6"/>
      <c r="AB51" s="66"/>
      <c r="AC51" s="80"/>
    </row>
    <row r="52" spans="1:68" ht="14.25" customHeight="1" x14ac:dyDescent="0.25">
      <c r="A52" s="450" t="s">
        <v>122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51">
        <v>4607091385670</v>
      </c>
      <c r="E53" s="45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51">
        <v>4607091385670</v>
      </c>
      <c r="E54" s="451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51">
        <v>4680115883956</v>
      </c>
      <c r="E55" s="451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51">
        <v>4607091385687</v>
      </c>
      <c r="E56" s="451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51">
        <v>4680115882539</v>
      </c>
      <c r="E57" s="451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51">
        <v>4680115883949</v>
      </c>
      <c r="E58" s="451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51">
        <v>4680115885233</v>
      </c>
      <c r="E62" s="451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3"/>
      <c r="R62" s="453"/>
      <c r="S62" s="453"/>
      <c r="T62" s="454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51">
        <v>4680115884915</v>
      </c>
      <c r="E63" s="451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3"/>
      <c r="R63" s="453"/>
      <c r="S63" s="453"/>
      <c r="T63" s="454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49" t="s">
        <v>141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6"/>
      <c r="AB66" s="66"/>
      <c r="AC66" s="80"/>
    </row>
    <row r="67" spans="1:68" ht="14.25" customHeight="1" x14ac:dyDescent="0.25">
      <c r="A67" s="450" t="s">
        <v>122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4301011589</v>
      </c>
      <c r="D68" s="451">
        <v>4680115885899</v>
      </c>
      <c r="E68" s="451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481" t="s">
        <v>144</v>
      </c>
      <c r="Q68" s="453"/>
      <c r="R68" s="453"/>
      <c r="S68" s="453"/>
      <c r="T68" s="454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5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G68" s="79"/>
      <c r="AJ68" s="84"/>
      <c r="AK68" s="84"/>
      <c r="BB68" s="107" t="s">
        <v>69</v>
      </c>
      <c r="BM68" s="79">
        <f t="shared" ref="BM68:BM75" si="12">IFERROR(X68*I68/H68,"0")</f>
        <v>0</v>
      </c>
      <c r="BN68" s="79">
        <f t="shared" ref="BN68:BN75" si="13">IFERROR(Y68*I68/H68,"0")</f>
        <v>0</v>
      </c>
      <c r="BO68" s="79">
        <f t="shared" ref="BO68:BO75" si="14">IFERROR(1/J68*(X68/H68),"0")</f>
        <v>0</v>
      </c>
      <c r="BP68" s="79">
        <f t="shared" ref="BP68:BP75" si="15">IFERROR(1/J68*(Y68/H68),"0")</f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4301011481</v>
      </c>
      <c r="D69" s="451">
        <v>4680115881426</v>
      </c>
      <c r="E69" s="451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4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150</v>
      </c>
      <c r="C70" s="37">
        <v>4301011452</v>
      </c>
      <c r="D70" s="451">
        <v>4680115881426</v>
      </c>
      <c r="E70" s="45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4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53"/>
      <c r="R70" s="453"/>
      <c r="S70" s="453"/>
      <c r="T70" s="454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4301011386</v>
      </c>
      <c r="D71" s="451">
        <v>4680115880283</v>
      </c>
      <c r="E71" s="45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53"/>
      <c r="R71" s="453"/>
      <c r="S71" s="453"/>
      <c r="T71" s="454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153</v>
      </c>
      <c r="B72" s="64" t="s">
        <v>154</v>
      </c>
      <c r="C72" s="37">
        <v>4301011432</v>
      </c>
      <c r="D72" s="451">
        <v>4680115882720</v>
      </c>
      <c r="E72" s="451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53"/>
      <c r="R72" s="453"/>
      <c r="S72" s="453"/>
      <c r="T72" s="454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155</v>
      </c>
      <c r="B73" s="64" t="s">
        <v>156</v>
      </c>
      <c r="C73" s="37">
        <v>4301012008</v>
      </c>
      <c r="D73" s="451">
        <v>4680115881525</v>
      </c>
      <c r="E73" s="451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146</v>
      </c>
      <c r="N73" s="39"/>
      <c r="O73" s="38">
        <v>50</v>
      </c>
      <c r="P73" s="4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3"/>
      <c r="R73" s="453"/>
      <c r="S73" s="453"/>
      <c r="T73" s="454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16.5" customHeight="1" x14ac:dyDescent="0.25">
      <c r="A74" s="64" t="s">
        <v>157</v>
      </c>
      <c r="B74" s="64" t="s">
        <v>158</v>
      </c>
      <c r="C74" s="37">
        <v>4301011458</v>
      </c>
      <c r="D74" s="451">
        <v>4680115881525</v>
      </c>
      <c r="E74" s="45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87" t="s">
        <v>159</v>
      </c>
      <c r="Q74" s="453"/>
      <c r="R74" s="453"/>
      <c r="S74" s="453"/>
      <c r="T74" s="454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t="27" customHeight="1" x14ac:dyDescent="0.25">
      <c r="A75" s="64" t="s">
        <v>160</v>
      </c>
      <c r="B75" s="64" t="s">
        <v>161</v>
      </c>
      <c r="C75" s="37">
        <v>4301011437</v>
      </c>
      <c r="D75" s="451">
        <v>4680115881419</v>
      </c>
      <c r="E75" s="451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88</v>
      </c>
      <c r="L75" s="38"/>
      <c r="M75" s="39" t="s">
        <v>125</v>
      </c>
      <c r="N75" s="39"/>
      <c r="O75" s="38">
        <v>50</v>
      </c>
      <c r="P75" s="4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53"/>
      <c r="R75" s="453"/>
      <c r="S75" s="453"/>
      <c r="T75" s="454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11"/>
        <v>0</v>
      </c>
      <c r="Z75" s="42" t="str">
        <f>IFERROR(IF(Y75=0,"",ROUNDUP(Y75/H75,0)*0.00937),"")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 t="shared" si="12"/>
        <v>0</v>
      </c>
      <c r="BN75" s="79">
        <f t="shared" si="13"/>
        <v>0</v>
      </c>
      <c r="BO75" s="79">
        <f t="shared" si="14"/>
        <v>0</v>
      </c>
      <c r="BP75" s="79">
        <f t="shared" si="15"/>
        <v>0</v>
      </c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3" t="s">
        <v>42</v>
      </c>
      <c r="X76" s="44">
        <f>IFERROR(X68/H68,"0")+IFERROR(X69/H69,"0")+IFERROR(X70/H70,"0")+IFERROR(X71/H71,"0")+IFERROR(X72/H72,"0")+IFERROR(X73/H73,"0")+IFERROR(X74/H74,"0")+IFERROR(X75/H75,"0")</f>
        <v>0</v>
      </c>
      <c r="Y76" s="44">
        <f>IFERROR(Y68/H68,"0")+IFERROR(Y69/H69,"0")+IFERROR(Y70/H70,"0")+IFERROR(Y71/H71,"0")+IFERROR(Y72/H72,"0")+IFERROR(Y73/H73,"0")+IFERROR(Y74/H74,"0")+IFERROR(Y75/H75,"0")</f>
        <v>0</v>
      </c>
      <c r="Z76" s="44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8"/>
      <c r="AB76" s="68"/>
      <c r="AC76" s="68"/>
    </row>
    <row r="77" spans="1:68" x14ac:dyDescent="0.2">
      <c r="A77" s="458"/>
      <c r="B77" s="458"/>
      <c r="C77" s="458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9"/>
      <c r="P77" s="455" t="s">
        <v>43</v>
      </c>
      <c r="Q77" s="456"/>
      <c r="R77" s="456"/>
      <c r="S77" s="456"/>
      <c r="T77" s="456"/>
      <c r="U77" s="456"/>
      <c r="V77" s="457"/>
      <c r="W77" s="43" t="s">
        <v>0</v>
      </c>
      <c r="X77" s="44">
        <f>IFERROR(SUM(X68:X75),"0")</f>
        <v>0</v>
      </c>
      <c r="Y77" s="44">
        <f>IFERROR(SUM(Y68:Y75),"0")</f>
        <v>0</v>
      </c>
      <c r="Z77" s="43"/>
      <c r="AA77" s="68"/>
      <c r="AB77" s="68"/>
      <c r="AC77" s="68"/>
    </row>
    <row r="78" spans="1:68" ht="14.25" customHeight="1" x14ac:dyDescent="0.25">
      <c r="A78" s="450" t="s">
        <v>162</v>
      </c>
      <c r="B78" s="450"/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0"/>
      <c r="P78" s="450"/>
      <c r="Q78" s="450"/>
      <c r="R78" s="450"/>
      <c r="S78" s="450"/>
      <c r="T78" s="450"/>
      <c r="U78" s="450"/>
      <c r="V78" s="450"/>
      <c r="W78" s="450"/>
      <c r="X78" s="450"/>
      <c r="Y78" s="450"/>
      <c r="Z78" s="450"/>
      <c r="AA78" s="67"/>
      <c r="AB78" s="67"/>
      <c r="AC78" s="81"/>
    </row>
    <row r="79" spans="1:68" ht="27" customHeight="1" x14ac:dyDescent="0.25">
      <c r="A79" s="64" t="s">
        <v>163</v>
      </c>
      <c r="B79" s="64" t="s">
        <v>164</v>
      </c>
      <c r="C79" s="37">
        <v>4301020298</v>
      </c>
      <c r="D79" s="451">
        <v>4680115881440</v>
      </c>
      <c r="E79" s="451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8" t="s">
        <v>126</v>
      </c>
      <c r="L79" s="38"/>
      <c r="M79" s="39" t="s">
        <v>125</v>
      </c>
      <c r="N79" s="39"/>
      <c r="O79" s="38">
        <v>50</v>
      </c>
      <c r="P79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53"/>
      <c r="R79" s="453"/>
      <c r="S79" s="453"/>
      <c r="T79" s="454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IFERROR(IF(Y79=0,"",ROUNDUP(Y79/H79,0)*0.02175),"")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165</v>
      </c>
      <c r="B80" s="64" t="s">
        <v>166</v>
      </c>
      <c r="C80" s="37">
        <v>4301020296</v>
      </c>
      <c r="D80" s="451">
        <v>4680115881433</v>
      </c>
      <c r="E80" s="451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4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53"/>
      <c r="R80" s="453"/>
      <c r="S80" s="453"/>
      <c r="T80" s="454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3" t="s">
        <v>42</v>
      </c>
      <c r="X81" s="44">
        <f>IFERROR(X79/H79,"0")+IFERROR(X80/H80,"0")</f>
        <v>0</v>
      </c>
      <c r="Y81" s="44">
        <f>IFERROR(Y79/H79,"0")+IFERROR(Y80/H80,"0")</f>
        <v>0</v>
      </c>
      <c r="Z81" s="44">
        <f>IFERROR(IF(Z79="",0,Z79),"0")+IFERROR(IF(Z80="",0,Z80),"0")</f>
        <v>0</v>
      </c>
      <c r="AA81" s="68"/>
      <c r="AB81" s="68"/>
      <c r="AC81" s="68"/>
    </row>
    <row r="82" spans="1:68" x14ac:dyDescent="0.2">
      <c r="A82" s="458"/>
      <c r="B82" s="458"/>
      <c r="C82" s="458"/>
      <c r="D82" s="458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9"/>
      <c r="P82" s="455" t="s">
        <v>43</v>
      </c>
      <c r="Q82" s="456"/>
      <c r="R82" s="456"/>
      <c r="S82" s="456"/>
      <c r="T82" s="456"/>
      <c r="U82" s="456"/>
      <c r="V82" s="457"/>
      <c r="W82" s="43" t="s">
        <v>0</v>
      </c>
      <c r="X82" s="44">
        <f>IFERROR(SUM(X79:X80),"0")</f>
        <v>0</v>
      </c>
      <c r="Y82" s="44">
        <f>IFERROR(SUM(Y79:Y80),"0")</f>
        <v>0</v>
      </c>
      <c r="Z82" s="43"/>
      <c r="AA82" s="68"/>
      <c r="AB82" s="68"/>
      <c r="AC82" s="68"/>
    </row>
    <row r="83" spans="1:68" ht="14.25" customHeight="1" x14ac:dyDescent="0.25">
      <c r="A83" s="450" t="s">
        <v>79</v>
      </c>
      <c r="B83" s="450"/>
      <c r="C83" s="450"/>
      <c r="D83" s="450"/>
      <c r="E83" s="450"/>
      <c r="F83" s="450"/>
      <c r="G83" s="450"/>
      <c r="H83" s="450"/>
      <c r="I83" s="450"/>
      <c r="J83" s="450"/>
      <c r="K83" s="450"/>
      <c r="L83" s="450"/>
      <c r="M83" s="450"/>
      <c r="N83" s="450"/>
      <c r="O83" s="450"/>
      <c r="P83" s="450"/>
      <c r="Q83" s="450"/>
      <c r="R83" s="450"/>
      <c r="S83" s="450"/>
      <c r="T83" s="450"/>
      <c r="U83" s="450"/>
      <c r="V83" s="450"/>
      <c r="W83" s="450"/>
      <c r="X83" s="450"/>
      <c r="Y83" s="450"/>
      <c r="Z83" s="450"/>
      <c r="AA83" s="67"/>
      <c r="AB83" s="67"/>
      <c r="AC83" s="81"/>
    </row>
    <row r="84" spans="1:68" ht="16.5" customHeight="1" x14ac:dyDescent="0.25">
      <c r="A84" s="64" t="s">
        <v>167</v>
      </c>
      <c r="B84" s="64" t="s">
        <v>168</v>
      </c>
      <c r="C84" s="37">
        <v>4301031242</v>
      </c>
      <c r="D84" s="451">
        <v>4680115885066</v>
      </c>
      <c r="E84" s="451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53"/>
      <c r="R84" s="453"/>
      <c r="S84" s="453"/>
      <c r="T84" s="454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4301031240</v>
      </c>
      <c r="D85" s="451">
        <v>4680115885042</v>
      </c>
      <c r="E85" s="451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53"/>
      <c r="R85" s="453"/>
      <c r="S85" s="453"/>
      <c r="T85" s="454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171</v>
      </c>
      <c r="B86" s="64" t="s">
        <v>172</v>
      </c>
      <c r="C86" s="37">
        <v>4301031315</v>
      </c>
      <c r="D86" s="451">
        <v>4680115885080</v>
      </c>
      <c r="E86" s="451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4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53"/>
      <c r="R86" s="453"/>
      <c r="S86" s="453"/>
      <c r="T86" s="454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4301031243</v>
      </c>
      <c r="D87" s="451">
        <v>4680115885073</v>
      </c>
      <c r="E87" s="451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53"/>
      <c r="R87" s="453"/>
      <c r="S87" s="453"/>
      <c r="T87" s="454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4301031241</v>
      </c>
      <c r="D88" s="451">
        <v>4680115885059</v>
      </c>
      <c r="E88" s="451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4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53"/>
      <c r="R88" s="453"/>
      <c r="S88" s="453"/>
      <c r="T88" s="454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4301031316</v>
      </c>
      <c r="D89" s="451">
        <v>4680115885097</v>
      </c>
      <c r="E89" s="451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4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53"/>
      <c r="R89" s="453"/>
      <c r="S89" s="453"/>
      <c r="T89" s="454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458"/>
      <c r="B91" s="458"/>
      <c r="C91" s="458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9"/>
      <c r="P91" s="455" t="s">
        <v>43</v>
      </c>
      <c r="Q91" s="456"/>
      <c r="R91" s="456"/>
      <c r="S91" s="456"/>
      <c r="T91" s="456"/>
      <c r="U91" s="456"/>
      <c r="V91" s="457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customHeight="1" x14ac:dyDescent="0.25">
      <c r="A92" s="450" t="s">
        <v>84</v>
      </c>
      <c r="B92" s="450"/>
      <c r="C92" s="450"/>
      <c r="D92" s="450"/>
      <c r="E92" s="450"/>
      <c r="F92" s="450"/>
      <c r="G92" s="450"/>
      <c r="H92" s="450"/>
      <c r="I92" s="450"/>
      <c r="J92" s="450"/>
      <c r="K92" s="450"/>
      <c r="L92" s="450"/>
      <c r="M92" s="450"/>
      <c r="N92" s="450"/>
      <c r="O92" s="450"/>
      <c r="P92" s="450"/>
      <c r="Q92" s="450"/>
      <c r="R92" s="450"/>
      <c r="S92" s="450"/>
      <c r="T92" s="450"/>
      <c r="U92" s="450"/>
      <c r="V92" s="450"/>
      <c r="W92" s="450"/>
      <c r="X92" s="450"/>
      <c r="Y92" s="450"/>
      <c r="Z92" s="450"/>
      <c r="AA92" s="67"/>
      <c r="AB92" s="67"/>
      <c r="AC92" s="81"/>
    </row>
    <row r="93" spans="1:68" ht="16.5" customHeight="1" x14ac:dyDescent="0.25">
      <c r="A93" s="64" t="s">
        <v>179</v>
      </c>
      <c r="B93" s="64" t="s">
        <v>180</v>
      </c>
      <c r="C93" s="37">
        <v>4301051827</v>
      </c>
      <c r="D93" s="451">
        <v>4680115884403</v>
      </c>
      <c r="E93" s="451"/>
      <c r="F93" s="63">
        <v>0.3</v>
      </c>
      <c r="G93" s="38">
        <v>6</v>
      </c>
      <c r="H93" s="63">
        <v>1.8</v>
      </c>
      <c r="I93" s="63">
        <v>2</v>
      </c>
      <c r="J93" s="38">
        <v>156</v>
      </c>
      <c r="K93" s="38" t="s">
        <v>88</v>
      </c>
      <c r="L93" s="38"/>
      <c r="M93" s="39" t="s">
        <v>82</v>
      </c>
      <c r="N93" s="39"/>
      <c r="O93" s="38">
        <v>40</v>
      </c>
      <c r="P93" s="4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53"/>
      <c r="R93" s="453"/>
      <c r="S93" s="453"/>
      <c r="T93" s="454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181</v>
      </c>
      <c r="B94" s="64" t="s">
        <v>182</v>
      </c>
      <c r="C94" s="37">
        <v>4301051837</v>
      </c>
      <c r="D94" s="451">
        <v>4680115884311</v>
      </c>
      <c r="E94" s="451"/>
      <c r="F94" s="63">
        <v>0.3</v>
      </c>
      <c r="G94" s="38">
        <v>6</v>
      </c>
      <c r="H94" s="63">
        <v>1.8</v>
      </c>
      <c r="I94" s="63">
        <v>2.0659999999999998</v>
      </c>
      <c r="J94" s="38">
        <v>156</v>
      </c>
      <c r="K94" s="38" t="s">
        <v>88</v>
      </c>
      <c r="L94" s="38"/>
      <c r="M94" s="39" t="s">
        <v>128</v>
      </c>
      <c r="N94" s="39"/>
      <c r="O94" s="38">
        <v>40</v>
      </c>
      <c r="P94" s="4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53"/>
      <c r="R94" s="453"/>
      <c r="S94" s="453"/>
      <c r="T94" s="454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IFERROR(IF(Y94=0,"",ROUNDUP(Y94/H94,0)*0.00753),"")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3" t="s">
        <v>42</v>
      </c>
      <c r="X95" s="44">
        <f>IFERROR(X93/H93,"0")+IFERROR(X94/H94,"0")</f>
        <v>0</v>
      </c>
      <c r="Y95" s="44">
        <f>IFERROR(Y93/H93,"0")+IFERROR(Y94/H94,"0")</f>
        <v>0</v>
      </c>
      <c r="Z95" s="44">
        <f>IFERROR(IF(Z93="",0,Z93),"0")+IFERROR(IF(Z94="",0,Z94),"0")</f>
        <v>0</v>
      </c>
      <c r="AA95" s="68"/>
      <c r="AB95" s="68"/>
      <c r="AC95" s="68"/>
    </row>
    <row r="96" spans="1:68" x14ac:dyDescent="0.2">
      <c r="A96" s="458"/>
      <c r="B96" s="458"/>
      <c r="C96" s="458"/>
      <c r="D96" s="458"/>
      <c r="E96" s="458"/>
      <c r="F96" s="458"/>
      <c r="G96" s="458"/>
      <c r="H96" s="458"/>
      <c r="I96" s="458"/>
      <c r="J96" s="458"/>
      <c r="K96" s="458"/>
      <c r="L96" s="458"/>
      <c r="M96" s="458"/>
      <c r="N96" s="458"/>
      <c r="O96" s="459"/>
      <c r="P96" s="455" t="s">
        <v>43</v>
      </c>
      <c r="Q96" s="456"/>
      <c r="R96" s="456"/>
      <c r="S96" s="456"/>
      <c r="T96" s="456"/>
      <c r="U96" s="456"/>
      <c r="V96" s="457"/>
      <c r="W96" s="43" t="s">
        <v>0</v>
      </c>
      <c r="X96" s="44">
        <f>IFERROR(SUM(X93:X94),"0")</f>
        <v>0</v>
      </c>
      <c r="Y96" s="44">
        <f>IFERROR(SUM(Y93:Y94),"0")</f>
        <v>0</v>
      </c>
      <c r="Z96" s="43"/>
      <c r="AA96" s="68"/>
      <c r="AB96" s="68"/>
      <c r="AC96" s="68"/>
    </row>
    <row r="97" spans="1:68" ht="14.25" customHeight="1" x14ac:dyDescent="0.25">
      <c r="A97" s="450" t="s">
        <v>183</v>
      </c>
      <c r="B97" s="450"/>
      <c r="C97" s="450"/>
      <c r="D97" s="450"/>
      <c r="E97" s="450"/>
      <c r="F97" s="450"/>
      <c r="G97" s="450"/>
      <c r="H97" s="450"/>
      <c r="I97" s="450"/>
      <c r="J97" s="450"/>
      <c r="K97" s="450"/>
      <c r="L97" s="450"/>
      <c r="M97" s="450"/>
      <c r="N97" s="450"/>
      <c r="O97" s="450"/>
      <c r="P97" s="450"/>
      <c r="Q97" s="450"/>
      <c r="R97" s="450"/>
      <c r="S97" s="450"/>
      <c r="T97" s="450"/>
      <c r="U97" s="450"/>
      <c r="V97" s="450"/>
      <c r="W97" s="450"/>
      <c r="X97" s="450"/>
      <c r="Y97" s="450"/>
      <c r="Z97" s="450"/>
      <c r="AA97" s="67"/>
      <c r="AB97" s="67"/>
      <c r="AC97" s="81"/>
    </row>
    <row r="98" spans="1:68" ht="27" customHeight="1" x14ac:dyDescent="0.25">
      <c r="A98" s="64" t="s">
        <v>184</v>
      </c>
      <c r="B98" s="64" t="s">
        <v>185</v>
      </c>
      <c r="C98" s="37">
        <v>4301060366</v>
      </c>
      <c r="D98" s="451">
        <v>4680115881532</v>
      </c>
      <c r="E98" s="451"/>
      <c r="F98" s="63">
        <v>1.3</v>
      </c>
      <c r="G98" s="38">
        <v>6</v>
      </c>
      <c r="H98" s="63">
        <v>7.8</v>
      </c>
      <c r="I98" s="63">
        <v>8.2799999999999994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4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184</v>
      </c>
      <c r="B99" s="64" t="s">
        <v>186</v>
      </c>
      <c r="C99" s="37">
        <v>4301060371</v>
      </c>
      <c r="D99" s="451">
        <v>4680115881532</v>
      </c>
      <c r="E99" s="451"/>
      <c r="F99" s="63">
        <v>1.4</v>
      </c>
      <c r="G99" s="38">
        <v>6</v>
      </c>
      <c r="H99" s="63">
        <v>8.4</v>
      </c>
      <c r="I99" s="63">
        <v>8.9640000000000004</v>
      </c>
      <c r="J99" s="38">
        <v>56</v>
      </c>
      <c r="K99" s="38" t="s">
        <v>126</v>
      </c>
      <c r="L99" s="38"/>
      <c r="M99" s="39" t="s">
        <v>82</v>
      </c>
      <c r="N99" s="39"/>
      <c r="O99" s="38">
        <v>30</v>
      </c>
      <c r="P99" s="5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453"/>
      <c r="R99" s="453"/>
      <c r="S99" s="453"/>
      <c r="T99" s="454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IFERROR(IF(Y99=0,"",ROUNDUP(Y99/H99,0)*0.02175),"")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t="27" customHeight="1" x14ac:dyDescent="0.25">
      <c r="A100" s="64" t="s">
        <v>187</v>
      </c>
      <c r="B100" s="64" t="s">
        <v>188</v>
      </c>
      <c r="C100" s="37">
        <v>4301060351</v>
      </c>
      <c r="D100" s="451">
        <v>4680115881464</v>
      </c>
      <c r="E100" s="451"/>
      <c r="F100" s="63">
        <v>0.4</v>
      </c>
      <c r="G100" s="38">
        <v>6</v>
      </c>
      <c r="H100" s="63">
        <v>2.4</v>
      </c>
      <c r="I100" s="63">
        <v>2.6</v>
      </c>
      <c r="J100" s="38">
        <v>156</v>
      </c>
      <c r="K100" s="38" t="s">
        <v>88</v>
      </c>
      <c r="L100" s="38"/>
      <c r="M100" s="39" t="s">
        <v>128</v>
      </c>
      <c r="N100" s="39"/>
      <c r="O100" s="38">
        <v>30</v>
      </c>
      <c r="P100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53"/>
      <c r="R100" s="453"/>
      <c r="S100" s="453"/>
      <c r="T100" s="454"/>
      <c r="U100" s="40" t="s">
        <v>48</v>
      </c>
      <c r="V100" s="40" t="s">
        <v>48</v>
      </c>
      <c r="W100" s="41" t="s">
        <v>0</v>
      </c>
      <c r="X100" s="59">
        <v>0</v>
      </c>
      <c r="Y100" s="56">
        <f>IFERROR(IF(X100="",0,CEILING((X100/$H100),1)*$H100),"")</f>
        <v>0</v>
      </c>
      <c r="Z100" s="42" t="str">
        <f>IFERROR(IF(Y100=0,"",ROUNDUP(Y100/H100,0)*0.00753),"")</f>
        <v/>
      </c>
      <c r="AA100" s="69" t="s">
        <v>48</v>
      </c>
      <c r="AB100" s="70" t="s">
        <v>48</v>
      </c>
      <c r="AC100" s="82"/>
      <c r="AG100" s="79"/>
      <c r="AJ100" s="84"/>
      <c r="AK100" s="84"/>
      <c r="BB100" s="127" t="s">
        <v>69</v>
      </c>
      <c r="BM100" s="79">
        <f>IFERROR(X100*I100/H100,"0")</f>
        <v>0</v>
      </c>
      <c r="BN100" s="79">
        <f>IFERROR(Y100*I100/H100,"0")</f>
        <v>0</v>
      </c>
      <c r="BO100" s="79">
        <f>IFERROR(1/J100*(X100/H100),"0")</f>
        <v>0</v>
      </c>
      <c r="BP100" s="79">
        <f>IFERROR(1/J100*(Y100/H100),"0")</f>
        <v>0</v>
      </c>
    </row>
    <row r="101" spans="1:68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3" t="s">
        <v>42</v>
      </c>
      <c r="X101" s="44">
        <f>IFERROR(X98/H98,"0")+IFERROR(X99/H99,"0")+IFERROR(X100/H100,"0")</f>
        <v>0</v>
      </c>
      <c r="Y101" s="44">
        <f>IFERROR(Y98/H98,"0")+IFERROR(Y99/H99,"0")+IFERROR(Y100/H100,"0")</f>
        <v>0</v>
      </c>
      <c r="Z101" s="44">
        <f>IFERROR(IF(Z98="",0,Z98),"0")+IFERROR(IF(Z99="",0,Z99),"0")+IFERROR(IF(Z100="",0,Z100),"0")</f>
        <v>0</v>
      </c>
      <c r="AA101" s="68"/>
      <c r="AB101" s="68"/>
      <c r="AC101" s="68"/>
    </row>
    <row r="102" spans="1:68" x14ac:dyDescent="0.2">
      <c r="A102" s="458"/>
      <c r="B102" s="458"/>
      <c r="C102" s="458"/>
      <c r="D102" s="458"/>
      <c r="E102" s="458"/>
      <c r="F102" s="458"/>
      <c r="G102" s="458"/>
      <c r="H102" s="458"/>
      <c r="I102" s="458"/>
      <c r="J102" s="458"/>
      <c r="K102" s="458"/>
      <c r="L102" s="458"/>
      <c r="M102" s="458"/>
      <c r="N102" s="458"/>
      <c r="O102" s="459"/>
      <c r="P102" s="455" t="s">
        <v>43</v>
      </c>
      <c r="Q102" s="456"/>
      <c r="R102" s="456"/>
      <c r="S102" s="456"/>
      <c r="T102" s="456"/>
      <c r="U102" s="456"/>
      <c r="V102" s="457"/>
      <c r="W102" s="43" t="s">
        <v>0</v>
      </c>
      <c r="X102" s="44">
        <f>IFERROR(SUM(X98:X100),"0")</f>
        <v>0</v>
      </c>
      <c r="Y102" s="44">
        <f>IFERROR(SUM(Y98:Y100),"0")</f>
        <v>0</v>
      </c>
      <c r="Z102" s="43"/>
      <c r="AA102" s="68"/>
      <c r="AB102" s="68"/>
      <c r="AC102" s="68"/>
    </row>
    <row r="103" spans="1:68" ht="16.5" customHeight="1" x14ac:dyDescent="0.25">
      <c r="A103" s="449" t="s">
        <v>189</v>
      </c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49"/>
      <c r="AA103" s="66"/>
      <c r="AB103" s="66"/>
      <c r="AC103" s="80"/>
    </row>
    <row r="104" spans="1:68" ht="14.25" customHeight="1" x14ac:dyDescent="0.25">
      <c r="A104" s="450" t="s">
        <v>122</v>
      </c>
      <c r="B104" s="450"/>
      <c r="C104" s="450"/>
      <c r="D104" s="450"/>
      <c r="E104" s="450"/>
      <c r="F104" s="450"/>
      <c r="G104" s="450"/>
      <c r="H104" s="450"/>
      <c r="I104" s="450"/>
      <c r="J104" s="450"/>
      <c r="K104" s="450"/>
      <c r="L104" s="450"/>
      <c r="M104" s="450"/>
      <c r="N104" s="450"/>
      <c r="O104" s="450"/>
      <c r="P104" s="450"/>
      <c r="Q104" s="450"/>
      <c r="R104" s="450"/>
      <c r="S104" s="450"/>
      <c r="T104" s="450"/>
      <c r="U104" s="450"/>
      <c r="V104" s="450"/>
      <c r="W104" s="450"/>
      <c r="X104" s="450"/>
      <c r="Y104" s="450"/>
      <c r="Z104" s="450"/>
      <c r="AA104" s="67"/>
      <c r="AB104" s="67"/>
      <c r="AC104" s="81"/>
    </row>
    <row r="105" spans="1:68" ht="27" customHeight="1" x14ac:dyDescent="0.25">
      <c r="A105" s="64" t="s">
        <v>190</v>
      </c>
      <c r="B105" s="64" t="s">
        <v>191</v>
      </c>
      <c r="C105" s="37">
        <v>4301011468</v>
      </c>
      <c r="D105" s="451">
        <v>4680115881327</v>
      </c>
      <c r="E105" s="451"/>
      <c r="F105" s="63">
        <v>1.35</v>
      </c>
      <c r="G105" s="38">
        <v>8</v>
      </c>
      <c r="H105" s="63">
        <v>10.8</v>
      </c>
      <c r="I105" s="63">
        <v>11.28</v>
      </c>
      <c r="J105" s="38">
        <v>56</v>
      </c>
      <c r="K105" s="38" t="s">
        <v>126</v>
      </c>
      <c r="L105" s="38"/>
      <c r="M105" s="39" t="s">
        <v>146</v>
      </c>
      <c r="N105" s="39"/>
      <c r="O105" s="38">
        <v>50</v>
      </c>
      <c r="P105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53"/>
      <c r="R105" s="453"/>
      <c r="S105" s="453"/>
      <c r="T105" s="454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IFERROR(IF(Y105=0,"",ROUNDUP(Y105/H105,0)*0.02175),"")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16.5" customHeight="1" x14ac:dyDescent="0.25">
      <c r="A106" s="64" t="s">
        <v>192</v>
      </c>
      <c r="B106" s="64" t="s">
        <v>193</v>
      </c>
      <c r="C106" s="37">
        <v>4301012006</v>
      </c>
      <c r="D106" s="451">
        <v>4680115881518</v>
      </c>
      <c r="E106" s="451"/>
      <c r="F106" s="63">
        <v>0.4</v>
      </c>
      <c r="G106" s="38">
        <v>10</v>
      </c>
      <c r="H106" s="63">
        <v>4</v>
      </c>
      <c r="I106" s="63">
        <v>4.21</v>
      </c>
      <c r="J106" s="38">
        <v>120</v>
      </c>
      <c r="K106" s="38" t="s">
        <v>88</v>
      </c>
      <c r="L106" s="38"/>
      <c r="M106" s="39" t="s">
        <v>146</v>
      </c>
      <c r="N106" s="39"/>
      <c r="O106" s="38">
        <v>50</v>
      </c>
      <c r="P106" s="503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453"/>
      <c r="R106" s="453"/>
      <c r="S106" s="453"/>
      <c r="T106" s="454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t="16.5" customHeight="1" x14ac:dyDescent="0.25">
      <c r="A107" s="64" t="s">
        <v>194</v>
      </c>
      <c r="B107" s="64" t="s">
        <v>195</v>
      </c>
      <c r="C107" s="37">
        <v>4301011476</v>
      </c>
      <c r="D107" s="451">
        <v>4680115881518</v>
      </c>
      <c r="E107" s="451"/>
      <c r="F107" s="63">
        <v>0.4</v>
      </c>
      <c r="G107" s="38">
        <v>10</v>
      </c>
      <c r="H107" s="63">
        <v>4</v>
      </c>
      <c r="I107" s="63">
        <v>4.24</v>
      </c>
      <c r="J107" s="38">
        <v>120</v>
      </c>
      <c r="K107" s="38" t="s">
        <v>88</v>
      </c>
      <c r="L107" s="38"/>
      <c r="M107" s="39" t="s">
        <v>128</v>
      </c>
      <c r="N107" s="39"/>
      <c r="O107" s="38">
        <v>50</v>
      </c>
      <c r="P107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453"/>
      <c r="R107" s="453"/>
      <c r="S107" s="453"/>
      <c r="T107" s="454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IFERROR(IF(Y107=0,"",ROUNDUP(Y107/H107,0)*0.00937),"")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30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196</v>
      </c>
      <c r="B108" s="64" t="s">
        <v>197</v>
      </c>
      <c r="C108" s="37">
        <v>4301012007</v>
      </c>
      <c r="D108" s="451">
        <v>4680115881303</v>
      </c>
      <c r="E108" s="451"/>
      <c r="F108" s="63">
        <v>0.45</v>
      </c>
      <c r="G108" s="38">
        <v>10</v>
      </c>
      <c r="H108" s="63">
        <v>4.5</v>
      </c>
      <c r="I108" s="63">
        <v>4.71</v>
      </c>
      <c r="J108" s="38">
        <v>120</v>
      </c>
      <c r="K108" s="38" t="s">
        <v>88</v>
      </c>
      <c r="L108" s="38"/>
      <c r="M108" s="39" t="s">
        <v>146</v>
      </c>
      <c r="N108" s="39"/>
      <c r="O108" s="38">
        <v>50</v>
      </c>
      <c r="P108" s="5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453"/>
      <c r="R108" s="453"/>
      <c r="S108" s="453"/>
      <c r="T108" s="454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IFERROR(IF(Y108=0,"",ROUNDUP(Y108/H108,0)*0.00937),"")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198</v>
      </c>
      <c r="B109" s="64" t="s">
        <v>199</v>
      </c>
      <c r="C109" s="37">
        <v>4301011443</v>
      </c>
      <c r="D109" s="451">
        <v>4680115881303</v>
      </c>
      <c r="E109" s="451"/>
      <c r="F109" s="63">
        <v>0.45</v>
      </c>
      <c r="G109" s="38">
        <v>10</v>
      </c>
      <c r="H109" s="63">
        <v>4.5</v>
      </c>
      <c r="I109" s="63">
        <v>4.71</v>
      </c>
      <c r="J109" s="38">
        <v>120</v>
      </c>
      <c r="K109" s="38" t="s">
        <v>88</v>
      </c>
      <c r="L109" s="38"/>
      <c r="M109" s="39" t="s">
        <v>146</v>
      </c>
      <c r="N109" s="39"/>
      <c r="O109" s="38">
        <v>50</v>
      </c>
      <c r="P109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453"/>
      <c r="R109" s="453"/>
      <c r="S109" s="453"/>
      <c r="T109" s="454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x14ac:dyDescent="0.2">
      <c r="A110" s="458"/>
      <c r="B110" s="458"/>
      <c r="C110" s="458"/>
      <c r="D110" s="458"/>
      <c r="E110" s="458"/>
      <c r="F110" s="458"/>
      <c r="G110" s="458"/>
      <c r="H110" s="458"/>
      <c r="I110" s="458"/>
      <c r="J110" s="458"/>
      <c r="K110" s="458"/>
      <c r="L110" s="458"/>
      <c r="M110" s="458"/>
      <c r="N110" s="458"/>
      <c r="O110" s="459"/>
      <c r="P110" s="455" t="s">
        <v>43</v>
      </c>
      <c r="Q110" s="456"/>
      <c r="R110" s="456"/>
      <c r="S110" s="456"/>
      <c r="T110" s="456"/>
      <c r="U110" s="456"/>
      <c r="V110" s="457"/>
      <c r="W110" s="43" t="s">
        <v>42</v>
      </c>
      <c r="X110" s="44">
        <f>IFERROR(X105/H105,"0")+IFERROR(X106/H106,"0")+IFERROR(X107/H107,"0")+IFERROR(X108/H108,"0")+IFERROR(X109/H109,"0")</f>
        <v>0</v>
      </c>
      <c r="Y110" s="44">
        <f>IFERROR(Y105/H105,"0")+IFERROR(Y106/H106,"0")+IFERROR(Y107/H107,"0")+IFERROR(Y108/H108,"0")+IFERROR(Y109/H109,"0")</f>
        <v>0</v>
      </c>
      <c r="Z110" s="44">
        <f>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x14ac:dyDescent="0.2">
      <c r="A111" s="458"/>
      <c r="B111" s="458"/>
      <c r="C111" s="458"/>
      <c r="D111" s="458"/>
      <c r="E111" s="458"/>
      <c r="F111" s="458"/>
      <c r="G111" s="458"/>
      <c r="H111" s="458"/>
      <c r="I111" s="458"/>
      <c r="J111" s="458"/>
      <c r="K111" s="458"/>
      <c r="L111" s="458"/>
      <c r="M111" s="458"/>
      <c r="N111" s="458"/>
      <c r="O111" s="459"/>
      <c r="P111" s="455" t="s">
        <v>43</v>
      </c>
      <c r="Q111" s="456"/>
      <c r="R111" s="456"/>
      <c r="S111" s="456"/>
      <c r="T111" s="456"/>
      <c r="U111" s="456"/>
      <c r="V111" s="457"/>
      <c r="W111" s="43" t="s">
        <v>0</v>
      </c>
      <c r="X111" s="44">
        <f>IFERROR(SUM(X105:X109),"0")</f>
        <v>0</v>
      </c>
      <c r="Y111" s="44">
        <f>IFERROR(SUM(Y105:Y109),"0")</f>
        <v>0</v>
      </c>
      <c r="Z111" s="43"/>
      <c r="AA111" s="68"/>
      <c r="AB111" s="68"/>
      <c r="AC111" s="68"/>
    </row>
    <row r="112" spans="1:68" ht="14.25" customHeight="1" x14ac:dyDescent="0.25">
      <c r="A112" s="450" t="s">
        <v>84</v>
      </c>
      <c r="B112" s="450"/>
      <c r="C112" s="450"/>
      <c r="D112" s="450"/>
      <c r="E112" s="450"/>
      <c r="F112" s="450"/>
      <c r="G112" s="450"/>
      <c r="H112" s="450"/>
      <c r="I112" s="450"/>
      <c r="J112" s="450"/>
      <c r="K112" s="450"/>
      <c r="L112" s="450"/>
      <c r="M112" s="450"/>
      <c r="N112" s="450"/>
      <c r="O112" s="450"/>
      <c r="P112" s="450"/>
      <c r="Q112" s="450"/>
      <c r="R112" s="450"/>
      <c r="S112" s="450"/>
      <c r="T112" s="450"/>
      <c r="U112" s="450"/>
      <c r="V112" s="450"/>
      <c r="W112" s="450"/>
      <c r="X112" s="450"/>
      <c r="Y112" s="450"/>
      <c r="Z112" s="450"/>
      <c r="AA112" s="67"/>
      <c r="AB112" s="67"/>
      <c r="AC112" s="81"/>
    </row>
    <row r="113" spans="1:68" ht="27" customHeight="1" x14ac:dyDescent="0.25">
      <c r="A113" s="64" t="s">
        <v>200</v>
      </c>
      <c r="B113" s="64" t="s">
        <v>201</v>
      </c>
      <c r="C113" s="37">
        <v>4301051437</v>
      </c>
      <c r="D113" s="451">
        <v>4607091386967</v>
      </c>
      <c r="E113" s="451"/>
      <c r="F113" s="63">
        <v>1.35</v>
      </c>
      <c r="G113" s="38">
        <v>6</v>
      </c>
      <c r="H113" s="63">
        <v>8.1</v>
      </c>
      <c r="I113" s="63">
        <v>8.6639999999999997</v>
      </c>
      <c r="J113" s="38">
        <v>56</v>
      </c>
      <c r="K113" s="38" t="s">
        <v>126</v>
      </c>
      <c r="L113" s="38"/>
      <c r="M113" s="39" t="s">
        <v>128</v>
      </c>
      <c r="N113" s="39"/>
      <c r="O113" s="38">
        <v>45</v>
      </c>
      <c r="P113" s="5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53"/>
      <c r="R113" s="453"/>
      <c r="S113" s="453"/>
      <c r="T113" s="454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200</v>
      </c>
      <c r="B114" s="64" t="s">
        <v>202</v>
      </c>
      <c r="C114" s="37">
        <v>4301051543</v>
      </c>
      <c r="D114" s="451">
        <v>4607091386967</v>
      </c>
      <c r="E114" s="451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126</v>
      </c>
      <c r="L114" s="38"/>
      <c r="M114" s="39" t="s">
        <v>82</v>
      </c>
      <c r="N114" s="39"/>
      <c r="O114" s="38">
        <v>45</v>
      </c>
      <c r="P114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53"/>
      <c r="R114" s="453"/>
      <c r="S114" s="453"/>
      <c r="T114" s="454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203</v>
      </c>
      <c r="B115" s="64" t="s">
        <v>204</v>
      </c>
      <c r="C115" s="37">
        <v>4301051436</v>
      </c>
      <c r="D115" s="451">
        <v>4607091385731</v>
      </c>
      <c r="E115" s="451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88</v>
      </c>
      <c r="L115" s="38"/>
      <c r="M115" s="39" t="s">
        <v>128</v>
      </c>
      <c r="N115" s="39"/>
      <c r="O115" s="38">
        <v>45</v>
      </c>
      <c r="P115" s="5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53"/>
      <c r="R115" s="453"/>
      <c r="S115" s="453"/>
      <c r="T115" s="454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16.5" customHeight="1" x14ac:dyDescent="0.25">
      <c r="A116" s="64" t="s">
        <v>205</v>
      </c>
      <c r="B116" s="64" t="s">
        <v>206</v>
      </c>
      <c r="C116" s="37">
        <v>4301051438</v>
      </c>
      <c r="D116" s="451">
        <v>4680115880894</v>
      </c>
      <c r="E116" s="45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1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53"/>
      <c r="R116" s="453"/>
      <c r="S116" s="453"/>
      <c r="T116" s="454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27" customHeight="1" x14ac:dyDescent="0.25">
      <c r="A117" s="64" t="s">
        <v>207</v>
      </c>
      <c r="B117" s="64" t="s">
        <v>208</v>
      </c>
      <c r="C117" s="37">
        <v>4301051439</v>
      </c>
      <c r="D117" s="451">
        <v>4680115880214</v>
      </c>
      <c r="E117" s="451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88</v>
      </c>
      <c r="L117" s="38"/>
      <c r="M117" s="39" t="s">
        <v>128</v>
      </c>
      <c r="N117" s="39"/>
      <c r="O117" s="38">
        <v>45</v>
      </c>
      <c r="P117" s="5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53"/>
      <c r="R117" s="453"/>
      <c r="S117" s="453"/>
      <c r="T117" s="454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IFERROR(IF(Y117=0,"",ROUNDUP(Y117/H117,0)*0.00937),"")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x14ac:dyDescent="0.2">
      <c r="A118" s="458"/>
      <c r="B118" s="458"/>
      <c r="C118" s="458"/>
      <c r="D118" s="458"/>
      <c r="E118" s="458"/>
      <c r="F118" s="458"/>
      <c r="G118" s="458"/>
      <c r="H118" s="458"/>
      <c r="I118" s="458"/>
      <c r="J118" s="458"/>
      <c r="K118" s="458"/>
      <c r="L118" s="458"/>
      <c r="M118" s="458"/>
      <c r="N118" s="458"/>
      <c r="O118" s="459"/>
      <c r="P118" s="455" t="s">
        <v>43</v>
      </c>
      <c r="Q118" s="456"/>
      <c r="R118" s="456"/>
      <c r="S118" s="456"/>
      <c r="T118" s="456"/>
      <c r="U118" s="456"/>
      <c r="V118" s="457"/>
      <c r="W118" s="43" t="s">
        <v>42</v>
      </c>
      <c r="X118" s="44">
        <f>IFERROR(X113/H113,"0")+IFERROR(X114/H114,"0")+IFERROR(X115/H115,"0")+IFERROR(X116/H116,"0")+IFERROR(X117/H117,"0")</f>
        <v>0</v>
      </c>
      <c r="Y118" s="44">
        <f>IFERROR(Y113/H113,"0")+IFERROR(Y114/H114,"0")+IFERROR(Y115/H115,"0")+IFERROR(Y116/H116,"0")+IFERROR(Y117/H117,"0")</f>
        <v>0</v>
      </c>
      <c r="Z118" s="44">
        <f>IFERROR(IF(Z113="",0,Z113),"0")+IFERROR(IF(Z114="",0,Z114),"0")+IFERROR(IF(Z115="",0,Z115),"0")+IFERROR(IF(Z116="",0,Z116),"0")+IFERROR(IF(Z117="",0,Z117),"0")</f>
        <v>0</v>
      </c>
      <c r="AA118" s="68"/>
      <c r="AB118" s="68"/>
      <c r="AC118" s="68"/>
    </row>
    <row r="119" spans="1:68" x14ac:dyDescent="0.2">
      <c r="A119" s="458"/>
      <c r="B119" s="458"/>
      <c r="C119" s="458"/>
      <c r="D119" s="458"/>
      <c r="E119" s="458"/>
      <c r="F119" s="458"/>
      <c r="G119" s="458"/>
      <c r="H119" s="458"/>
      <c r="I119" s="458"/>
      <c r="J119" s="458"/>
      <c r="K119" s="458"/>
      <c r="L119" s="458"/>
      <c r="M119" s="458"/>
      <c r="N119" s="458"/>
      <c r="O119" s="459"/>
      <c r="P119" s="455" t="s">
        <v>43</v>
      </c>
      <c r="Q119" s="456"/>
      <c r="R119" s="456"/>
      <c r="S119" s="456"/>
      <c r="T119" s="456"/>
      <c r="U119" s="456"/>
      <c r="V119" s="457"/>
      <c r="W119" s="43" t="s">
        <v>0</v>
      </c>
      <c r="X119" s="44">
        <f>IFERROR(SUM(X113:X117),"0")</f>
        <v>0</v>
      </c>
      <c r="Y119" s="44">
        <f>IFERROR(SUM(Y113:Y117),"0")</f>
        <v>0</v>
      </c>
      <c r="Z119" s="43"/>
      <c r="AA119" s="68"/>
      <c r="AB119" s="68"/>
      <c r="AC119" s="68"/>
    </row>
    <row r="120" spans="1:68" ht="16.5" customHeight="1" x14ac:dyDescent="0.25">
      <c r="A120" s="449" t="s">
        <v>209</v>
      </c>
      <c r="B120" s="449"/>
      <c r="C120" s="449"/>
      <c r="D120" s="449"/>
      <c r="E120" s="449"/>
      <c r="F120" s="449"/>
      <c r="G120" s="449"/>
      <c r="H120" s="449"/>
      <c r="I120" s="449"/>
      <c r="J120" s="449"/>
      <c r="K120" s="449"/>
      <c r="L120" s="449"/>
      <c r="M120" s="449"/>
      <c r="N120" s="449"/>
      <c r="O120" s="449"/>
      <c r="P120" s="449"/>
      <c r="Q120" s="449"/>
      <c r="R120" s="449"/>
      <c r="S120" s="449"/>
      <c r="T120" s="449"/>
      <c r="U120" s="449"/>
      <c r="V120" s="449"/>
      <c r="W120" s="449"/>
      <c r="X120" s="449"/>
      <c r="Y120" s="449"/>
      <c r="Z120" s="449"/>
      <c r="AA120" s="66"/>
      <c r="AB120" s="66"/>
      <c r="AC120" s="80"/>
    </row>
    <row r="121" spans="1:68" ht="14.25" customHeight="1" x14ac:dyDescent="0.25">
      <c r="A121" s="450" t="s">
        <v>122</v>
      </c>
      <c r="B121" s="450"/>
      <c r="C121" s="450"/>
      <c r="D121" s="450"/>
      <c r="E121" s="450"/>
      <c r="F121" s="450"/>
      <c r="G121" s="450"/>
      <c r="H121" s="450"/>
      <c r="I121" s="450"/>
      <c r="J121" s="450"/>
      <c r="K121" s="450"/>
      <c r="L121" s="450"/>
      <c r="M121" s="450"/>
      <c r="N121" s="450"/>
      <c r="O121" s="450"/>
      <c r="P121" s="450"/>
      <c r="Q121" s="450"/>
      <c r="R121" s="450"/>
      <c r="S121" s="450"/>
      <c r="T121" s="450"/>
      <c r="U121" s="450"/>
      <c r="V121" s="450"/>
      <c r="W121" s="450"/>
      <c r="X121" s="450"/>
      <c r="Y121" s="450"/>
      <c r="Z121" s="450"/>
      <c r="AA121" s="67"/>
      <c r="AB121" s="67"/>
      <c r="AC121" s="81"/>
    </row>
    <row r="122" spans="1:68" ht="16.5" customHeight="1" x14ac:dyDescent="0.25">
      <c r="A122" s="64" t="s">
        <v>210</v>
      </c>
      <c r="B122" s="64" t="s">
        <v>211</v>
      </c>
      <c r="C122" s="37">
        <v>4301011514</v>
      </c>
      <c r="D122" s="451">
        <v>4680115882133</v>
      </c>
      <c r="E122" s="451"/>
      <c r="F122" s="63">
        <v>1.35</v>
      </c>
      <c r="G122" s="38">
        <v>8</v>
      </c>
      <c r="H122" s="63">
        <v>10.8</v>
      </c>
      <c r="I122" s="63">
        <v>11.28</v>
      </c>
      <c r="J122" s="38">
        <v>56</v>
      </c>
      <c r="K122" s="38" t="s">
        <v>126</v>
      </c>
      <c r="L122" s="38"/>
      <c r="M122" s="39" t="s">
        <v>125</v>
      </c>
      <c r="N122" s="39"/>
      <c r="O122" s="38">
        <v>50</v>
      </c>
      <c r="P122" s="5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53"/>
      <c r="R122" s="453"/>
      <c r="S122" s="453"/>
      <c r="T122" s="454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IFERROR(IF(Y122=0,"",ROUNDUP(Y122/H122,0)*0.02175),"")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210</v>
      </c>
      <c r="B123" s="64" t="s">
        <v>212</v>
      </c>
      <c r="C123" s="37">
        <v>4301011703</v>
      </c>
      <c r="D123" s="451">
        <v>4680115882133</v>
      </c>
      <c r="E123" s="451"/>
      <c r="F123" s="63">
        <v>1.4</v>
      </c>
      <c r="G123" s="38">
        <v>8</v>
      </c>
      <c r="H123" s="63">
        <v>11.2</v>
      </c>
      <c r="I123" s="63">
        <v>11.68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53"/>
      <c r="R123" s="453"/>
      <c r="S123" s="453"/>
      <c r="T123" s="454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213</v>
      </c>
      <c r="B124" s="64" t="s">
        <v>214</v>
      </c>
      <c r="C124" s="37">
        <v>4301011417</v>
      </c>
      <c r="D124" s="451">
        <v>4680115880269</v>
      </c>
      <c r="E124" s="451"/>
      <c r="F124" s="63">
        <v>0.375</v>
      </c>
      <c r="G124" s="38">
        <v>10</v>
      </c>
      <c r="H124" s="63">
        <v>3.75</v>
      </c>
      <c r="I124" s="63">
        <v>3.96</v>
      </c>
      <c r="J124" s="38">
        <v>120</v>
      </c>
      <c r="K124" s="38" t="s">
        <v>88</v>
      </c>
      <c r="L124" s="38"/>
      <c r="M124" s="39" t="s">
        <v>128</v>
      </c>
      <c r="N124" s="39"/>
      <c r="O124" s="38">
        <v>50</v>
      </c>
      <c r="P124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53"/>
      <c r="R124" s="453"/>
      <c r="S124" s="453"/>
      <c r="T124" s="454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IFERROR(IF(Y124=0,"",ROUNDUP(Y124/H124,0)*0.00937),"")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215</v>
      </c>
      <c r="B125" s="64" t="s">
        <v>216</v>
      </c>
      <c r="C125" s="37">
        <v>4301011415</v>
      </c>
      <c r="D125" s="451">
        <v>4680115880429</v>
      </c>
      <c r="E125" s="451"/>
      <c r="F125" s="63">
        <v>0.45</v>
      </c>
      <c r="G125" s="38">
        <v>10</v>
      </c>
      <c r="H125" s="63">
        <v>4.5</v>
      </c>
      <c r="I125" s="63">
        <v>4.74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53"/>
      <c r="R125" s="453"/>
      <c r="S125" s="453"/>
      <c r="T125" s="454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217</v>
      </c>
      <c r="B126" s="64" t="s">
        <v>218</v>
      </c>
      <c r="C126" s="37">
        <v>4301011462</v>
      </c>
      <c r="D126" s="451">
        <v>4680115881457</v>
      </c>
      <c r="E126" s="451"/>
      <c r="F126" s="63">
        <v>0.75</v>
      </c>
      <c r="G126" s="38">
        <v>6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53"/>
      <c r="R126" s="453"/>
      <c r="S126" s="453"/>
      <c r="T126" s="454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458"/>
      <c r="B127" s="458"/>
      <c r="C127" s="458"/>
      <c r="D127" s="458"/>
      <c r="E127" s="458"/>
      <c r="F127" s="458"/>
      <c r="G127" s="458"/>
      <c r="H127" s="458"/>
      <c r="I127" s="458"/>
      <c r="J127" s="458"/>
      <c r="K127" s="458"/>
      <c r="L127" s="458"/>
      <c r="M127" s="458"/>
      <c r="N127" s="458"/>
      <c r="O127" s="459"/>
      <c r="P127" s="455" t="s">
        <v>43</v>
      </c>
      <c r="Q127" s="456"/>
      <c r="R127" s="456"/>
      <c r="S127" s="456"/>
      <c r="T127" s="456"/>
      <c r="U127" s="456"/>
      <c r="V127" s="457"/>
      <c r="W127" s="43" t="s">
        <v>42</v>
      </c>
      <c r="X127" s="44">
        <f>IFERROR(X122/H122,"0")+IFERROR(X123/H123,"0")+IFERROR(X124/H124,"0")+IFERROR(X125/H125,"0")+IFERROR(X126/H126,"0")</f>
        <v>0</v>
      </c>
      <c r="Y127" s="44">
        <f>IFERROR(Y122/H122,"0")+IFERROR(Y123/H123,"0")+IFERROR(Y124/H124,"0")+IFERROR(Y125/H125,"0")+IFERROR(Y126/H126,"0")</f>
        <v>0</v>
      </c>
      <c r="Z127" s="44">
        <f>IFERROR(IF(Z122="",0,Z122),"0")+IFERROR(IF(Z123="",0,Z123),"0")+IFERROR(IF(Z124="",0,Z124),"0")+IFERROR(IF(Z125="",0,Z125),"0")+IFERROR(IF(Z126="",0,Z126),"0")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458"/>
      <c r="B128" s="458"/>
      <c r="C128" s="458"/>
      <c r="D128" s="458"/>
      <c r="E128" s="458"/>
      <c r="F128" s="458"/>
      <c r="G128" s="458"/>
      <c r="H128" s="458"/>
      <c r="I128" s="458"/>
      <c r="J128" s="458"/>
      <c r="K128" s="458"/>
      <c r="L128" s="458"/>
      <c r="M128" s="458"/>
      <c r="N128" s="458"/>
      <c r="O128" s="459"/>
      <c r="P128" s="455" t="s">
        <v>43</v>
      </c>
      <c r="Q128" s="456"/>
      <c r="R128" s="456"/>
      <c r="S128" s="456"/>
      <c r="T128" s="456"/>
      <c r="U128" s="456"/>
      <c r="V128" s="457"/>
      <c r="W128" s="43" t="s">
        <v>0</v>
      </c>
      <c r="X128" s="44">
        <f>IFERROR(SUM(X122:X126),"0")</f>
        <v>0</v>
      </c>
      <c r="Y128" s="44">
        <f>IFERROR(SUM(Y122:Y126),"0")</f>
        <v>0</v>
      </c>
      <c r="Z128" s="43"/>
      <c r="AA128" s="68"/>
      <c r="AB128" s="68"/>
      <c r="AC128" s="68"/>
    </row>
    <row r="129" spans="1:68" ht="14.25" customHeight="1" x14ac:dyDescent="0.25">
      <c r="A129" s="450" t="s">
        <v>162</v>
      </c>
      <c r="B129" s="450"/>
      <c r="C129" s="450"/>
      <c r="D129" s="450"/>
      <c r="E129" s="450"/>
      <c r="F129" s="450"/>
      <c r="G129" s="450"/>
      <c r="H129" s="450"/>
      <c r="I129" s="450"/>
      <c r="J129" s="450"/>
      <c r="K129" s="450"/>
      <c r="L129" s="450"/>
      <c r="M129" s="450"/>
      <c r="N129" s="450"/>
      <c r="O129" s="450"/>
      <c r="P129" s="450"/>
      <c r="Q129" s="450"/>
      <c r="R129" s="450"/>
      <c r="S129" s="450"/>
      <c r="T129" s="450"/>
      <c r="U129" s="450"/>
      <c r="V129" s="450"/>
      <c r="W129" s="450"/>
      <c r="X129" s="450"/>
      <c r="Y129" s="450"/>
      <c r="Z129" s="450"/>
      <c r="AA129" s="67"/>
      <c r="AB129" s="67"/>
      <c r="AC129" s="81"/>
    </row>
    <row r="130" spans="1:68" ht="16.5" customHeight="1" x14ac:dyDescent="0.25">
      <c r="A130" s="64" t="s">
        <v>219</v>
      </c>
      <c r="B130" s="64" t="s">
        <v>220</v>
      </c>
      <c r="C130" s="37">
        <v>4301020235</v>
      </c>
      <c r="D130" s="451">
        <v>4680115881488</v>
      </c>
      <c r="E130" s="451"/>
      <c r="F130" s="63">
        <v>1.35</v>
      </c>
      <c r="G130" s="38">
        <v>8</v>
      </c>
      <c r="H130" s="63">
        <v>10.8</v>
      </c>
      <c r="I130" s="63">
        <v>11.28</v>
      </c>
      <c r="J130" s="38">
        <v>48</v>
      </c>
      <c r="K130" s="38" t="s">
        <v>126</v>
      </c>
      <c r="L130" s="38"/>
      <c r="M130" s="39" t="s">
        <v>125</v>
      </c>
      <c r="N130" s="39"/>
      <c r="O130" s="38">
        <v>50</v>
      </c>
      <c r="P130" s="5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53"/>
      <c r="R130" s="453"/>
      <c r="S130" s="453"/>
      <c r="T130" s="454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221</v>
      </c>
      <c r="C131" s="37">
        <v>4301020345</v>
      </c>
      <c r="D131" s="451">
        <v>4680115881488</v>
      </c>
      <c r="E131" s="451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518" t="s">
        <v>222</v>
      </c>
      <c r="Q131" s="453"/>
      <c r="R131" s="453"/>
      <c r="S131" s="453"/>
      <c r="T131" s="454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223</v>
      </c>
      <c r="B132" s="64" t="s">
        <v>224</v>
      </c>
      <c r="C132" s="37">
        <v>4301020258</v>
      </c>
      <c r="D132" s="451">
        <v>4680115882775</v>
      </c>
      <c r="E132" s="451"/>
      <c r="F132" s="63">
        <v>0.3</v>
      </c>
      <c r="G132" s="38">
        <v>8</v>
      </c>
      <c r="H132" s="63">
        <v>2.4</v>
      </c>
      <c r="I132" s="63">
        <v>2.5</v>
      </c>
      <c r="J132" s="38">
        <v>234</v>
      </c>
      <c r="K132" s="38" t="s">
        <v>83</v>
      </c>
      <c r="L132" s="38"/>
      <c r="M132" s="39" t="s">
        <v>128</v>
      </c>
      <c r="N132" s="39"/>
      <c r="O132" s="38">
        <v>50</v>
      </c>
      <c r="P132" s="5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53"/>
      <c r="R132" s="453"/>
      <c r="S132" s="453"/>
      <c r="T132" s="454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IFERROR(IF(Y132=0,"",ROUNDUP(Y132/H132,0)*0.00502),"")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225</v>
      </c>
      <c r="B133" s="64" t="s">
        <v>226</v>
      </c>
      <c r="C133" s="37">
        <v>4301020339</v>
      </c>
      <c r="D133" s="451">
        <v>4680115880658</v>
      </c>
      <c r="E133" s="451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88</v>
      </c>
      <c r="L133" s="38"/>
      <c r="M133" s="39" t="s">
        <v>125</v>
      </c>
      <c r="N133" s="39"/>
      <c r="O133" s="38">
        <v>50</v>
      </c>
      <c r="P133" s="52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453"/>
      <c r="R133" s="453"/>
      <c r="S133" s="453"/>
      <c r="T133" s="454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227</v>
      </c>
      <c r="B134" s="64" t="s">
        <v>228</v>
      </c>
      <c r="C134" s="37">
        <v>4301020217</v>
      </c>
      <c r="D134" s="451">
        <v>4680115880658</v>
      </c>
      <c r="E134" s="451"/>
      <c r="F134" s="63">
        <v>0.4</v>
      </c>
      <c r="G134" s="38">
        <v>6</v>
      </c>
      <c r="H134" s="63">
        <v>2.4</v>
      </c>
      <c r="I134" s="63">
        <v>2.6</v>
      </c>
      <c r="J134" s="38">
        <v>156</v>
      </c>
      <c r="K134" s="38" t="s">
        <v>88</v>
      </c>
      <c r="L134" s="38"/>
      <c r="M134" s="39" t="s">
        <v>125</v>
      </c>
      <c r="N134" s="39"/>
      <c r="O134" s="38">
        <v>50</v>
      </c>
      <c r="P134" s="5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453"/>
      <c r="R134" s="453"/>
      <c r="S134" s="453"/>
      <c r="T134" s="454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x14ac:dyDescent="0.2">
      <c r="A135" s="458"/>
      <c r="B135" s="458"/>
      <c r="C135" s="458"/>
      <c r="D135" s="458"/>
      <c r="E135" s="458"/>
      <c r="F135" s="458"/>
      <c r="G135" s="458"/>
      <c r="H135" s="458"/>
      <c r="I135" s="458"/>
      <c r="J135" s="458"/>
      <c r="K135" s="458"/>
      <c r="L135" s="458"/>
      <c r="M135" s="458"/>
      <c r="N135" s="458"/>
      <c r="O135" s="459"/>
      <c r="P135" s="455" t="s">
        <v>43</v>
      </c>
      <c r="Q135" s="456"/>
      <c r="R135" s="456"/>
      <c r="S135" s="456"/>
      <c r="T135" s="456"/>
      <c r="U135" s="456"/>
      <c r="V135" s="457"/>
      <c r="W135" s="43" t="s">
        <v>42</v>
      </c>
      <c r="X135" s="44">
        <f>IFERROR(X130/H130,"0")+IFERROR(X131/H131,"0")+IFERROR(X132/H132,"0")+IFERROR(X133/H133,"0")+IFERROR(X134/H134,"0")</f>
        <v>0</v>
      </c>
      <c r="Y135" s="44">
        <f>IFERROR(Y130/H130,"0")+IFERROR(Y131/H131,"0")+IFERROR(Y132/H132,"0")+IFERROR(Y133/H133,"0")+IFERROR(Y134/H134,"0")</f>
        <v>0</v>
      </c>
      <c r="Z135" s="44">
        <f>IFERROR(IF(Z130="",0,Z130),"0")+IFERROR(IF(Z131="",0,Z131),"0")+IFERROR(IF(Z132="",0,Z132),"0")+IFERROR(IF(Z133="",0,Z133),"0")+IFERROR(IF(Z134="",0,Z134),"0")</f>
        <v>0</v>
      </c>
      <c r="AA135" s="68"/>
      <c r="AB135" s="68"/>
      <c r="AC135" s="68"/>
    </row>
    <row r="136" spans="1:68" x14ac:dyDescent="0.2">
      <c r="A136" s="458"/>
      <c r="B136" s="458"/>
      <c r="C136" s="458"/>
      <c r="D136" s="458"/>
      <c r="E136" s="458"/>
      <c r="F136" s="458"/>
      <c r="G136" s="458"/>
      <c r="H136" s="458"/>
      <c r="I136" s="458"/>
      <c r="J136" s="458"/>
      <c r="K136" s="458"/>
      <c r="L136" s="458"/>
      <c r="M136" s="458"/>
      <c r="N136" s="458"/>
      <c r="O136" s="459"/>
      <c r="P136" s="455" t="s">
        <v>43</v>
      </c>
      <c r="Q136" s="456"/>
      <c r="R136" s="456"/>
      <c r="S136" s="456"/>
      <c r="T136" s="456"/>
      <c r="U136" s="456"/>
      <c r="V136" s="457"/>
      <c r="W136" s="43" t="s">
        <v>0</v>
      </c>
      <c r="X136" s="44">
        <f>IFERROR(SUM(X130:X134),"0")</f>
        <v>0</v>
      </c>
      <c r="Y136" s="44">
        <f>IFERROR(SUM(Y130:Y134),"0")</f>
        <v>0</v>
      </c>
      <c r="Z136" s="43"/>
      <c r="AA136" s="68"/>
      <c r="AB136" s="68"/>
      <c r="AC136" s="68"/>
    </row>
    <row r="137" spans="1:68" ht="14.25" customHeight="1" x14ac:dyDescent="0.25">
      <c r="A137" s="450" t="s">
        <v>84</v>
      </c>
      <c r="B137" s="450"/>
      <c r="C137" s="450"/>
      <c r="D137" s="450"/>
      <c r="E137" s="450"/>
      <c r="F137" s="450"/>
      <c r="G137" s="450"/>
      <c r="H137" s="450"/>
      <c r="I137" s="450"/>
      <c r="J137" s="450"/>
      <c r="K137" s="450"/>
      <c r="L137" s="450"/>
      <c r="M137" s="450"/>
      <c r="N137" s="450"/>
      <c r="O137" s="450"/>
      <c r="P137" s="450"/>
      <c r="Q137" s="450"/>
      <c r="R137" s="450"/>
      <c r="S137" s="450"/>
      <c r="T137" s="450"/>
      <c r="U137" s="450"/>
      <c r="V137" s="450"/>
      <c r="W137" s="450"/>
      <c r="X137" s="450"/>
      <c r="Y137" s="450"/>
      <c r="Z137" s="450"/>
      <c r="AA137" s="67"/>
      <c r="AB137" s="67"/>
      <c r="AC137" s="81"/>
    </row>
    <row r="138" spans="1:68" ht="16.5" customHeight="1" x14ac:dyDescent="0.25">
      <c r="A138" s="64" t="s">
        <v>229</v>
      </c>
      <c r="B138" s="64" t="s">
        <v>230</v>
      </c>
      <c r="C138" s="37">
        <v>4301051360</v>
      </c>
      <c r="D138" s="451">
        <v>4607091385168</v>
      </c>
      <c r="E138" s="451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126</v>
      </c>
      <c r="L138" s="38"/>
      <c r="M138" s="39" t="s">
        <v>128</v>
      </c>
      <c r="N138" s="39"/>
      <c r="O138" s="38">
        <v>45</v>
      </c>
      <c r="P138" s="5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53"/>
      <c r="R138" s="453"/>
      <c r="S138" s="453"/>
      <c r="T138" s="454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ref="Y138:Y143" si="21"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ref="BM138:BM143" si="22">IFERROR(X138*I138/H138,"0")</f>
        <v>0</v>
      </c>
      <c r="BN138" s="79">
        <f t="shared" ref="BN138:BN143" si="23">IFERROR(Y138*I138/H138,"0")</f>
        <v>0</v>
      </c>
      <c r="BO138" s="79">
        <f t="shared" ref="BO138:BO143" si="24">IFERROR(1/J138*(X138/H138),"0")</f>
        <v>0</v>
      </c>
      <c r="BP138" s="79">
        <f t="shared" ref="BP138:BP143" si="25">IFERROR(1/J138*(Y138/H138),"0")</f>
        <v>0</v>
      </c>
    </row>
    <row r="139" spans="1:68" ht="16.5" customHeight="1" x14ac:dyDescent="0.25">
      <c r="A139" s="64" t="s">
        <v>229</v>
      </c>
      <c r="B139" s="64" t="s">
        <v>231</v>
      </c>
      <c r="C139" s="37">
        <v>4301051612</v>
      </c>
      <c r="D139" s="451">
        <v>4607091385168</v>
      </c>
      <c r="E139" s="451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126</v>
      </c>
      <c r="L139" s="38"/>
      <c r="M139" s="39" t="s">
        <v>82</v>
      </c>
      <c r="N139" s="39"/>
      <c r="O139" s="38">
        <v>45</v>
      </c>
      <c r="P139" s="5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53"/>
      <c r="R139" s="453"/>
      <c r="S139" s="453"/>
      <c r="T139" s="454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232</v>
      </c>
      <c r="B140" s="64" t="s">
        <v>233</v>
      </c>
      <c r="C140" s="37">
        <v>4301051362</v>
      </c>
      <c r="D140" s="451">
        <v>4607091383256</v>
      </c>
      <c r="E140" s="451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88</v>
      </c>
      <c r="L140" s="38"/>
      <c r="M140" s="39" t="s">
        <v>128</v>
      </c>
      <c r="N140" s="39"/>
      <c r="O140" s="38">
        <v>45</v>
      </c>
      <c r="P140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53"/>
      <c r="R140" s="453"/>
      <c r="S140" s="453"/>
      <c r="T140" s="454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234</v>
      </c>
      <c r="B141" s="64" t="s">
        <v>235</v>
      </c>
      <c r="C141" s="37">
        <v>4301051358</v>
      </c>
      <c r="D141" s="451">
        <v>4607091385748</v>
      </c>
      <c r="E141" s="451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88</v>
      </c>
      <c r="L141" s="38"/>
      <c r="M141" s="39" t="s">
        <v>128</v>
      </c>
      <c r="N141" s="39"/>
      <c r="O141" s="38">
        <v>45</v>
      </c>
      <c r="P141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53"/>
      <c r="R141" s="453"/>
      <c r="S141" s="453"/>
      <c r="T141" s="454"/>
      <c r="U141" s="40" t="s">
        <v>48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236</v>
      </c>
      <c r="B142" s="64" t="s">
        <v>237</v>
      </c>
      <c r="C142" s="37">
        <v>4301051738</v>
      </c>
      <c r="D142" s="451">
        <v>4680115884533</v>
      </c>
      <c r="E142" s="451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45</v>
      </c>
      <c r="P142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53"/>
      <c r="R142" s="453"/>
      <c r="S142" s="453"/>
      <c r="T142" s="454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238</v>
      </c>
      <c r="B143" s="64" t="s">
        <v>239</v>
      </c>
      <c r="C143" s="37">
        <v>4301051480</v>
      </c>
      <c r="D143" s="451">
        <v>4680115882645</v>
      </c>
      <c r="E143" s="451"/>
      <c r="F143" s="63">
        <v>0.3</v>
      </c>
      <c r="G143" s="38">
        <v>6</v>
      </c>
      <c r="H143" s="63">
        <v>1.8</v>
      </c>
      <c r="I143" s="63">
        <v>2.66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53"/>
      <c r="R143" s="453"/>
      <c r="S143" s="453"/>
      <c r="T143" s="454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x14ac:dyDescent="0.2">
      <c r="A144" s="458"/>
      <c r="B144" s="458"/>
      <c r="C144" s="458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9"/>
      <c r="P144" s="455" t="s">
        <v>43</v>
      </c>
      <c r="Q144" s="456"/>
      <c r="R144" s="456"/>
      <c r="S144" s="456"/>
      <c r="T144" s="456"/>
      <c r="U144" s="456"/>
      <c r="V144" s="457"/>
      <c r="W144" s="43" t="s">
        <v>42</v>
      </c>
      <c r="X144" s="44">
        <f>IFERROR(X138/H138,"0")+IFERROR(X139/H139,"0")+IFERROR(X140/H140,"0")+IFERROR(X141/H141,"0")+IFERROR(X142/H142,"0")+IFERROR(X143/H143,"0")</f>
        <v>0</v>
      </c>
      <c r="Y144" s="44">
        <f>IFERROR(Y138/H138,"0")+IFERROR(Y139/H139,"0")+IFERROR(Y140/H140,"0")+IFERROR(Y141/H141,"0")+IFERROR(Y142/H142,"0")+IFERROR(Y143/H143,"0")</f>
        <v>0</v>
      </c>
      <c r="Z144" s="44">
        <f>IFERROR(IF(Z138="",0,Z138),"0")+IFERROR(IF(Z139="",0,Z139),"0")+IFERROR(IF(Z140="",0,Z140),"0")+IFERROR(IF(Z141="",0,Z141),"0")+IFERROR(IF(Z142="",0,Z142),"0")+IFERROR(IF(Z143="",0,Z143),"0")</f>
        <v>0</v>
      </c>
      <c r="AA144" s="68"/>
      <c r="AB144" s="68"/>
      <c r="AC144" s="68"/>
    </row>
    <row r="145" spans="1:68" x14ac:dyDescent="0.2">
      <c r="A145" s="458"/>
      <c r="B145" s="458"/>
      <c r="C145" s="458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9"/>
      <c r="P145" s="455" t="s">
        <v>43</v>
      </c>
      <c r="Q145" s="456"/>
      <c r="R145" s="456"/>
      <c r="S145" s="456"/>
      <c r="T145" s="456"/>
      <c r="U145" s="456"/>
      <c r="V145" s="457"/>
      <c r="W145" s="43" t="s">
        <v>0</v>
      </c>
      <c r="X145" s="44">
        <f>IFERROR(SUM(X138:X143),"0")</f>
        <v>0</v>
      </c>
      <c r="Y145" s="44">
        <f>IFERROR(SUM(Y138:Y143),"0")</f>
        <v>0</v>
      </c>
      <c r="Z145" s="43"/>
      <c r="AA145" s="68"/>
      <c r="AB145" s="68"/>
      <c r="AC145" s="68"/>
    </row>
    <row r="146" spans="1:68" ht="14.25" customHeight="1" x14ac:dyDescent="0.25">
      <c r="A146" s="450" t="s">
        <v>183</v>
      </c>
      <c r="B146" s="450"/>
      <c r="C146" s="450"/>
      <c r="D146" s="450"/>
      <c r="E146" s="450"/>
      <c r="F146" s="450"/>
      <c r="G146" s="450"/>
      <c r="H146" s="450"/>
      <c r="I146" s="450"/>
      <c r="J146" s="450"/>
      <c r="K146" s="450"/>
      <c r="L146" s="450"/>
      <c r="M146" s="450"/>
      <c r="N146" s="450"/>
      <c r="O146" s="450"/>
      <c r="P146" s="450"/>
      <c r="Q146" s="450"/>
      <c r="R146" s="450"/>
      <c r="S146" s="450"/>
      <c r="T146" s="450"/>
      <c r="U146" s="450"/>
      <c r="V146" s="450"/>
      <c r="W146" s="450"/>
      <c r="X146" s="450"/>
      <c r="Y146" s="450"/>
      <c r="Z146" s="450"/>
      <c r="AA146" s="67"/>
      <c r="AB146" s="67"/>
      <c r="AC146" s="81"/>
    </row>
    <row r="147" spans="1:68" ht="27" customHeight="1" x14ac:dyDescent="0.25">
      <c r="A147" s="64" t="s">
        <v>240</v>
      </c>
      <c r="B147" s="64" t="s">
        <v>241</v>
      </c>
      <c r="C147" s="37">
        <v>4301060356</v>
      </c>
      <c r="D147" s="451">
        <v>4680115882652</v>
      </c>
      <c r="E147" s="451"/>
      <c r="F147" s="63">
        <v>0.33</v>
      </c>
      <c r="G147" s="38">
        <v>6</v>
      </c>
      <c r="H147" s="63">
        <v>1.98</v>
      </c>
      <c r="I147" s="63">
        <v>2.84</v>
      </c>
      <c r="J147" s="38">
        <v>156</v>
      </c>
      <c r="K147" s="38" t="s">
        <v>88</v>
      </c>
      <c r="L147" s="38"/>
      <c r="M147" s="39" t="s">
        <v>82</v>
      </c>
      <c r="N147" s="39"/>
      <c r="O147" s="38">
        <v>40</v>
      </c>
      <c r="P147" s="5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53"/>
      <c r="R147" s="453"/>
      <c r="S147" s="453"/>
      <c r="T147" s="454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4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16.5" customHeight="1" x14ac:dyDescent="0.25">
      <c r="A148" s="64" t="s">
        <v>242</v>
      </c>
      <c r="B148" s="64" t="s">
        <v>243</v>
      </c>
      <c r="C148" s="37">
        <v>4301060309</v>
      </c>
      <c r="D148" s="451">
        <v>4680115880238</v>
      </c>
      <c r="E148" s="451"/>
      <c r="F148" s="63">
        <v>0.33</v>
      </c>
      <c r="G148" s="38">
        <v>6</v>
      </c>
      <c r="H148" s="63">
        <v>1.98</v>
      </c>
      <c r="I148" s="63">
        <v>2.258</v>
      </c>
      <c r="J148" s="38">
        <v>156</v>
      </c>
      <c r="K148" s="38" t="s">
        <v>88</v>
      </c>
      <c r="L148" s="38"/>
      <c r="M148" s="39" t="s">
        <v>82</v>
      </c>
      <c r="N148" s="39"/>
      <c r="O148" s="38">
        <v>40</v>
      </c>
      <c r="P148" s="5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53"/>
      <c r="R148" s="453"/>
      <c r="S148" s="453"/>
      <c r="T148" s="454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x14ac:dyDescent="0.2">
      <c r="A149" s="458"/>
      <c r="B149" s="458"/>
      <c r="C149" s="458"/>
      <c r="D149" s="458"/>
      <c r="E149" s="458"/>
      <c r="F149" s="458"/>
      <c r="G149" s="458"/>
      <c r="H149" s="458"/>
      <c r="I149" s="458"/>
      <c r="J149" s="458"/>
      <c r="K149" s="458"/>
      <c r="L149" s="458"/>
      <c r="M149" s="458"/>
      <c r="N149" s="458"/>
      <c r="O149" s="459"/>
      <c r="P149" s="455" t="s">
        <v>43</v>
      </c>
      <c r="Q149" s="456"/>
      <c r="R149" s="456"/>
      <c r="S149" s="456"/>
      <c r="T149" s="456"/>
      <c r="U149" s="456"/>
      <c r="V149" s="457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x14ac:dyDescent="0.2">
      <c r="A150" s="458"/>
      <c r="B150" s="458"/>
      <c r="C150" s="458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9"/>
      <c r="P150" s="455" t="s">
        <v>43</v>
      </c>
      <c r="Q150" s="456"/>
      <c r="R150" s="456"/>
      <c r="S150" s="456"/>
      <c r="T150" s="456"/>
      <c r="U150" s="456"/>
      <c r="V150" s="457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6.5" customHeight="1" x14ac:dyDescent="0.25">
      <c r="A151" s="449" t="s">
        <v>120</v>
      </c>
      <c r="B151" s="449"/>
      <c r="C151" s="449"/>
      <c r="D151" s="449"/>
      <c r="E151" s="449"/>
      <c r="F151" s="449"/>
      <c r="G151" s="449"/>
      <c r="H151" s="449"/>
      <c r="I151" s="449"/>
      <c r="J151" s="449"/>
      <c r="K151" s="449"/>
      <c r="L151" s="449"/>
      <c r="M151" s="449"/>
      <c r="N151" s="449"/>
      <c r="O151" s="449"/>
      <c r="P151" s="449"/>
      <c r="Q151" s="449"/>
      <c r="R151" s="449"/>
      <c r="S151" s="449"/>
      <c r="T151" s="449"/>
      <c r="U151" s="449"/>
      <c r="V151" s="449"/>
      <c r="W151" s="449"/>
      <c r="X151" s="449"/>
      <c r="Y151" s="449"/>
      <c r="Z151" s="449"/>
      <c r="AA151" s="66"/>
      <c r="AB151" s="66"/>
      <c r="AC151" s="80"/>
    </row>
    <row r="152" spans="1:68" ht="14.25" customHeight="1" x14ac:dyDescent="0.25">
      <c r="A152" s="450" t="s">
        <v>122</v>
      </c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0"/>
      <c r="P152" s="450"/>
      <c r="Q152" s="450"/>
      <c r="R152" s="450"/>
      <c r="S152" s="450"/>
      <c r="T152" s="450"/>
      <c r="U152" s="450"/>
      <c r="V152" s="450"/>
      <c r="W152" s="450"/>
      <c r="X152" s="450"/>
      <c r="Y152" s="450"/>
      <c r="Z152" s="450"/>
      <c r="AA152" s="67"/>
      <c r="AB152" s="67"/>
      <c r="AC152" s="81"/>
    </row>
    <row r="153" spans="1:68" ht="27" customHeight="1" x14ac:dyDescent="0.25">
      <c r="A153" s="64" t="s">
        <v>244</v>
      </c>
      <c r="B153" s="64" t="s">
        <v>245</v>
      </c>
      <c r="C153" s="37">
        <v>4301011623</v>
      </c>
      <c r="D153" s="451">
        <v>4607091382945</v>
      </c>
      <c r="E153" s="451"/>
      <c r="F153" s="63">
        <v>1.4</v>
      </c>
      <c r="G153" s="38">
        <v>8</v>
      </c>
      <c r="H153" s="63">
        <v>11.2</v>
      </c>
      <c r="I153" s="63">
        <v>11.68</v>
      </c>
      <c r="J153" s="38">
        <v>56</v>
      </c>
      <c r="K153" s="38" t="s">
        <v>126</v>
      </c>
      <c r="L153" s="38"/>
      <c r="M153" s="39" t="s">
        <v>125</v>
      </c>
      <c r="N153" s="39"/>
      <c r="O153" s="38">
        <v>50</v>
      </c>
      <c r="P153" s="5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453"/>
      <c r="R153" s="453"/>
      <c r="S153" s="453"/>
      <c r="T153" s="454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IFERROR(IF(Y153=0,"",ROUNDUP(Y153/H153,0)*0.02175),"")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6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246</v>
      </c>
      <c r="B154" s="64" t="s">
        <v>247</v>
      </c>
      <c r="C154" s="37">
        <v>4301011192</v>
      </c>
      <c r="D154" s="451">
        <v>4607091382952</v>
      </c>
      <c r="E154" s="451"/>
      <c r="F154" s="63">
        <v>0.5</v>
      </c>
      <c r="G154" s="38">
        <v>6</v>
      </c>
      <c r="H154" s="63">
        <v>3</v>
      </c>
      <c r="I154" s="63">
        <v>3.2</v>
      </c>
      <c r="J154" s="38">
        <v>156</v>
      </c>
      <c r="K154" s="38" t="s">
        <v>88</v>
      </c>
      <c r="L154" s="38"/>
      <c r="M154" s="39" t="s">
        <v>125</v>
      </c>
      <c r="N154" s="39"/>
      <c r="O154" s="38">
        <v>50</v>
      </c>
      <c r="P154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453"/>
      <c r="R154" s="453"/>
      <c r="S154" s="453"/>
      <c r="T154" s="454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7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ht="27" customHeight="1" x14ac:dyDescent="0.25">
      <c r="A155" s="64" t="s">
        <v>248</v>
      </c>
      <c r="B155" s="64" t="s">
        <v>249</v>
      </c>
      <c r="C155" s="37">
        <v>4301011705</v>
      </c>
      <c r="D155" s="451">
        <v>4607091384604</v>
      </c>
      <c r="E155" s="451"/>
      <c r="F155" s="63">
        <v>0.4</v>
      </c>
      <c r="G155" s="38">
        <v>10</v>
      </c>
      <c r="H155" s="63">
        <v>4</v>
      </c>
      <c r="I155" s="63">
        <v>4.24</v>
      </c>
      <c r="J155" s="38">
        <v>120</v>
      </c>
      <c r="K155" s="38" t="s">
        <v>88</v>
      </c>
      <c r="L155" s="38"/>
      <c r="M155" s="39" t="s">
        <v>125</v>
      </c>
      <c r="N155" s="39"/>
      <c r="O155" s="38">
        <v>50</v>
      </c>
      <c r="P155" s="5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453"/>
      <c r="R155" s="453"/>
      <c r="S155" s="453"/>
      <c r="T155" s="454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IFERROR(IF(Y155=0,"",ROUNDUP(Y155/H155,0)*0.00937),"")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x14ac:dyDescent="0.2">
      <c r="A156" s="458"/>
      <c r="B156" s="458"/>
      <c r="C156" s="458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9"/>
      <c r="P156" s="455" t="s">
        <v>43</v>
      </c>
      <c r="Q156" s="456"/>
      <c r="R156" s="456"/>
      <c r="S156" s="456"/>
      <c r="T156" s="456"/>
      <c r="U156" s="456"/>
      <c r="V156" s="457"/>
      <c r="W156" s="43" t="s">
        <v>42</v>
      </c>
      <c r="X156" s="44">
        <f>IFERROR(X153/H153,"0")+IFERROR(X154/H154,"0")+IFERROR(X155/H155,"0")</f>
        <v>0</v>
      </c>
      <c r="Y156" s="44">
        <f>IFERROR(Y153/H153,"0")+IFERROR(Y154/H154,"0")+IFERROR(Y155/H155,"0")</f>
        <v>0</v>
      </c>
      <c r="Z156" s="44">
        <f>IFERROR(IF(Z153="",0,Z153),"0")+IFERROR(IF(Z154="",0,Z154),"0")+IFERROR(IF(Z155="",0,Z155),"0")</f>
        <v>0</v>
      </c>
      <c r="AA156" s="68"/>
      <c r="AB156" s="68"/>
      <c r="AC156" s="68"/>
    </row>
    <row r="157" spans="1:68" x14ac:dyDescent="0.2">
      <c r="A157" s="458"/>
      <c r="B157" s="458"/>
      <c r="C157" s="458"/>
      <c r="D157" s="458"/>
      <c r="E157" s="458"/>
      <c r="F157" s="458"/>
      <c r="G157" s="458"/>
      <c r="H157" s="458"/>
      <c r="I157" s="458"/>
      <c r="J157" s="458"/>
      <c r="K157" s="458"/>
      <c r="L157" s="458"/>
      <c r="M157" s="458"/>
      <c r="N157" s="458"/>
      <c r="O157" s="459"/>
      <c r="P157" s="455" t="s">
        <v>43</v>
      </c>
      <c r="Q157" s="456"/>
      <c r="R157" s="456"/>
      <c r="S157" s="456"/>
      <c r="T157" s="456"/>
      <c r="U157" s="456"/>
      <c r="V157" s="457"/>
      <c r="W157" s="43" t="s">
        <v>0</v>
      </c>
      <c r="X157" s="44">
        <f>IFERROR(SUM(X153:X155),"0")</f>
        <v>0</v>
      </c>
      <c r="Y157" s="44">
        <f>IFERROR(SUM(Y153:Y155),"0")</f>
        <v>0</v>
      </c>
      <c r="Z157" s="43"/>
      <c r="AA157" s="68"/>
      <c r="AB157" s="68"/>
      <c r="AC157" s="68"/>
    </row>
    <row r="158" spans="1:68" ht="14.25" customHeight="1" x14ac:dyDescent="0.25">
      <c r="A158" s="450" t="s">
        <v>79</v>
      </c>
      <c r="B158" s="450"/>
      <c r="C158" s="450"/>
      <c r="D158" s="450"/>
      <c r="E158" s="450"/>
      <c r="F158" s="450"/>
      <c r="G158" s="450"/>
      <c r="H158" s="450"/>
      <c r="I158" s="450"/>
      <c r="J158" s="450"/>
      <c r="K158" s="450"/>
      <c r="L158" s="450"/>
      <c r="M158" s="450"/>
      <c r="N158" s="450"/>
      <c r="O158" s="450"/>
      <c r="P158" s="450"/>
      <c r="Q158" s="450"/>
      <c r="R158" s="450"/>
      <c r="S158" s="450"/>
      <c r="T158" s="450"/>
      <c r="U158" s="450"/>
      <c r="V158" s="450"/>
      <c r="W158" s="450"/>
      <c r="X158" s="450"/>
      <c r="Y158" s="450"/>
      <c r="Z158" s="450"/>
      <c r="AA158" s="67"/>
      <c r="AB158" s="67"/>
      <c r="AC158" s="81"/>
    </row>
    <row r="159" spans="1:68" ht="16.5" customHeight="1" x14ac:dyDescent="0.25">
      <c r="A159" s="64" t="s">
        <v>250</v>
      </c>
      <c r="B159" s="64" t="s">
        <v>251</v>
      </c>
      <c r="C159" s="37">
        <v>4301030895</v>
      </c>
      <c r="D159" s="451">
        <v>4607091387667</v>
      </c>
      <c r="E159" s="451"/>
      <c r="F159" s="63">
        <v>0.9</v>
      </c>
      <c r="G159" s="38">
        <v>10</v>
      </c>
      <c r="H159" s="63">
        <v>9</v>
      </c>
      <c r="I159" s="63">
        <v>9.6300000000000008</v>
      </c>
      <c r="J159" s="38">
        <v>56</v>
      </c>
      <c r="K159" s="38" t="s">
        <v>126</v>
      </c>
      <c r="L159" s="38"/>
      <c r="M159" s="39" t="s">
        <v>125</v>
      </c>
      <c r="N159" s="39"/>
      <c r="O159" s="38">
        <v>40</v>
      </c>
      <c r="P159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453"/>
      <c r="R159" s="453"/>
      <c r="S159" s="453"/>
      <c r="T159" s="454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IFERROR(IF(Y159=0,"",ROUNDUP(Y159/H159,0)*0.02175),"")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9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ht="27" customHeight="1" x14ac:dyDescent="0.25">
      <c r="A160" s="64" t="s">
        <v>252</v>
      </c>
      <c r="B160" s="64" t="s">
        <v>253</v>
      </c>
      <c r="C160" s="37">
        <v>4301030961</v>
      </c>
      <c r="D160" s="451">
        <v>4607091387636</v>
      </c>
      <c r="E160" s="451"/>
      <c r="F160" s="63">
        <v>0.7</v>
      </c>
      <c r="G160" s="38">
        <v>6</v>
      </c>
      <c r="H160" s="63">
        <v>4.2</v>
      </c>
      <c r="I160" s="63">
        <v>4.5</v>
      </c>
      <c r="J160" s="38">
        <v>120</v>
      </c>
      <c r="K160" s="38" t="s">
        <v>88</v>
      </c>
      <c r="L160" s="38"/>
      <c r="M160" s="39" t="s">
        <v>82</v>
      </c>
      <c r="N160" s="39"/>
      <c r="O160" s="38">
        <v>40</v>
      </c>
      <c r="P160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453"/>
      <c r="R160" s="453"/>
      <c r="S160" s="453"/>
      <c r="T160" s="454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IFERROR(IF(Y160=0,"",ROUNDUP(Y160/H160,0)*0.00937),"")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254</v>
      </c>
      <c r="B161" s="64" t="s">
        <v>255</v>
      </c>
      <c r="C161" s="37">
        <v>4301030963</v>
      </c>
      <c r="D161" s="451">
        <v>4607091382426</v>
      </c>
      <c r="E161" s="451"/>
      <c r="F161" s="63">
        <v>0.9</v>
      </c>
      <c r="G161" s="38">
        <v>10</v>
      </c>
      <c r="H161" s="63">
        <v>9</v>
      </c>
      <c r="I161" s="63">
        <v>9.6300000000000008</v>
      </c>
      <c r="J161" s="38">
        <v>56</v>
      </c>
      <c r="K161" s="38" t="s">
        <v>126</v>
      </c>
      <c r="L161" s="38"/>
      <c r="M161" s="39" t="s">
        <v>82</v>
      </c>
      <c r="N161" s="39"/>
      <c r="O161" s="38">
        <v>40</v>
      </c>
      <c r="P161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453"/>
      <c r="R161" s="453"/>
      <c r="S161" s="453"/>
      <c r="T161" s="454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256</v>
      </c>
      <c r="B162" s="64" t="s">
        <v>257</v>
      </c>
      <c r="C162" s="37">
        <v>4301030962</v>
      </c>
      <c r="D162" s="451">
        <v>4607091386547</v>
      </c>
      <c r="E162" s="451"/>
      <c r="F162" s="63">
        <v>0.35</v>
      </c>
      <c r="G162" s="38">
        <v>8</v>
      </c>
      <c r="H162" s="63">
        <v>2.8</v>
      </c>
      <c r="I162" s="63">
        <v>2.94</v>
      </c>
      <c r="J162" s="38">
        <v>234</v>
      </c>
      <c r="K162" s="38" t="s">
        <v>83</v>
      </c>
      <c r="L162" s="38"/>
      <c r="M162" s="39" t="s">
        <v>82</v>
      </c>
      <c r="N162" s="39"/>
      <c r="O162" s="38">
        <v>40</v>
      </c>
      <c r="P162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453"/>
      <c r="R162" s="453"/>
      <c r="S162" s="453"/>
      <c r="T162" s="454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IFERROR(IF(Y162=0,"",ROUNDUP(Y162/H162,0)*0.00502),"")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62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258</v>
      </c>
      <c r="B163" s="64" t="s">
        <v>259</v>
      </c>
      <c r="C163" s="37">
        <v>4301030964</v>
      </c>
      <c r="D163" s="451">
        <v>4607091382464</v>
      </c>
      <c r="E163" s="451"/>
      <c r="F163" s="63">
        <v>0.35</v>
      </c>
      <c r="G163" s="38">
        <v>8</v>
      </c>
      <c r="H163" s="63">
        <v>2.8</v>
      </c>
      <c r="I163" s="63">
        <v>2.964</v>
      </c>
      <c r="J163" s="38">
        <v>234</v>
      </c>
      <c r="K163" s="38" t="s">
        <v>83</v>
      </c>
      <c r="L163" s="38"/>
      <c r="M163" s="39" t="s">
        <v>82</v>
      </c>
      <c r="N163" s="39"/>
      <c r="O163" s="38">
        <v>40</v>
      </c>
      <c r="P163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453"/>
      <c r="R163" s="453"/>
      <c r="S163" s="453"/>
      <c r="T163" s="454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IFERROR(IF(Y163=0,"",ROUNDUP(Y163/H163,0)*0.00502),"")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63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458"/>
      <c r="B164" s="458"/>
      <c r="C164" s="458"/>
      <c r="D164" s="458"/>
      <c r="E164" s="458"/>
      <c r="F164" s="458"/>
      <c r="G164" s="458"/>
      <c r="H164" s="458"/>
      <c r="I164" s="458"/>
      <c r="J164" s="458"/>
      <c r="K164" s="458"/>
      <c r="L164" s="458"/>
      <c r="M164" s="458"/>
      <c r="N164" s="458"/>
      <c r="O164" s="459"/>
      <c r="P164" s="455" t="s">
        <v>43</v>
      </c>
      <c r="Q164" s="456"/>
      <c r="R164" s="456"/>
      <c r="S164" s="456"/>
      <c r="T164" s="456"/>
      <c r="U164" s="456"/>
      <c r="V164" s="457"/>
      <c r="W164" s="43" t="s">
        <v>42</v>
      </c>
      <c r="X164" s="44">
        <f>IFERROR(X159/H159,"0")+IFERROR(X160/H160,"0")+IFERROR(X161/H161,"0")+IFERROR(X162/H162,"0")+IFERROR(X163/H163,"0")</f>
        <v>0</v>
      </c>
      <c r="Y164" s="44">
        <f>IFERROR(Y159/H159,"0")+IFERROR(Y160/H160,"0")+IFERROR(Y161/H161,"0")+IFERROR(Y162/H162,"0")+IFERROR(Y163/H163,"0")</f>
        <v>0</v>
      </c>
      <c r="Z164" s="44">
        <f>IFERROR(IF(Z159="",0,Z159),"0")+IFERROR(IF(Z160="",0,Z160),"0")+IFERROR(IF(Z161="",0,Z161),"0")+IFERROR(IF(Z162="",0,Z162),"0")+IFERROR(IF(Z163="",0,Z163),"0")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458"/>
      <c r="B165" s="458"/>
      <c r="C165" s="458"/>
      <c r="D165" s="458"/>
      <c r="E165" s="458"/>
      <c r="F165" s="458"/>
      <c r="G165" s="458"/>
      <c r="H165" s="458"/>
      <c r="I165" s="458"/>
      <c r="J165" s="458"/>
      <c r="K165" s="458"/>
      <c r="L165" s="458"/>
      <c r="M165" s="458"/>
      <c r="N165" s="458"/>
      <c r="O165" s="459"/>
      <c r="P165" s="455" t="s">
        <v>43</v>
      </c>
      <c r="Q165" s="456"/>
      <c r="R165" s="456"/>
      <c r="S165" s="456"/>
      <c r="T165" s="456"/>
      <c r="U165" s="456"/>
      <c r="V165" s="457"/>
      <c r="W165" s="43" t="s">
        <v>0</v>
      </c>
      <c r="X165" s="44">
        <f>IFERROR(SUM(X159:X163),"0")</f>
        <v>0</v>
      </c>
      <c r="Y165" s="44">
        <f>IFERROR(SUM(Y159:Y163),"0")</f>
        <v>0</v>
      </c>
      <c r="Z165" s="43"/>
      <c r="AA165" s="68"/>
      <c r="AB165" s="68"/>
      <c r="AC165" s="68"/>
    </row>
    <row r="166" spans="1:68" ht="14.25" customHeight="1" x14ac:dyDescent="0.25">
      <c r="A166" s="450" t="s">
        <v>84</v>
      </c>
      <c r="B166" s="450"/>
      <c r="C166" s="450"/>
      <c r="D166" s="450"/>
      <c r="E166" s="450"/>
      <c r="F166" s="450"/>
      <c r="G166" s="450"/>
      <c r="H166" s="450"/>
      <c r="I166" s="450"/>
      <c r="J166" s="450"/>
      <c r="K166" s="450"/>
      <c r="L166" s="450"/>
      <c r="M166" s="450"/>
      <c r="N166" s="450"/>
      <c r="O166" s="450"/>
      <c r="P166" s="450"/>
      <c r="Q166" s="450"/>
      <c r="R166" s="450"/>
      <c r="S166" s="450"/>
      <c r="T166" s="450"/>
      <c r="U166" s="450"/>
      <c r="V166" s="450"/>
      <c r="W166" s="450"/>
      <c r="X166" s="450"/>
      <c r="Y166" s="450"/>
      <c r="Z166" s="450"/>
      <c r="AA166" s="67"/>
      <c r="AB166" s="67"/>
      <c r="AC166" s="81"/>
    </row>
    <row r="167" spans="1:68" ht="16.5" customHeight="1" x14ac:dyDescent="0.25">
      <c r="A167" s="64" t="s">
        <v>260</v>
      </c>
      <c r="B167" s="64" t="s">
        <v>261</v>
      </c>
      <c r="C167" s="37">
        <v>4301051611</v>
      </c>
      <c r="D167" s="451">
        <v>4607091385304</v>
      </c>
      <c r="E167" s="451"/>
      <c r="F167" s="63">
        <v>1.4</v>
      </c>
      <c r="G167" s="38">
        <v>6</v>
      </c>
      <c r="H167" s="63">
        <v>8.4</v>
      </c>
      <c r="I167" s="63">
        <v>8.9640000000000004</v>
      </c>
      <c r="J167" s="38">
        <v>56</v>
      </c>
      <c r="K167" s="38" t="s">
        <v>126</v>
      </c>
      <c r="L167" s="38"/>
      <c r="M167" s="39" t="s">
        <v>82</v>
      </c>
      <c r="N167" s="39"/>
      <c r="O167" s="38">
        <v>40</v>
      </c>
      <c r="P167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453"/>
      <c r="R167" s="453"/>
      <c r="S167" s="453"/>
      <c r="T167" s="454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4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16.5" customHeight="1" x14ac:dyDescent="0.25">
      <c r="A168" s="64" t="s">
        <v>262</v>
      </c>
      <c r="B168" s="64" t="s">
        <v>263</v>
      </c>
      <c r="C168" s="37">
        <v>4301051648</v>
      </c>
      <c r="D168" s="451">
        <v>4607091386264</v>
      </c>
      <c r="E168" s="451"/>
      <c r="F168" s="63">
        <v>0.5</v>
      </c>
      <c r="G168" s="38">
        <v>6</v>
      </c>
      <c r="H168" s="63">
        <v>3</v>
      </c>
      <c r="I168" s="63">
        <v>3.278</v>
      </c>
      <c r="J168" s="38">
        <v>156</v>
      </c>
      <c r="K168" s="38" t="s">
        <v>88</v>
      </c>
      <c r="L168" s="38"/>
      <c r="M168" s="39" t="s">
        <v>82</v>
      </c>
      <c r="N168" s="39"/>
      <c r="O168" s="38">
        <v>31</v>
      </c>
      <c r="P168" s="5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453"/>
      <c r="R168" s="453"/>
      <c r="S168" s="453"/>
      <c r="T168" s="454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IFERROR(IF(Y168=0,"",ROUNDUP(Y168/H168,0)*0.00753),"")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5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264</v>
      </c>
      <c r="B169" s="64" t="s">
        <v>265</v>
      </c>
      <c r="C169" s="37">
        <v>4301051313</v>
      </c>
      <c r="D169" s="451">
        <v>4607091385427</v>
      </c>
      <c r="E169" s="451"/>
      <c r="F169" s="63">
        <v>0.5</v>
      </c>
      <c r="G169" s="38">
        <v>6</v>
      </c>
      <c r="H169" s="63">
        <v>3</v>
      </c>
      <c r="I169" s="63">
        <v>3.2719999999999998</v>
      </c>
      <c r="J169" s="38">
        <v>156</v>
      </c>
      <c r="K169" s="38" t="s">
        <v>88</v>
      </c>
      <c r="L169" s="38"/>
      <c r="M169" s="39" t="s">
        <v>82</v>
      </c>
      <c r="N169" s="39"/>
      <c r="O169" s="38">
        <v>40</v>
      </c>
      <c r="P169" s="5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453"/>
      <c r="R169" s="453"/>
      <c r="S169" s="453"/>
      <c r="T169" s="454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IFERROR(IF(Y169=0,"",ROUNDUP(Y169/H169,0)*0.00753),"")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66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x14ac:dyDescent="0.2">
      <c r="A170" s="458"/>
      <c r="B170" s="458"/>
      <c r="C170" s="458"/>
      <c r="D170" s="458"/>
      <c r="E170" s="458"/>
      <c r="F170" s="458"/>
      <c r="G170" s="458"/>
      <c r="H170" s="458"/>
      <c r="I170" s="458"/>
      <c r="J170" s="458"/>
      <c r="K170" s="458"/>
      <c r="L170" s="458"/>
      <c r="M170" s="458"/>
      <c r="N170" s="458"/>
      <c r="O170" s="459"/>
      <c r="P170" s="455" t="s">
        <v>43</v>
      </c>
      <c r="Q170" s="456"/>
      <c r="R170" s="456"/>
      <c r="S170" s="456"/>
      <c r="T170" s="456"/>
      <c r="U170" s="456"/>
      <c r="V170" s="457"/>
      <c r="W170" s="43" t="s">
        <v>42</v>
      </c>
      <c r="X170" s="44">
        <f>IFERROR(X167/H167,"0")+IFERROR(X168/H168,"0")+IFERROR(X169/H169,"0")</f>
        <v>0</v>
      </c>
      <c r="Y170" s="44">
        <f>IFERROR(Y167/H167,"0")+IFERROR(Y168/H168,"0")+IFERROR(Y169/H169,"0")</f>
        <v>0</v>
      </c>
      <c r="Z170" s="44">
        <f>IFERROR(IF(Z167="",0,Z167),"0")+IFERROR(IF(Z168="",0,Z168),"0")+IFERROR(IF(Z169="",0,Z169),"0")</f>
        <v>0</v>
      </c>
      <c r="AA170" s="68"/>
      <c r="AB170" s="68"/>
      <c r="AC170" s="68"/>
    </row>
    <row r="171" spans="1:68" x14ac:dyDescent="0.2">
      <c r="A171" s="458"/>
      <c r="B171" s="458"/>
      <c r="C171" s="458"/>
      <c r="D171" s="458"/>
      <c r="E171" s="458"/>
      <c r="F171" s="458"/>
      <c r="G171" s="458"/>
      <c r="H171" s="458"/>
      <c r="I171" s="458"/>
      <c r="J171" s="458"/>
      <c r="K171" s="458"/>
      <c r="L171" s="458"/>
      <c r="M171" s="458"/>
      <c r="N171" s="458"/>
      <c r="O171" s="459"/>
      <c r="P171" s="455" t="s">
        <v>43</v>
      </c>
      <c r="Q171" s="456"/>
      <c r="R171" s="456"/>
      <c r="S171" s="456"/>
      <c r="T171" s="456"/>
      <c r="U171" s="456"/>
      <c r="V171" s="457"/>
      <c r="W171" s="43" t="s">
        <v>0</v>
      </c>
      <c r="X171" s="44">
        <f>IFERROR(SUM(X167:X169),"0")</f>
        <v>0</v>
      </c>
      <c r="Y171" s="44">
        <f>IFERROR(SUM(Y167:Y169),"0")</f>
        <v>0</v>
      </c>
      <c r="Z171" s="43"/>
      <c r="AA171" s="68"/>
      <c r="AB171" s="68"/>
      <c r="AC171" s="68"/>
    </row>
    <row r="172" spans="1:68" ht="27.75" customHeight="1" x14ac:dyDescent="0.2">
      <c r="A172" s="448" t="s">
        <v>266</v>
      </c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8"/>
      <c r="O172" s="448"/>
      <c r="P172" s="448"/>
      <c r="Q172" s="448"/>
      <c r="R172" s="448"/>
      <c r="S172" s="448"/>
      <c r="T172" s="448"/>
      <c r="U172" s="448"/>
      <c r="V172" s="448"/>
      <c r="W172" s="448"/>
      <c r="X172" s="448"/>
      <c r="Y172" s="448"/>
      <c r="Z172" s="448"/>
      <c r="AA172" s="55"/>
      <c r="AB172" s="55"/>
      <c r="AC172" s="55"/>
    </row>
    <row r="173" spans="1:68" ht="16.5" customHeight="1" x14ac:dyDescent="0.25">
      <c r="A173" s="449" t="s">
        <v>267</v>
      </c>
      <c r="B173" s="449"/>
      <c r="C173" s="449"/>
      <c r="D173" s="449"/>
      <c r="E173" s="449"/>
      <c r="F173" s="449"/>
      <c r="G173" s="449"/>
      <c r="H173" s="449"/>
      <c r="I173" s="449"/>
      <c r="J173" s="449"/>
      <c r="K173" s="449"/>
      <c r="L173" s="449"/>
      <c r="M173" s="449"/>
      <c r="N173" s="449"/>
      <c r="O173" s="449"/>
      <c r="P173" s="449"/>
      <c r="Q173" s="449"/>
      <c r="R173" s="449"/>
      <c r="S173" s="449"/>
      <c r="T173" s="449"/>
      <c r="U173" s="449"/>
      <c r="V173" s="449"/>
      <c r="W173" s="449"/>
      <c r="X173" s="449"/>
      <c r="Y173" s="449"/>
      <c r="Z173" s="449"/>
      <c r="AA173" s="66"/>
      <c r="AB173" s="66"/>
      <c r="AC173" s="80"/>
    </row>
    <row r="174" spans="1:68" ht="14.25" customHeight="1" x14ac:dyDescent="0.25">
      <c r="A174" s="450" t="s">
        <v>79</v>
      </c>
      <c r="B174" s="450"/>
      <c r="C174" s="450"/>
      <c r="D174" s="450"/>
      <c r="E174" s="450"/>
      <c r="F174" s="450"/>
      <c r="G174" s="450"/>
      <c r="H174" s="450"/>
      <c r="I174" s="450"/>
      <c r="J174" s="450"/>
      <c r="K174" s="450"/>
      <c r="L174" s="450"/>
      <c r="M174" s="450"/>
      <c r="N174" s="450"/>
      <c r="O174" s="450"/>
      <c r="P174" s="450"/>
      <c r="Q174" s="450"/>
      <c r="R174" s="450"/>
      <c r="S174" s="450"/>
      <c r="T174" s="450"/>
      <c r="U174" s="450"/>
      <c r="V174" s="450"/>
      <c r="W174" s="450"/>
      <c r="X174" s="450"/>
      <c r="Y174" s="450"/>
      <c r="Z174" s="450"/>
      <c r="AA174" s="67"/>
      <c r="AB174" s="67"/>
      <c r="AC174" s="81"/>
    </row>
    <row r="175" spans="1:68" ht="27" customHeight="1" x14ac:dyDescent="0.25">
      <c r="A175" s="64" t="s">
        <v>268</v>
      </c>
      <c r="B175" s="64" t="s">
        <v>269</v>
      </c>
      <c r="C175" s="37">
        <v>4301031191</v>
      </c>
      <c r="D175" s="451">
        <v>4680115880993</v>
      </c>
      <c r="E175" s="451"/>
      <c r="F175" s="63">
        <v>0.7</v>
      </c>
      <c r="G175" s="38">
        <v>6</v>
      </c>
      <c r="H175" s="63">
        <v>4.2</v>
      </c>
      <c r="I175" s="63">
        <v>4.46</v>
      </c>
      <c r="J175" s="38">
        <v>156</v>
      </c>
      <c r="K175" s="38" t="s">
        <v>88</v>
      </c>
      <c r="L175" s="38"/>
      <c r="M175" s="39" t="s">
        <v>82</v>
      </c>
      <c r="N175" s="39"/>
      <c r="O175" s="38">
        <v>40</v>
      </c>
      <c r="P175" s="5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453"/>
      <c r="R175" s="453"/>
      <c r="S175" s="453"/>
      <c r="T175" s="454"/>
      <c r="U175" s="40" t="s">
        <v>48</v>
      </c>
      <c r="V175" s="40" t="s">
        <v>48</v>
      </c>
      <c r="W175" s="41" t="s">
        <v>0</v>
      </c>
      <c r="X175" s="59">
        <v>0</v>
      </c>
      <c r="Y175" s="56">
        <f t="shared" ref="Y175:Y182" si="26">IFERROR(IF(X175="",0,CEILING((X175/$H175),1)*$H175),"")</f>
        <v>0</v>
      </c>
      <c r="Z175" s="42" t="str">
        <f>IFERROR(IF(Y175=0,"",ROUNDUP(Y175/H175,0)*0.00753),"")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7" t="s">
        <v>69</v>
      </c>
      <c r="BM175" s="79">
        <f t="shared" ref="BM175:BM182" si="27">IFERROR(X175*I175/H175,"0")</f>
        <v>0</v>
      </c>
      <c r="BN175" s="79">
        <f t="shared" ref="BN175:BN182" si="28">IFERROR(Y175*I175/H175,"0")</f>
        <v>0</v>
      </c>
      <c r="BO175" s="79">
        <f t="shared" ref="BO175:BO182" si="29">IFERROR(1/J175*(X175/H175),"0")</f>
        <v>0</v>
      </c>
      <c r="BP175" s="79">
        <f t="shared" ref="BP175:BP182" si="30">IFERROR(1/J175*(Y175/H175),"0")</f>
        <v>0</v>
      </c>
    </row>
    <row r="176" spans="1:68" ht="27" customHeight="1" x14ac:dyDescent="0.25">
      <c r="A176" s="64" t="s">
        <v>270</v>
      </c>
      <c r="B176" s="64" t="s">
        <v>271</v>
      </c>
      <c r="C176" s="37">
        <v>4301031204</v>
      </c>
      <c r="D176" s="451">
        <v>4680115881761</v>
      </c>
      <c r="E176" s="451"/>
      <c r="F176" s="63">
        <v>0.7</v>
      </c>
      <c r="G176" s="38">
        <v>6</v>
      </c>
      <c r="H176" s="63">
        <v>4.2</v>
      </c>
      <c r="I176" s="63">
        <v>4.46</v>
      </c>
      <c r="J176" s="38">
        <v>156</v>
      </c>
      <c r="K176" s="38" t="s">
        <v>88</v>
      </c>
      <c r="L176" s="38"/>
      <c r="M176" s="39" t="s">
        <v>82</v>
      </c>
      <c r="N176" s="39"/>
      <c r="O176" s="38">
        <v>40</v>
      </c>
      <c r="P176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453"/>
      <c r="R176" s="453"/>
      <c r="S176" s="453"/>
      <c r="T176" s="454"/>
      <c r="U176" s="40" t="s">
        <v>48</v>
      </c>
      <c r="V176" s="40" t="s">
        <v>48</v>
      </c>
      <c r="W176" s="41" t="s">
        <v>0</v>
      </c>
      <c r="X176" s="59">
        <v>0</v>
      </c>
      <c r="Y176" s="56">
        <f t="shared" si="26"/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8" t="s">
        <v>69</v>
      </c>
      <c r="BM176" s="79">
        <f t="shared" si="27"/>
        <v>0</v>
      </c>
      <c r="BN176" s="79">
        <f t="shared" si="28"/>
        <v>0</v>
      </c>
      <c r="BO176" s="79">
        <f t="shared" si="29"/>
        <v>0</v>
      </c>
      <c r="BP176" s="79">
        <f t="shared" si="30"/>
        <v>0</v>
      </c>
    </row>
    <row r="177" spans="1:68" ht="27" customHeight="1" x14ac:dyDescent="0.25">
      <c r="A177" s="64" t="s">
        <v>272</v>
      </c>
      <c r="B177" s="64" t="s">
        <v>273</v>
      </c>
      <c r="C177" s="37">
        <v>4301031201</v>
      </c>
      <c r="D177" s="451">
        <v>4680115881563</v>
      </c>
      <c r="E177" s="451"/>
      <c r="F177" s="63">
        <v>0.7</v>
      </c>
      <c r="G177" s="38">
        <v>6</v>
      </c>
      <c r="H177" s="63">
        <v>4.2</v>
      </c>
      <c r="I177" s="63">
        <v>4.4000000000000004</v>
      </c>
      <c r="J177" s="38">
        <v>156</v>
      </c>
      <c r="K177" s="38" t="s">
        <v>88</v>
      </c>
      <c r="L177" s="38"/>
      <c r="M177" s="39" t="s">
        <v>82</v>
      </c>
      <c r="N177" s="39"/>
      <c r="O177" s="38">
        <v>40</v>
      </c>
      <c r="P177" s="5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453"/>
      <c r="R177" s="453"/>
      <c r="S177" s="453"/>
      <c r="T177" s="454"/>
      <c r="U177" s="40" t="s">
        <v>48</v>
      </c>
      <c r="V177" s="40" t="s">
        <v>48</v>
      </c>
      <c r="W177" s="41" t="s">
        <v>0</v>
      </c>
      <c r="X177" s="59">
        <v>0</v>
      </c>
      <c r="Y177" s="56">
        <f t="shared" si="26"/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9" t="s">
        <v>69</v>
      </c>
      <c r="BM177" s="79">
        <f t="shared" si="27"/>
        <v>0</v>
      </c>
      <c r="BN177" s="79">
        <f t="shared" si="28"/>
        <v>0</v>
      </c>
      <c r="BO177" s="79">
        <f t="shared" si="29"/>
        <v>0</v>
      </c>
      <c r="BP177" s="79">
        <f t="shared" si="30"/>
        <v>0</v>
      </c>
    </row>
    <row r="178" spans="1:68" ht="27" customHeight="1" x14ac:dyDescent="0.25">
      <c r="A178" s="64" t="s">
        <v>274</v>
      </c>
      <c r="B178" s="64" t="s">
        <v>275</v>
      </c>
      <c r="C178" s="37">
        <v>4301031199</v>
      </c>
      <c r="D178" s="451">
        <v>4680115880986</v>
      </c>
      <c r="E178" s="451"/>
      <c r="F178" s="63">
        <v>0.35</v>
      </c>
      <c r="G178" s="38">
        <v>6</v>
      </c>
      <c r="H178" s="63">
        <v>2.1</v>
      </c>
      <c r="I178" s="63">
        <v>2.23</v>
      </c>
      <c r="J178" s="38">
        <v>234</v>
      </c>
      <c r="K178" s="38" t="s">
        <v>83</v>
      </c>
      <c r="L178" s="38"/>
      <c r="M178" s="39" t="s">
        <v>82</v>
      </c>
      <c r="N178" s="39"/>
      <c r="O178" s="38">
        <v>40</v>
      </c>
      <c r="P178" s="5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453"/>
      <c r="R178" s="453"/>
      <c r="S178" s="453"/>
      <c r="T178" s="454"/>
      <c r="U178" s="40" t="s">
        <v>48</v>
      </c>
      <c r="V178" s="40" t="s">
        <v>48</v>
      </c>
      <c r="W178" s="41" t="s">
        <v>0</v>
      </c>
      <c r="X178" s="59">
        <v>0</v>
      </c>
      <c r="Y178" s="56">
        <f t="shared" si="26"/>
        <v>0</v>
      </c>
      <c r="Z178" s="42" t="str">
        <f>IFERROR(IF(Y178=0,"",ROUNDUP(Y178/H178,0)*0.00502),"")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70" t="s">
        <v>69</v>
      </c>
      <c r="BM178" s="79">
        <f t="shared" si="27"/>
        <v>0</v>
      </c>
      <c r="BN178" s="79">
        <f t="shared" si="28"/>
        <v>0</v>
      </c>
      <c r="BO178" s="79">
        <f t="shared" si="29"/>
        <v>0</v>
      </c>
      <c r="BP178" s="79">
        <f t="shared" si="30"/>
        <v>0</v>
      </c>
    </row>
    <row r="179" spans="1:68" ht="27" customHeight="1" x14ac:dyDescent="0.25">
      <c r="A179" s="64" t="s">
        <v>276</v>
      </c>
      <c r="B179" s="64" t="s">
        <v>277</v>
      </c>
      <c r="C179" s="37">
        <v>4301031205</v>
      </c>
      <c r="D179" s="451">
        <v>4680115881785</v>
      </c>
      <c r="E179" s="451"/>
      <c r="F179" s="63">
        <v>0.35</v>
      </c>
      <c r="G179" s="38">
        <v>6</v>
      </c>
      <c r="H179" s="63">
        <v>2.1</v>
      </c>
      <c r="I179" s="63">
        <v>2.23</v>
      </c>
      <c r="J179" s="38">
        <v>234</v>
      </c>
      <c r="K179" s="38" t="s">
        <v>83</v>
      </c>
      <c r="L179" s="38"/>
      <c r="M179" s="39" t="s">
        <v>82</v>
      </c>
      <c r="N179" s="39"/>
      <c r="O179" s="38">
        <v>40</v>
      </c>
      <c r="P179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453"/>
      <c r="R179" s="453"/>
      <c r="S179" s="453"/>
      <c r="T179" s="454"/>
      <c r="U179" s="40" t="s">
        <v>48</v>
      </c>
      <c r="V179" s="40" t="s">
        <v>48</v>
      </c>
      <c r="W179" s="41" t="s">
        <v>0</v>
      </c>
      <c r="X179" s="59">
        <v>0</v>
      </c>
      <c r="Y179" s="56">
        <f t="shared" si="26"/>
        <v>0</v>
      </c>
      <c r="Z179" s="42" t="str">
        <f>IFERROR(IF(Y179=0,"",ROUNDUP(Y179/H179,0)*0.00502),"")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71" t="s">
        <v>69</v>
      </c>
      <c r="BM179" s="79">
        <f t="shared" si="27"/>
        <v>0</v>
      </c>
      <c r="BN179" s="79">
        <f t="shared" si="28"/>
        <v>0</v>
      </c>
      <c r="BO179" s="79">
        <f t="shared" si="29"/>
        <v>0</v>
      </c>
      <c r="BP179" s="79">
        <f t="shared" si="30"/>
        <v>0</v>
      </c>
    </row>
    <row r="180" spans="1:68" ht="27" customHeight="1" x14ac:dyDescent="0.25">
      <c r="A180" s="64" t="s">
        <v>278</v>
      </c>
      <c r="B180" s="64" t="s">
        <v>279</v>
      </c>
      <c r="C180" s="37">
        <v>4301031202</v>
      </c>
      <c r="D180" s="451">
        <v>4680115881679</v>
      </c>
      <c r="E180" s="451"/>
      <c r="F180" s="63">
        <v>0.35</v>
      </c>
      <c r="G180" s="38">
        <v>6</v>
      </c>
      <c r="H180" s="63">
        <v>2.1</v>
      </c>
      <c r="I180" s="63">
        <v>2.2000000000000002</v>
      </c>
      <c r="J180" s="38">
        <v>234</v>
      </c>
      <c r="K180" s="38" t="s">
        <v>83</v>
      </c>
      <c r="L180" s="38"/>
      <c r="M180" s="39" t="s">
        <v>82</v>
      </c>
      <c r="N180" s="39"/>
      <c r="O180" s="38">
        <v>40</v>
      </c>
      <c r="P180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453"/>
      <c r="R180" s="453"/>
      <c r="S180" s="453"/>
      <c r="T180" s="454"/>
      <c r="U180" s="40" t="s">
        <v>48</v>
      </c>
      <c r="V180" s="40" t="s">
        <v>48</v>
      </c>
      <c r="W180" s="41" t="s">
        <v>0</v>
      </c>
      <c r="X180" s="59">
        <v>0</v>
      </c>
      <c r="Y180" s="56">
        <f t="shared" si="26"/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2" t="s">
        <v>69</v>
      </c>
      <c r="BM180" s="79">
        <f t="shared" si="27"/>
        <v>0</v>
      </c>
      <c r="BN180" s="79">
        <f t="shared" si="28"/>
        <v>0</v>
      </c>
      <c r="BO180" s="79">
        <f t="shared" si="29"/>
        <v>0</v>
      </c>
      <c r="BP180" s="79">
        <f t="shared" si="30"/>
        <v>0</v>
      </c>
    </row>
    <row r="181" spans="1:68" ht="27" customHeight="1" x14ac:dyDescent="0.25">
      <c r="A181" s="64" t="s">
        <v>280</v>
      </c>
      <c r="B181" s="64" t="s">
        <v>281</v>
      </c>
      <c r="C181" s="37">
        <v>4301031158</v>
      </c>
      <c r="D181" s="451">
        <v>4680115880191</v>
      </c>
      <c r="E181" s="451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88</v>
      </c>
      <c r="L181" s="38"/>
      <c r="M181" s="39" t="s">
        <v>82</v>
      </c>
      <c r="N181" s="39"/>
      <c r="O181" s="38">
        <v>40</v>
      </c>
      <c r="P181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453"/>
      <c r="R181" s="453"/>
      <c r="S181" s="453"/>
      <c r="T181" s="454"/>
      <c r="U181" s="40" t="s">
        <v>48</v>
      </c>
      <c r="V181" s="40" t="s">
        <v>48</v>
      </c>
      <c r="W181" s="41" t="s">
        <v>0</v>
      </c>
      <c r="X181" s="59">
        <v>0</v>
      </c>
      <c r="Y181" s="56">
        <f t="shared" si="26"/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3" t="s">
        <v>69</v>
      </c>
      <c r="BM181" s="79">
        <f t="shared" si="27"/>
        <v>0</v>
      </c>
      <c r="BN181" s="79">
        <f t="shared" si="28"/>
        <v>0</v>
      </c>
      <c r="BO181" s="79">
        <f t="shared" si="29"/>
        <v>0</v>
      </c>
      <c r="BP181" s="79">
        <f t="shared" si="30"/>
        <v>0</v>
      </c>
    </row>
    <row r="182" spans="1:68" ht="27" customHeight="1" x14ac:dyDescent="0.25">
      <c r="A182" s="64" t="s">
        <v>282</v>
      </c>
      <c r="B182" s="64" t="s">
        <v>283</v>
      </c>
      <c r="C182" s="37">
        <v>4301031245</v>
      </c>
      <c r="D182" s="451">
        <v>4680115883963</v>
      </c>
      <c r="E182" s="451"/>
      <c r="F182" s="63">
        <v>0.28000000000000003</v>
      </c>
      <c r="G182" s="38">
        <v>6</v>
      </c>
      <c r="H182" s="63">
        <v>1.68</v>
      </c>
      <c r="I182" s="63">
        <v>1.78</v>
      </c>
      <c r="J182" s="38">
        <v>234</v>
      </c>
      <c r="K182" s="38" t="s">
        <v>83</v>
      </c>
      <c r="L182" s="38"/>
      <c r="M182" s="39" t="s">
        <v>82</v>
      </c>
      <c r="N182" s="39"/>
      <c r="O182" s="38">
        <v>40</v>
      </c>
      <c r="P182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453"/>
      <c r="R182" s="453"/>
      <c r="S182" s="453"/>
      <c r="T182" s="454"/>
      <c r="U182" s="40" t="s">
        <v>48</v>
      </c>
      <c r="V182" s="40" t="s">
        <v>48</v>
      </c>
      <c r="W182" s="41" t="s">
        <v>0</v>
      </c>
      <c r="X182" s="59">
        <v>0</v>
      </c>
      <c r="Y182" s="56">
        <f t="shared" si="26"/>
        <v>0</v>
      </c>
      <c r="Z182" s="42" t="str">
        <f>IFERROR(IF(Y182=0,"",ROUNDUP(Y182/H182,0)*0.00502),"")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74" t="s">
        <v>69</v>
      </c>
      <c r="BM182" s="79">
        <f t="shared" si="27"/>
        <v>0</v>
      </c>
      <c r="BN182" s="79">
        <f t="shared" si="28"/>
        <v>0</v>
      </c>
      <c r="BO182" s="79">
        <f t="shared" si="29"/>
        <v>0</v>
      </c>
      <c r="BP182" s="79">
        <f t="shared" si="30"/>
        <v>0</v>
      </c>
    </row>
    <row r="183" spans="1:68" x14ac:dyDescent="0.2">
      <c r="A183" s="458"/>
      <c r="B183" s="458"/>
      <c r="C183" s="458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8"/>
      <c r="O183" s="459"/>
      <c r="P183" s="455" t="s">
        <v>43</v>
      </c>
      <c r="Q183" s="456"/>
      <c r="R183" s="456"/>
      <c r="S183" s="456"/>
      <c r="T183" s="456"/>
      <c r="U183" s="456"/>
      <c r="V183" s="457"/>
      <c r="W183" s="43" t="s">
        <v>42</v>
      </c>
      <c r="X183" s="44">
        <f>IFERROR(X175/H175,"0")+IFERROR(X176/H176,"0")+IFERROR(X177/H177,"0")+IFERROR(X178/H178,"0")+IFERROR(X179/H179,"0")+IFERROR(X180/H180,"0")+IFERROR(X181/H181,"0")+IFERROR(X182/H182,"0")</f>
        <v>0</v>
      </c>
      <c r="Y183" s="44">
        <f>IFERROR(Y175/H175,"0")+IFERROR(Y176/H176,"0")+IFERROR(Y177/H177,"0")+IFERROR(Y178/H178,"0")+IFERROR(Y179/H179,"0")+IFERROR(Y180/H180,"0")+IFERROR(Y181/H181,"0")+IFERROR(Y182/H182,"0")</f>
        <v>0</v>
      </c>
      <c r="Z183" s="44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58"/>
      <c r="B184" s="458"/>
      <c r="C184" s="458"/>
      <c r="D184" s="458"/>
      <c r="E184" s="458"/>
      <c r="F184" s="458"/>
      <c r="G184" s="458"/>
      <c r="H184" s="458"/>
      <c r="I184" s="458"/>
      <c r="J184" s="458"/>
      <c r="K184" s="458"/>
      <c r="L184" s="458"/>
      <c r="M184" s="458"/>
      <c r="N184" s="458"/>
      <c r="O184" s="459"/>
      <c r="P184" s="455" t="s">
        <v>43</v>
      </c>
      <c r="Q184" s="456"/>
      <c r="R184" s="456"/>
      <c r="S184" s="456"/>
      <c r="T184" s="456"/>
      <c r="U184" s="456"/>
      <c r="V184" s="457"/>
      <c r="W184" s="43" t="s">
        <v>0</v>
      </c>
      <c r="X184" s="44">
        <f>IFERROR(SUM(X175:X182),"0")</f>
        <v>0</v>
      </c>
      <c r="Y184" s="44">
        <f>IFERROR(SUM(Y175:Y182),"0")</f>
        <v>0</v>
      </c>
      <c r="Z184" s="43"/>
      <c r="AA184" s="68"/>
      <c r="AB184" s="68"/>
      <c r="AC184" s="68"/>
    </row>
    <row r="185" spans="1:68" ht="16.5" customHeight="1" x14ac:dyDescent="0.25">
      <c r="A185" s="449" t="s">
        <v>284</v>
      </c>
      <c r="B185" s="449"/>
      <c r="C185" s="449"/>
      <c r="D185" s="449"/>
      <c r="E185" s="449"/>
      <c r="F185" s="449"/>
      <c r="G185" s="449"/>
      <c r="H185" s="449"/>
      <c r="I185" s="449"/>
      <c r="J185" s="449"/>
      <c r="K185" s="449"/>
      <c r="L185" s="449"/>
      <c r="M185" s="449"/>
      <c r="N185" s="449"/>
      <c r="O185" s="449"/>
      <c r="P185" s="449"/>
      <c r="Q185" s="449"/>
      <c r="R185" s="449"/>
      <c r="S185" s="449"/>
      <c r="T185" s="449"/>
      <c r="U185" s="449"/>
      <c r="V185" s="449"/>
      <c r="W185" s="449"/>
      <c r="X185" s="449"/>
      <c r="Y185" s="449"/>
      <c r="Z185" s="449"/>
      <c r="AA185" s="66"/>
      <c r="AB185" s="66"/>
      <c r="AC185" s="80"/>
    </row>
    <row r="186" spans="1:68" ht="14.25" customHeight="1" x14ac:dyDescent="0.25">
      <c r="A186" s="450" t="s">
        <v>122</v>
      </c>
      <c r="B186" s="450"/>
      <c r="C186" s="450"/>
      <c r="D186" s="450"/>
      <c r="E186" s="450"/>
      <c r="F186" s="450"/>
      <c r="G186" s="450"/>
      <c r="H186" s="450"/>
      <c r="I186" s="450"/>
      <c r="J186" s="450"/>
      <c r="K186" s="450"/>
      <c r="L186" s="450"/>
      <c r="M186" s="450"/>
      <c r="N186" s="450"/>
      <c r="O186" s="450"/>
      <c r="P186" s="450"/>
      <c r="Q186" s="450"/>
      <c r="R186" s="450"/>
      <c r="S186" s="450"/>
      <c r="T186" s="450"/>
      <c r="U186" s="450"/>
      <c r="V186" s="450"/>
      <c r="W186" s="450"/>
      <c r="X186" s="450"/>
      <c r="Y186" s="450"/>
      <c r="Z186" s="450"/>
      <c r="AA186" s="67"/>
      <c r="AB186" s="67"/>
      <c r="AC186" s="81"/>
    </row>
    <row r="187" spans="1:68" ht="16.5" customHeight="1" x14ac:dyDescent="0.25">
      <c r="A187" s="64" t="s">
        <v>285</v>
      </c>
      <c r="B187" s="64" t="s">
        <v>286</v>
      </c>
      <c r="C187" s="37">
        <v>4301011450</v>
      </c>
      <c r="D187" s="451">
        <v>4680115881402</v>
      </c>
      <c r="E187" s="451"/>
      <c r="F187" s="63">
        <v>1.35</v>
      </c>
      <c r="G187" s="38">
        <v>8</v>
      </c>
      <c r="H187" s="63">
        <v>10.8</v>
      </c>
      <c r="I187" s="63">
        <v>11.28</v>
      </c>
      <c r="J187" s="38">
        <v>56</v>
      </c>
      <c r="K187" s="38" t="s">
        <v>126</v>
      </c>
      <c r="L187" s="38"/>
      <c r="M187" s="39" t="s">
        <v>125</v>
      </c>
      <c r="N187" s="39"/>
      <c r="O187" s="38">
        <v>55</v>
      </c>
      <c r="P187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453"/>
      <c r="R187" s="453"/>
      <c r="S187" s="453"/>
      <c r="T187" s="454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IFERROR(IF(Y187=0,"",ROUNDUP(Y187/H187,0)*0.02175),"")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5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ht="27" customHeight="1" x14ac:dyDescent="0.25">
      <c r="A188" s="64" t="s">
        <v>287</v>
      </c>
      <c r="B188" s="64" t="s">
        <v>288</v>
      </c>
      <c r="C188" s="37">
        <v>4301011767</v>
      </c>
      <c r="D188" s="451">
        <v>4680115881396</v>
      </c>
      <c r="E188" s="451"/>
      <c r="F188" s="63">
        <v>0.45</v>
      </c>
      <c r="G188" s="38">
        <v>6</v>
      </c>
      <c r="H188" s="63">
        <v>2.7</v>
      </c>
      <c r="I188" s="63">
        <v>2.9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55</v>
      </c>
      <c r="P188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453"/>
      <c r="R188" s="453"/>
      <c r="S188" s="453"/>
      <c r="T188" s="454"/>
      <c r="U188" s="40" t="s">
        <v>48</v>
      </c>
      <c r="V188" s="40" t="s">
        <v>48</v>
      </c>
      <c r="W188" s="41" t="s">
        <v>0</v>
      </c>
      <c r="X188" s="59">
        <v>0</v>
      </c>
      <c r="Y188" s="56">
        <f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6" t="s">
        <v>69</v>
      </c>
      <c r="BM188" s="79">
        <f>IFERROR(X188*I188/H188,"0")</f>
        <v>0</v>
      </c>
      <c r="BN188" s="79">
        <f>IFERROR(Y188*I188/H188,"0")</f>
        <v>0</v>
      </c>
      <c r="BO188" s="79">
        <f>IFERROR(1/J188*(X188/H188),"0")</f>
        <v>0</v>
      </c>
      <c r="BP188" s="79">
        <f>IFERROR(1/J188*(Y188/H188),"0")</f>
        <v>0</v>
      </c>
    </row>
    <row r="189" spans="1:68" x14ac:dyDescent="0.2">
      <c r="A189" s="458"/>
      <c r="B189" s="458"/>
      <c r="C189" s="458"/>
      <c r="D189" s="458"/>
      <c r="E189" s="458"/>
      <c r="F189" s="458"/>
      <c r="G189" s="458"/>
      <c r="H189" s="458"/>
      <c r="I189" s="458"/>
      <c r="J189" s="458"/>
      <c r="K189" s="458"/>
      <c r="L189" s="458"/>
      <c r="M189" s="458"/>
      <c r="N189" s="458"/>
      <c r="O189" s="459"/>
      <c r="P189" s="455" t="s">
        <v>43</v>
      </c>
      <c r="Q189" s="456"/>
      <c r="R189" s="456"/>
      <c r="S189" s="456"/>
      <c r="T189" s="456"/>
      <c r="U189" s="456"/>
      <c r="V189" s="457"/>
      <c r="W189" s="43" t="s">
        <v>42</v>
      </c>
      <c r="X189" s="44">
        <f>IFERROR(X187/H187,"0")+IFERROR(X188/H188,"0")</f>
        <v>0</v>
      </c>
      <c r="Y189" s="44">
        <f>IFERROR(Y187/H187,"0")+IFERROR(Y188/H188,"0")</f>
        <v>0</v>
      </c>
      <c r="Z189" s="44">
        <f>IFERROR(IF(Z187="",0,Z187),"0")+IFERROR(IF(Z188="",0,Z188),"0")</f>
        <v>0</v>
      </c>
      <c r="AA189" s="68"/>
      <c r="AB189" s="68"/>
      <c r="AC189" s="68"/>
    </row>
    <row r="190" spans="1:68" x14ac:dyDescent="0.2">
      <c r="A190" s="458"/>
      <c r="B190" s="458"/>
      <c r="C190" s="458"/>
      <c r="D190" s="458"/>
      <c r="E190" s="458"/>
      <c r="F190" s="458"/>
      <c r="G190" s="458"/>
      <c r="H190" s="458"/>
      <c r="I190" s="458"/>
      <c r="J190" s="458"/>
      <c r="K190" s="458"/>
      <c r="L190" s="458"/>
      <c r="M190" s="458"/>
      <c r="N190" s="458"/>
      <c r="O190" s="459"/>
      <c r="P190" s="455" t="s">
        <v>43</v>
      </c>
      <c r="Q190" s="456"/>
      <c r="R190" s="456"/>
      <c r="S190" s="456"/>
      <c r="T190" s="456"/>
      <c r="U190" s="456"/>
      <c r="V190" s="457"/>
      <c r="W190" s="43" t="s">
        <v>0</v>
      </c>
      <c r="X190" s="44">
        <f>IFERROR(SUM(X187:X188),"0")</f>
        <v>0</v>
      </c>
      <c r="Y190" s="44">
        <f>IFERROR(SUM(Y187:Y188),"0")</f>
        <v>0</v>
      </c>
      <c r="Z190" s="43"/>
      <c r="AA190" s="68"/>
      <c r="AB190" s="68"/>
      <c r="AC190" s="68"/>
    </row>
    <row r="191" spans="1:68" ht="14.25" customHeight="1" x14ac:dyDescent="0.25">
      <c r="A191" s="450" t="s">
        <v>162</v>
      </c>
      <c r="B191" s="450"/>
      <c r="C191" s="450"/>
      <c r="D191" s="450"/>
      <c r="E191" s="450"/>
      <c r="F191" s="450"/>
      <c r="G191" s="450"/>
      <c r="H191" s="450"/>
      <c r="I191" s="450"/>
      <c r="J191" s="450"/>
      <c r="K191" s="450"/>
      <c r="L191" s="450"/>
      <c r="M191" s="450"/>
      <c r="N191" s="450"/>
      <c r="O191" s="450"/>
      <c r="P191" s="450"/>
      <c r="Q191" s="450"/>
      <c r="R191" s="450"/>
      <c r="S191" s="450"/>
      <c r="T191" s="450"/>
      <c r="U191" s="450"/>
      <c r="V191" s="450"/>
      <c r="W191" s="450"/>
      <c r="X191" s="450"/>
      <c r="Y191" s="450"/>
      <c r="Z191" s="450"/>
      <c r="AA191" s="67"/>
      <c r="AB191" s="67"/>
      <c r="AC191" s="81"/>
    </row>
    <row r="192" spans="1:68" ht="16.5" customHeight="1" x14ac:dyDescent="0.25">
      <c r="A192" s="64" t="s">
        <v>289</v>
      </c>
      <c r="B192" s="64" t="s">
        <v>290</v>
      </c>
      <c r="C192" s="37">
        <v>4301020262</v>
      </c>
      <c r="D192" s="451">
        <v>4680115882935</v>
      </c>
      <c r="E192" s="451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8" t="s">
        <v>126</v>
      </c>
      <c r="L192" s="38"/>
      <c r="M192" s="39" t="s">
        <v>128</v>
      </c>
      <c r="N192" s="39"/>
      <c r="O192" s="38">
        <v>50</v>
      </c>
      <c r="P192" s="5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453"/>
      <c r="R192" s="453"/>
      <c r="S192" s="453"/>
      <c r="T192" s="454"/>
      <c r="U192" s="40" t="s">
        <v>48</v>
      </c>
      <c r="V192" s="40" t="s">
        <v>48</v>
      </c>
      <c r="W192" s="41" t="s">
        <v>0</v>
      </c>
      <c r="X192" s="59">
        <v>0</v>
      </c>
      <c r="Y192" s="56">
        <f>IFERROR(IF(X192="",0,CEILING((X192/$H192),1)*$H192),"")</f>
        <v>0</v>
      </c>
      <c r="Z192" s="42" t="str">
        <f>IFERROR(IF(Y192=0,"",ROUNDUP(Y192/H192,0)*0.02175),"")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7" t="s">
        <v>69</v>
      </c>
      <c r="BM192" s="79">
        <f>IFERROR(X192*I192/H192,"0")</f>
        <v>0</v>
      </c>
      <c r="BN192" s="79">
        <f>IFERROR(Y192*I192/H192,"0")</f>
        <v>0</v>
      </c>
      <c r="BO192" s="79">
        <f>IFERROR(1/J192*(X192/H192),"0")</f>
        <v>0</v>
      </c>
      <c r="BP192" s="79">
        <f>IFERROR(1/J192*(Y192/H192),"0")</f>
        <v>0</v>
      </c>
    </row>
    <row r="193" spans="1:68" ht="16.5" customHeight="1" x14ac:dyDescent="0.25">
      <c r="A193" s="64" t="s">
        <v>291</v>
      </c>
      <c r="B193" s="64" t="s">
        <v>292</v>
      </c>
      <c r="C193" s="37">
        <v>4301020220</v>
      </c>
      <c r="D193" s="451">
        <v>4680115880764</v>
      </c>
      <c r="E193" s="451"/>
      <c r="F193" s="63">
        <v>0.35</v>
      </c>
      <c r="G193" s="38">
        <v>6</v>
      </c>
      <c r="H193" s="63">
        <v>2.1</v>
      </c>
      <c r="I193" s="63">
        <v>2.2999999999999998</v>
      </c>
      <c r="J193" s="38">
        <v>156</v>
      </c>
      <c r="K193" s="38" t="s">
        <v>88</v>
      </c>
      <c r="L193" s="38"/>
      <c r="M193" s="39" t="s">
        <v>125</v>
      </c>
      <c r="N193" s="39"/>
      <c r="O193" s="38">
        <v>50</v>
      </c>
      <c r="P193" s="5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453"/>
      <c r="R193" s="453"/>
      <c r="S193" s="453"/>
      <c r="T193" s="454"/>
      <c r="U193" s="40" t="s">
        <v>48</v>
      </c>
      <c r="V193" s="40" t="s">
        <v>48</v>
      </c>
      <c r="W193" s="41" t="s">
        <v>0</v>
      </c>
      <c r="X193" s="59">
        <v>0</v>
      </c>
      <c r="Y193" s="56">
        <f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8" t="s">
        <v>69</v>
      </c>
      <c r="BM193" s="79">
        <f>IFERROR(X193*I193/H193,"0")</f>
        <v>0</v>
      </c>
      <c r="BN193" s="79">
        <f>IFERROR(Y193*I193/H193,"0")</f>
        <v>0</v>
      </c>
      <c r="BO193" s="79">
        <f>IFERROR(1/J193*(X193/H193),"0")</f>
        <v>0</v>
      </c>
      <c r="BP193" s="79">
        <f>IFERROR(1/J193*(Y193/H193),"0")</f>
        <v>0</v>
      </c>
    </row>
    <row r="194" spans="1:68" x14ac:dyDescent="0.2">
      <c r="A194" s="458"/>
      <c r="B194" s="458"/>
      <c r="C194" s="458"/>
      <c r="D194" s="458"/>
      <c r="E194" s="458"/>
      <c r="F194" s="458"/>
      <c r="G194" s="458"/>
      <c r="H194" s="458"/>
      <c r="I194" s="458"/>
      <c r="J194" s="458"/>
      <c r="K194" s="458"/>
      <c r="L194" s="458"/>
      <c r="M194" s="458"/>
      <c r="N194" s="458"/>
      <c r="O194" s="459"/>
      <c r="P194" s="455" t="s">
        <v>43</v>
      </c>
      <c r="Q194" s="456"/>
      <c r="R194" s="456"/>
      <c r="S194" s="456"/>
      <c r="T194" s="456"/>
      <c r="U194" s="456"/>
      <c r="V194" s="457"/>
      <c r="W194" s="43" t="s">
        <v>42</v>
      </c>
      <c r="X194" s="44">
        <f>IFERROR(X192/H192,"0")+IFERROR(X193/H193,"0")</f>
        <v>0</v>
      </c>
      <c r="Y194" s="44">
        <f>IFERROR(Y192/H192,"0")+IFERROR(Y193/H193,"0")</f>
        <v>0</v>
      </c>
      <c r="Z194" s="44">
        <f>IFERROR(IF(Z192="",0,Z192),"0")+IFERROR(IF(Z193="",0,Z193),"0")</f>
        <v>0</v>
      </c>
      <c r="AA194" s="68"/>
      <c r="AB194" s="68"/>
      <c r="AC194" s="68"/>
    </row>
    <row r="195" spans="1:68" x14ac:dyDescent="0.2">
      <c r="A195" s="458"/>
      <c r="B195" s="458"/>
      <c r="C195" s="458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8"/>
      <c r="O195" s="459"/>
      <c r="P195" s="455" t="s">
        <v>43</v>
      </c>
      <c r="Q195" s="456"/>
      <c r="R195" s="456"/>
      <c r="S195" s="456"/>
      <c r="T195" s="456"/>
      <c r="U195" s="456"/>
      <c r="V195" s="457"/>
      <c r="W195" s="43" t="s">
        <v>0</v>
      </c>
      <c r="X195" s="44">
        <f>IFERROR(SUM(X192:X193),"0")</f>
        <v>0</v>
      </c>
      <c r="Y195" s="44">
        <f>IFERROR(SUM(Y192:Y193),"0")</f>
        <v>0</v>
      </c>
      <c r="Z195" s="43"/>
      <c r="AA195" s="68"/>
      <c r="AB195" s="68"/>
      <c r="AC195" s="68"/>
    </row>
    <row r="196" spans="1:68" ht="14.25" customHeight="1" x14ac:dyDescent="0.25">
      <c r="A196" s="450" t="s">
        <v>79</v>
      </c>
      <c r="B196" s="450"/>
      <c r="C196" s="450"/>
      <c r="D196" s="450"/>
      <c r="E196" s="450"/>
      <c r="F196" s="450"/>
      <c r="G196" s="450"/>
      <c r="H196" s="450"/>
      <c r="I196" s="450"/>
      <c r="J196" s="450"/>
      <c r="K196" s="450"/>
      <c r="L196" s="450"/>
      <c r="M196" s="450"/>
      <c r="N196" s="450"/>
      <c r="O196" s="450"/>
      <c r="P196" s="450"/>
      <c r="Q196" s="450"/>
      <c r="R196" s="450"/>
      <c r="S196" s="450"/>
      <c r="T196" s="450"/>
      <c r="U196" s="450"/>
      <c r="V196" s="450"/>
      <c r="W196" s="450"/>
      <c r="X196" s="450"/>
      <c r="Y196" s="450"/>
      <c r="Z196" s="450"/>
      <c r="AA196" s="67"/>
      <c r="AB196" s="67"/>
      <c r="AC196" s="81"/>
    </row>
    <row r="197" spans="1:68" ht="27" customHeight="1" x14ac:dyDescent="0.25">
      <c r="A197" s="64" t="s">
        <v>293</v>
      </c>
      <c r="B197" s="64" t="s">
        <v>294</v>
      </c>
      <c r="C197" s="37">
        <v>4301031224</v>
      </c>
      <c r="D197" s="451">
        <v>4680115882683</v>
      </c>
      <c r="E197" s="451"/>
      <c r="F197" s="63">
        <v>0.9</v>
      </c>
      <c r="G197" s="38">
        <v>6</v>
      </c>
      <c r="H197" s="63">
        <v>5.4</v>
      </c>
      <c r="I197" s="63">
        <v>5.61</v>
      </c>
      <c r="J197" s="38">
        <v>120</v>
      </c>
      <c r="K197" s="38" t="s">
        <v>88</v>
      </c>
      <c r="L197" s="38"/>
      <c r="M197" s="39" t="s">
        <v>82</v>
      </c>
      <c r="N197" s="39"/>
      <c r="O197" s="38">
        <v>40</v>
      </c>
      <c r="P197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453"/>
      <c r="R197" s="453"/>
      <c r="S197" s="453"/>
      <c r="T197" s="454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ref="Y197:Y204" si="31">IFERROR(IF(X197="",0,CEILING((X197/$H197),1)*$H197),"")</f>
        <v>0</v>
      </c>
      <c r="Z197" s="42" t="str">
        <f>IFERROR(IF(Y197=0,"",ROUNDUP(Y197/H197,0)*0.00937),"")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ref="BM197:BM204" si="32">IFERROR(X197*I197/H197,"0")</f>
        <v>0</v>
      </c>
      <c r="BN197" s="79">
        <f t="shared" ref="BN197:BN204" si="33">IFERROR(Y197*I197/H197,"0")</f>
        <v>0</v>
      </c>
      <c r="BO197" s="79">
        <f t="shared" ref="BO197:BO204" si="34">IFERROR(1/J197*(X197/H197),"0")</f>
        <v>0</v>
      </c>
      <c r="BP197" s="79">
        <f t="shared" ref="BP197:BP204" si="35">IFERROR(1/J197*(Y197/H197),"0")</f>
        <v>0</v>
      </c>
    </row>
    <row r="198" spans="1:68" ht="27" customHeight="1" x14ac:dyDescent="0.25">
      <c r="A198" s="64" t="s">
        <v>295</v>
      </c>
      <c r="B198" s="64" t="s">
        <v>296</v>
      </c>
      <c r="C198" s="37">
        <v>4301031230</v>
      </c>
      <c r="D198" s="451">
        <v>4680115882690</v>
      </c>
      <c r="E198" s="451"/>
      <c r="F198" s="63">
        <v>0.9</v>
      </c>
      <c r="G198" s="38">
        <v>6</v>
      </c>
      <c r="H198" s="63">
        <v>5.4</v>
      </c>
      <c r="I198" s="63">
        <v>5.61</v>
      </c>
      <c r="J198" s="38">
        <v>120</v>
      </c>
      <c r="K198" s="38" t="s">
        <v>88</v>
      </c>
      <c r="L198" s="38"/>
      <c r="M198" s="39" t="s">
        <v>82</v>
      </c>
      <c r="N198" s="39"/>
      <c r="O198" s="38">
        <v>40</v>
      </c>
      <c r="P198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453"/>
      <c r="R198" s="453"/>
      <c r="S198" s="453"/>
      <c r="T198" s="454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31"/>
        <v>0</v>
      </c>
      <c r="Z198" s="42" t="str">
        <f>IFERROR(IF(Y198=0,"",ROUNDUP(Y198/H198,0)*0.00937),"")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32"/>
        <v>0</v>
      </c>
      <c r="BN198" s="79">
        <f t="shared" si="33"/>
        <v>0</v>
      </c>
      <c r="BO198" s="79">
        <f t="shared" si="34"/>
        <v>0</v>
      </c>
      <c r="BP198" s="79">
        <f t="shared" si="35"/>
        <v>0</v>
      </c>
    </row>
    <row r="199" spans="1:68" ht="27" customHeight="1" x14ac:dyDescent="0.25">
      <c r="A199" s="64" t="s">
        <v>297</v>
      </c>
      <c r="B199" s="64" t="s">
        <v>298</v>
      </c>
      <c r="C199" s="37">
        <v>4301031220</v>
      </c>
      <c r="D199" s="451">
        <v>4680115882669</v>
      </c>
      <c r="E199" s="451"/>
      <c r="F199" s="63">
        <v>0.9</v>
      </c>
      <c r="G199" s="38">
        <v>6</v>
      </c>
      <c r="H199" s="63">
        <v>5.4</v>
      </c>
      <c r="I199" s="63">
        <v>5.61</v>
      </c>
      <c r="J199" s="38">
        <v>120</v>
      </c>
      <c r="K199" s="38" t="s">
        <v>88</v>
      </c>
      <c r="L199" s="38"/>
      <c r="M199" s="39" t="s">
        <v>82</v>
      </c>
      <c r="N199" s="39"/>
      <c r="O199" s="38">
        <v>40</v>
      </c>
      <c r="P199" s="5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453"/>
      <c r="R199" s="453"/>
      <c r="S199" s="453"/>
      <c r="T199" s="454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31"/>
        <v>0</v>
      </c>
      <c r="Z199" s="42" t="str">
        <f>IFERROR(IF(Y199=0,"",ROUNDUP(Y199/H199,0)*0.00937),"")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32"/>
        <v>0</v>
      </c>
      <c r="BN199" s="79">
        <f t="shared" si="33"/>
        <v>0</v>
      </c>
      <c r="BO199" s="79">
        <f t="shared" si="34"/>
        <v>0</v>
      </c>
      <c r="BP199" s="79">
        <f t="shared" si="35"/>
        <v>0</v>
      </c>
    </row>
    <row r="200" spans="1:68" ht="27" customHeight="1" x14ac:dyDescent="0.25">
      <c r="A200" s="64" t="s">
        <v>299</v>
      </c>
      <c r="B200" s="64" t="s">
        <v>300</v>
      </c>
      <c r="C200" s="37">
        <v>4301031221</v>
      </c>
      <c r="D200" s="451">
        <v>4680115882676</v>
      </c>
      <c r="E200" s="451"/>
      <c r="F200" s="63">
        <v>0.9</v>
      </c>
      <c r="G200" s="38">
        <v>6</v>
      </c>
      <c r="H200" s="63">
        <v>5.4</v>
      </c>
      <c r="I200" s="63">
        <v>5.61</v>
      </c>
      <c r="J200" s="38">
        <v>120</v>
      </c>
      <c r="K200" s="38" t="s">
        <v>88</v>
      </c>
      <c r="L200" s="38"/>
      <c r="M200" s="39" t="s">
        <v>82</v>
      </c>
      <c r="N200" s="39"/>
      <c r="O200" s="38">
        <v>40</v>
      </c>
      <c r="P200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453"/>
      <c r="R200" s="453"/>
      <c r="S200" s="453"/>
      <c r="T200" s="454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31"/>
        <v>0</v>
      </c>
      <c r="Z200" s="42" t="str">
        <f>IFERROR(IF(Y200=0,"",ROUNDUP(Y200/H200,0)*0.00937),"")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32"/>
        <v>0</v>
      </c>
      <c r="BN200" s="79">
        <f t="shared" si="33"/>
        <v>0</v>
      </c>
      <c r="BO200" s="79">
        <f t="shared" si="34"/>
        <v>0</v>
      </c>
      <c r="BP200" s="79">
        <f t="shared" si="35"/>
        <v>0</v>
      </c>
    </row>
    <row r="201" spans="1:68" ht="27" customHeight="1" x14ac:dyDescent="0.25">
      <c r="A201" s="64" t="s">
        <v>301</v>
      </c>
      <c r="B201" s="64" t="s">
        <v>302</v>
      </c>
      <c r="C201" s="37">
        <v>4301031223</v>
      </c>
      <c r="D201" s="451">
        <v>4680115884014</v>
      </c>
      <c r="E201" s="451"/>
      <c r="F201" s="63">
        <v>0.3</v>
      </c>
      <c r="G201" s="38">
        <v>6</v>
      </c>
      <c r="H201" s="63">
        <v>1.8</v>
      </c>
      <c r="I201" s="63">
        <v>1.93</v>
      </c>
      <c r="J201" s="38">
        <v>234</v>
      </c>
      <c r="K201" s="38" t="s">
        <v>83</v>
      </c>
      <c r="L201" s="38"/>
      <c r="M201" s="39" t="s">
        <v>82</v>
      </c>
      <c r="N201" s="39"/>
      <c r="O201" s="38">
        <v>40</v>
      </c>
      <c r="P201" s="5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453"/>
      <c r="R201" s="453"/>
      <c r="S201" s="453"/>
      <c r="T201" s="454"/>
      <c r="U201" s="40" t="s">
        <v>48</v>
      </c>
      <c r="V201" s="40" t="s">
        <v>48</v>
      </c>
      <c r="W201" s="41" t="s">
        <v>0</v>
      </c>
      <c r="X201" s="59">
        <v>0</v>
      </c>
      <c r="Y201" s="56">
        <f t="shared" si="31"/>
        <v>0</v>
      </c>
      <c r="Z201" s="42" t="str">
        <f>IFERROR(IF(Y201=0,"",ROUNDUP(Y201/H201,0)*0.00502),"")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83" t="s">
        <v>69</v>
      </c>
      <c r="BM201" s="79">
        <f t="shared" si="32"/>
        <v>0</v>
      </c>
      <c r="BN201" s="79">
        <f t="shared" si="33"/>
        <v>0</v>
      </c>
      <c r="BO201" s="79">
        <f t="shared" si="34"/>
        <v>0</v>
      </c>
      <c r="BP201" s="79">
        <f t="shared" si="35"/>
        <v>0</v>
      </c>
    </row>
    <row r="202" spans="1:68" ht="27" customHeight="1" x14ac:dyDescent="0.25">
      <c r="A202" s="64" t="s">
        <v>303</v>
      </c>
      <c r="B202" s="64" t="s">
        <v>304</v>
      </c>
      <c r="C202" s="37">
        <v>4301031222</v>
      </c>
      <c r="D202" s="451">
        <v>4680115884007</v>
      </c>
      <c r="E202" s="451"/>
      <c r="F202" s="63">
        <v>0.3</v>
      </c>
      <c r="G202" s="38">
        <v>6</v>
      </c>
      <c r="H202" s="63">
        <v>1.8</v>
      </c>
      <c r="I202" s="63">
        <v>1.9</v>
      </c>
      <c r="J202" s="38">
        <v>234</v>
      </c>
      <c r="K202" s="38" t="s">
        <v>83</v>
      </c>
      <c r="L202" s="38"/>
      <c r="M202" s="39" t="s">
        <v>82</v>
      </c>
      <c r="N202" s="39"/>
      <c r="O202" s="38">
        <v>40</v>
      </c>
      <c r="P202" s="5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453"/>
      <c r="R202" s="453"/>
      <c r="S202" s="453"/>
      <c r="T202" s="454"/>
      <c r="U202" s="40" t="s">
        <v>48</v>
      </c>
      <c r="V202" s="40" t="s">
        <v>48</v>
      </c>
      <c r="W202" s="41" t="s">
        <v>0</v>
      </c>
      <c r="X202" s="59">
        <v>0</v>
      </c>
      <c r="Y202" s="56">
        <f t="shared" si="31"/>
        <v>0</v>
      </c>
      <c r="Z202" s="42" t="str">
        <f>IFERROR(IF(Y202=0,"",ROUNDUP(Y202/H202,0)*0.00502),"")</f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184" t="s">
        <v>69</v>
      </c>
      <c r="BM202" s="79">
        <f t="shared" si="32"/>
        <v>0</v>
      </c>
      <c r="BN202" s="79">
        <f t="shared" si="33"/>
        <v>0</v>
      </c>
      <c r="BO202" s="79">
        <f t="shared" si="34"/>
        <v>0</v>
      </c>
      <c r="BP202" s="79">
        <f t="shared" si="35"/>
        <v>0</v>
      </c>
    </row>
    <row r="203" spans="1:68" ht="27" customHeight="1" x14ac:dyDescent="0.25">
      <c r="A203" s="64" t="s">
        <v>305</v>
      </c>
      <c r="B203" s="64" t="s">
        <v>306</v>
      </c>
      <c r="C203" s="37">
        <v>4301031229</v>
      </c>
      <c r="D203" s="451">
        <v>4680115884038</v>
      </c>
      <c r="E203" s="451"/>
      <c r="F203" s="63">
        <v>0.3</v>
      </c>
      <c r="G203" s="38">
        <v>6</v>
      </c>
      <c r="H203" s="63">
        <v>1.8</v>
      </c>
      <c r="I203" s="63">
        <v>1.9</v>
      </c>
      <c r="J203" s="38">
        <v>234</v>
      </c>
      <c r="K203" s="38" t="s">
        <v>83</v>
      </c>
      <c r="L203" s="38"/>
      <c r="M203" s="39" t="s">
        <v>82</v>
      </c>
      <c r="N203" s="39"/>
      <c r="O203" s="38">
        <v>40</v>
      </c>
      <c r="P203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453"/>
      <c r="R203" s="453"/>
      <c r="S203" s="453"/>
      <c r="T203" s="454"/>
      <c r="U203" s="40" t="s">
        <v>48</v>
      </c>
      <c r="V203" s="40" t="s">
        <v>48</v>
      </c>
      <c r="W203" s="41" t="s">
        <v>0</v>
      </c>
      <c r="X203" s="59">
        <v>0</v>
      </c>
      <c r="Y203" s="56">
        <f t="shared" si="31"/>
        <v>0</v>
      </c>
      <c r="Z203" s="42" t="str">
        <f>IFERROR(IF(Y203=0,"",ROUNDUP(Y203/H203,0)*0.00502),"")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85" t="s">
        <v>69</v>
      </c>
      <c r="BM203" s="79">
        <f t="shared" si="32"/>
        <v>0</v>
      </c>
      <c r="BN203" s="79">
        <f t="shared" si="33"/>
        <v>0</v>
      </c>
      <c r="BO203" s="79">
        <f t="shared" si="34"/>
        <v>0</v>
      </c>
      <c r="BP203" s="79">
        <f t="shared" si="35"/>
        <v>0</v>
      </c>
    </row>
    <row r="204" spans="1:68" ht="27" customHeight="1" x14ac:dyDescent="0.25">
      <c r="A204" s="64" t="s">
        <v>307</v>
      </c>
      <c r="B204" s="64" t="s">
        <v>308</v>
      </c>
      <c r="C204" s="37">
        <v>4301031225</v>
      </c>
      <c r="D204" s="451">
        <v>4680115884021</v>
      </c>
      <c r="E204" s="451"/>
      <c r="F204" s="63">
        <v>0.3</v>
      </c>
      <c r="G204" s="38">
        <v>6</v>
      </c>
      <c r="H204" s="63">
        <v>1.8</v>
      </c>
      <c r="I204" s="63">
        <v>1.9</v>
      </c>
      <c r="J204" s="38">
        <v>234</v>
      </c>
      <c r="K204" s="38" t="s">
        <v>83</v>
      </c>
      <c r="L204" s="38"/>
      <c r="M204" s="39" t="s">
        <v>82</v>
      </c>
      <c r="N204" s="39"/>
      <c r="O204" s="38">
        <v>40</v>
      </c>
      <c r="P204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453"/>
      <c r="R204" s="453"/>
      <c r="S204" s="453"/>
      <c r="T204" s="454"/>
      <c r="U204" s="40" t="s">
        <v>48</v>
      </c>
      <c r="V204" s="40" t="s">
        <v>48</v>
      </c>
      <c r="W204" s="41" t="s">
        <v>0</v>
      </c>
      <c r="X204" s="59">
        <v>0</v>
      </c>
      <c r="Y204" s="56">
        <f t="shared" si="31"/>
        <v>0</v>
      </c>
      <c r="Z204" s="42" t="str">
        <f>IFERROR(IF(Y204=0,"",ROUNDUP(Y204/H204,0)*0.00502),"")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6" t="s">
        <v>69</v>
      </c>
      <c r="BM204" s="79">
        <f t="shared" si="32"/>
        <v>0</v>
      </c>
      <c r="BN204" s="79">
        <f t="shared" si="33"/>
        <v>0</v>
      </c>
      <c r="BO204" s="79">
        <f t="shared" si="34"/>
        <v>0</v>
      </c>
      <c r="BP204" s="79">
        <f t="shared" si="35"/>
        <v>0</v>
      </c>
    </row>
    <row r="205" spans="1:68" x14ac:dyDescent="0.2">
      <c r="A205" s="458"/>
      <c r="B205" s="458"/>
      <c r="C205" s="458"/>
      <c r="D205" s="458"/>
      <c r="E205" s="458"/>
      <c r="F205" s="458"/>
      <c r="G205" s="458"/>
      <c r="H205" s="458"/>
      <c r="I205" s="458"/>
      <c r="J205" s="458"/>
      <c r="K205" s="458"/>
      <c r="L205" s="458"/>
      <c r="M205" s="458"/>
      <c r="N205" s="458"/>
      <c r="O205" s="459"/>
      <c r="P205" s="455" t="s">
        <v>43</v>
      </c>
      <c r="Q205" s="456"/>
      <c r="R205" s="456"/>
      <c r="S205" s="456"/>
      <c r="T205" s="456"/>
      <c r="U205" s="456"/>
      <c r="V205" s="457"/>
      <c r="W205" s="43" t="s">
        <v>42</v>
      </c>
      <c r="X205" s="44">
        <f>IFERROR(X197/H197,"0")+IFERROR(X198/H198,"0")+IFERROR(X199/H199,"0")+IFERROR(X200/H200,"0")+IFERROR(X201/H201,"0")+IFERROR(X202/H202,"0")+IFERROR(X203/H203,"0")+IFERROR(X204/H204,"0")</f>
        <v>0</v>
      </c>
      <c r="Y205" s="44">
        <f>IFERROR(Y197/H197,"0")+IFERROR(Y198/H198,"0")+IFERROR(Y199/H199,"0")+IFERROR(Y200/H200,"0")+IFERROR(Y201/H201,"0")+IFERROR(Y202/H202,"0")+IFERROR(Y203/H203,"0")+IFERROR(Y204/H204,"0")</f>
        <v>0</v>
      </c>
      <c r="Z205" s="44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458"/>
      <c r="B206" s="458"/>
      <c r="C206" s="458"/>
      <c r="D206" s="458"/>
      <c r="E206" s="458"/>
      <c r="F206" s="458"/>
      <c r="G206" s="458"/>
      <c r="H206" s="458"/>
      <c r="I206" s="458"/>
      <c r="J206" s="458"/>
      <c r="K206" s="458"/>
      <c r="L206" s="458"/>
      <c r="M206" s="458"/>
      <c r="N206" s="458"/>
      <c r="O206" s="459"/>
      <c r="P206" s="455" t="s">
        <v>43</v>
      </c>
      <c r="Q206" s="456"/>
      <c r="R206" s="456"/>
      <c r="S206" s="456"/>
      <c r="T206" s="456"/>
      <c r="U206" s="456"/>
      <c r="V206" s="457"/>
      <c r="W206" s="43" t="s">
        <v>0</v>
      </c>
      <c r="X206" s="44">
        <f>IFERROR(SUM(X197:X204),"0")</f>
        <v>0</v>
      </c>
      <c r="Y206" s="44">
        <f>IFERROR(SUM(Y197:Y204),"0")</f>
        <v>0</v>
      </c>
      <c r="Z206" s="43"/>
      <c r="AA206" s="68"/>
      <c r="AB206" s="68"/>
      <c r="AC206" s="68"/>
    </row>
    <row r="207" spans="1:68" ht="14.25" customHeight="1" x14ac:dyDescent="0.25">
      <c r="A207" s="450" t="s">
        <v>84</v>
      </c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0"/>
      <c r="P207" s="450"/>
      <c r="Q207" s="450"/>
      <c r="R207" s="450"/>
      <c r="S207" s="450"/>
      <c r="T207" s="450"/>
      <c r="U207" s="450"/>
      <c r="V207" s="450"/>
      <c r="W207" s="450"/>
      <c r="X207" s="450"/>
      <c r="Y207" s="450"/>
      <c r="Z207" s="450"/>
      <c r="AA207" s="67"/>
      <c r="AB207" s="67"/>
      <c r="AC207" s="81"/>
    </row>
    <row r="208" spans="1:68" ht="27" customHeight="1" x14ac:dyDescent="0.25">
      <c r="A208" s="64" t="s">
        <v>309</v>
      </c>
      <c r="B208" s="64" t="s">
        <v>310</v>
      </c>
      <c r="C208" s="37">
        <v>4301051408</v>
      </c>
      <c r="D208" s="451">
        <v>4680115881594</v>
      </c>
      <c r="E208" s="451"/>
      <c r="F208" s="63">
        <v>1.35</v>
      </c>
      <c r="G208" s="38">
        <v>6</v>
      </c>
      <c r="H208" s="63">
        <v>8.1</v>
      </c>
      <c r="I208" s="63">
        <v>8.6639999999999997</v>
      </c>
      <c r="J208" s="38">
        <v>56</v>
      </c>
      <c r="K208" s="38" t="s">
        <v>126</v>
      </c>
      <c r="L208" s="38"/>
      <c r="M208" s="39" t="s">
        <v>128</v>
      </c>
      <c r="N208" s="39"/>
      <c r="O208" s="38">
        <v>40</v>
      </c>
      <c r="P208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453"/>
      <c r="R208" s="453"/>
      <c r="S208" s="453"/>
      <c r="T208" s="454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8" si="36">IFERROR(IF(X208="",0,CEILING((X208/$H208),1)*$H208),"")</f>
        <v>0</v>
      </c>
      <c r="Z208" s="42" t="str">
        <f>IFERROR(IF(Y208=0,"",ROUNDUP(Y208/H208,0)*0.02175),"")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7" t="s">
        <v>69</v>
      </c>
      <c r="BM208" s="79">
        <f t="shared" ref="BM208:BM218" si="37">IFERROR(X208*I208/H208,"0")</f>
        <v>0</v>
      </c>
      <c r="BN208" s="79">
        <f t="shared" ref="BN208:BN218" si="38">IFERROR(Y208*I208/H208,"0")</f>
        <v>0</v>
      </c>
      <c r="BO208" s="79">
        <f t="shared" ref="BO208:BO218" si="39">IFERROR(1/J208*(X208/H208),"0")</f>
        <v>0</v>
      </c>
      <c r="BP208" s="79">
        <f t="shared" ref="BP208:BP218" si="40">IFERROR(1/J208*(Y208/H208),"0")</f>
        <v>0</v>
      </c>
    </row>
    <row r="209" spans="1:68" ht="16.5" customHeight="1" x14ac:dyDescent="0.25">
      <c r="A209" s="64" t="s">
        <v>311</v>
      </c>
      <c r="B209" s="64" t="s">
        <v>312</v>
      </c>
      <c r="C209" s="37">
        <v>4301051754</v>
      </c>
      <c r="D209" s="451">
        <v>4680115880962</v>
      </c>
      <c r="E209" s="451"/>
      <c r="F209" s="63">
        <v>1.3</v>
      </c>
      <c r="G209" s="38">
        <v>6</v>
      </c>
      <c r="H209" s="63">
        <v>7.8</v>
      </c>
      <c r="I209" s="63">
        <v>8.3640000000000008</v>
      </c>
      <c r="J209" s="38">
        <v>56</v>
      </c>
      <c r="K209" s="38" t="s">
        <v>126</v>
      </c>
      <c r="L209" s="38"/>
      <c r="M209" s="39" t="s">
        <v>82</v>
      </c>
      <c r="N209" s="39"/>
      <c r="O209" s="38">
        <v>40</v>
      </c>
      <c r="P209" s="5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453"/>
      <c r="R209" s="453"/>
      <c r="S209" s="453"/>
      <c r="T209" s="454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6"/>
        <v>0</v>
      </c>
      <c r="Z209" s="42" t="str">
        <f>IFERROR(IF(Y209=0,"",ROUNDUP(Y209/H209,0)*0.02175),"")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8" t="s">
        <v>69</v>
      </c>
      <c r="BM209" s="79">
        <f t="shared" si="37"/>
        <v>0</v>
      </c>
      <c r="BN209" s="79">
        <f t="shared" si="38"/>
        <v>0</v>
      </c>
      <c r="BO209" s="79">
        <f t="shared" si="39"/>
        <v>0</v>
      </c>
      <c r="BP209" s="79">
        <f t="shared" si="40"/>
        <v>0</v>
      </c>
    </row>
    <row r="210" spans="1:68" ht="27" customHeight="1" x14ac:dyDescent="0.25">
      <c r="A210" s="64" t="s">
        <v>313</v>
      </c>
      <c r="B210" s="64" t="s">
        <v>314</v>
      </c>
      <c r="C210" s="37">
        <v>4301051411</v>
      </c>
      <c r="D210" s="451">
        <v>4680115881617</v>
      </c>
      <c r="E210" s="451"/>
      <c r="F210" s="63">
        <v>1.35</v>
      </c>
      <c r="G210" s="38">
        <v>6</v>
      </c>
      <c r="H210" s="63">
        <v>8.1</v>
      </c>
      <c r="I210" s="63">
        <v>8.6460000000000008</v>
      </c>
      <c r="J210" s="38">
        <v>56</v>
      </c>
      <c r="K210" s="38" t="s">
        <v>126</v>
      </c>
      <c r="L210" s="38"/>
      <c r="M210" s="39" t="s">
        <v>128</v>
      </c>
      <c r="N210" s="39"/>
      <c r="O210" s="38">
        <v>40</v>
      </c>
      <c r="P210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453"/>
      <c r="R210" s="453"/>
      <c r="S210" s="453"/>
      <c r="T210" s="454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6"/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9" t="s">
        <v>69</v>
      </c>
      <c r="BM210" s="79">
        <f t="shared" si="37"/>
        <v>0</v>
      </c>
      <c r="BN210" s="79">
        <f t="shared" si="38"/>
        <v>0</v>
      </c>
      <c r="BO210" s="79">
        <f t="shared" si="39"/>
        <v>0</v>
      </c>
      <c r="BP210" s="79">
        <f t="shared" si="40"/>
        <v>0</v>
      </c>
    </row>
    <row r="211" spans="1:68" ht="16.5" customHeight="1" x14ac:dyDescent="0.25">
      <c r="A211" s="64" t="s">
        <v>315</v>
      </c>
      <c r="B211" s="64" t="s">
        <v>316</v>
      </c>
      <c r="C211" s="37">
        <v>4301051632</v>
      </c>
      <c r="D211" s="451">
        <v>4680115880573</v>
      </c>
      <c r="E211" s="451"/>
      <c r="F211" s="63">
        <v>1.45</v>
      </c>
      <c r="G211" s="38">
        <v>6</v>
      </c>
      <c r="H211" s="63">
        <v>8.6999999999999993</v>
      </c>
      <c r="I211" s="63">
        <v>9.2639999999999993</v>
      </c>
      <c r="J211" s="38">
        <v>56</v>
      </c>
      <c r="K211" s="38" t="s">
        <v>126</v>
      </c>
      <c r="L211" s="38"/>
      <c r="M211" s="39" t="s">
        <v>82</v>
      </c>
      <c r="N211" s="39"/>
      <c r="O211" s="38">
        <v>45</v>
      </c>
      <c r="P211" s="5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453"/>
      <c r="R211" s="453"/>
      <c r="S211" s="453"/>
      <c r="T211" s="454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6"/>
        <v>0</v>
      </c>
      <c r="Z211" s="42" t="str">
        <f>IFERROR(IF(Y211=0,"",ROUNDUP(Y211/H211,0)*0.02175),"")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90" t="s">
        <v>69</v>
      </c>
      <c r="BM211" s="79">
        <f t="shared" si="37"/>
        <v>0</v>
      </c>
      <c r="BN211" s="79">
        <f t="shared" si="38"/>
        <v>0</v>
      </c>
      <c r="BO211" s="79">
        <f t="shared" si="39"/>
        <v>0</v>
      </c>
      <c r="BP211" s="79">
        <f t="shared" si="40"/>
        <v>0</v>
      </c>
    </row>
    <row r="212" spans="1:68" ht="27" customHeight="1" x14ac:dyDescent="0.25">
      <c r="A212" s="64" t="s">
        <v>317</v>
      </c>
      <c r="B212" s="64" t="s">
        <v>318</v>
      </c>
      <c r="C212" s="37">
        <v>4301051407</v>
      </c>
      <c r="D212" s="451">
        <v>4680115882195</v>
      </c>
      <c r="E212" s="451"/>
      <c r="F212" s="63">
        <v>0.4</v>
      </c>
      <c r="G212" s="38">
        <v>6</v>
      </c>
      <c r="H212" s="63">
        <v>2.4</v>
      </c>
      <c r="I212" s="63">
        <v>2.69</v>
      </c>
      <c r="J212" s="38">
        <v>156</v>
      </c>
      <c r="K212" s="38" t="s">
        <v>88</v>
      </c>
      <c r="L212" s="38"/>
      <c r="M212" s="39" t="s">
        <v>128</v>
      </c>
      <c r="N212" s="39"/>
      <c r="O212" s="38">
        <v>40</v>
      </c>
      <c r="P212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453"/>
      <c r="R212" s="453"/>
      <c r="S212" s="453"/>
      <c r="T212" s="454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6"/>
        <v>0</v>
      </c>
      <c r="Z212" s="42" t="str">
        <f t="shared" ref="Z212:Z218" si="41">IFERROR(IF(Y212=0,"",ROUNDUP(Y212/H212,0)*0.00753),"")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91" t="s">
        <v>69</v>
      </c>
      <c r="BM212" s="79">
        <f t="shared" si="37"/>
        <v>0</v>
      </c>
      <c r="BN212" s="79">
        <f t="shared" si="38"/>
        <v>0</v>
      </c>
      <c r="BO212" s="79">
        <f t="shared" si="39"/>
        <v>0</v>
      </c>
      <c r="BP212" s="79">
        <f t="shared" si="40"/>
        <v>0</v>
      </c>
    </row>
    <row r="213" spans="1:68" ht="27" customHeight="1" x14ac:dyDescent="0.25">
      <c r="A213" s="64" t="s">
        <v>319</v>
      </c>
      <c r="B213" s="64" t="s">
        <v>320</v>
      </c>
      <c r="C213" s="37">
        <v>4301051752</v>
      </c>
      <c r="D213" s="451">
        <v>4680115882607</v>
      </c>
      <c r="E213" s="451"/>
      <c r="F213" s="63">
        <v>0.3</v>
      </c>
      <c r="G213" s="38">
        <v>6</v>
      </c>
      <c r="H213" s="63">
        <v>1.8</v>
      </c>
      <c r="I213" s="63">
        <v>2.0720000000000001</v>
      </c>
      <c r="J213" s="38">
        <v>156</v>
      </c>
      <c r="K213" s="38" t="s">
        <v>88</v>
      </c>
      <c r="L213" s="38"/>
      <c r="M213" s="39" t="s">
        <v>146</v>
      </c>
      <c r="N213" s="39"/>
      <c r="O213" s="38">
        <v>45</v>
      </c>
      <c r="P213" s="5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453"/>
      <c r="R213" s="453"/>
      <c r="S213" s="453"/>
      <c r="T213" s="454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6"/>
        <v>0</v>
      </c>
      <c r="Z213" s="42" t="str">
        <f t="shared" si="41"/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92" t="s">
        <v>69</v>
      </c>
      <c r="BM213" s="79">
        <f t="shared" si="37"/>
        <v>0</v>
      </c>
      <c r="BN213" s="79">
        <f t="shared" si="38"/>
        <v>0</v>
      </c>
      <c r="BO213" s="79">
        <f t="shared" si="39"/>
        <v>0</v>
      </c>
      <c r="BP213" s="79">
        <f t="shared" si="40"/>
        <v>0</v>
      </c>
    </row>
    <row r="214" spans="1:68" ht="27" customHeight="1" x14ac:dyDescent="0.25">
      <c r="A214" s="64" t="s">
        <v>321</v>
      </c>
      <c r="B214" s="64" t="s">
        <v>322</v>
      </c>
      <c r="C214" s="37">
        <v>4301051630</v>
      </c>
      <c r="D214" s="451">
        <v>4680115880092</v>
      </c>
      <c r="E214" s="451"/>
      <c r="F214" s="63">
        <v>0.4</v>
      </c>
      <c r="G214" s="38">
        <v>6</v>
      </c>
      <c r="H214" s="63">
        <v>2.4</v>
      </c>
      <c r="I214" s="63">
        <v>2.6720000000000002</v>
      </c>
      <c r="J214" s="38">
        <v>156</v>
      </c>
      <c r="K214" s="38" t="s">
        <v>88</v>
      </c>
      <c r="L214" s="38"/>
      <c r="M214" s="39" t="s">
        <v>82</v>
      </c>
      <c r="N214" s="39"/>
      <c r="O214" s="38">
        <v>45</v>
      </c>
      <c r="P214" s="5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453"/>
      <c r="R214" s="453"/>
      <c r="S214" s="453"/>
      <c r="T214" s="454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6"/>
        <v>0</v>
      </c>
      <c r="Z214" s="42" t="str">
        <f t="shared" si="41"/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93" t="s">
        <v>69</v>
      </c>
      <c r="BM214" s="79">
        <f t="shared" si="37"/>
        <v>0</v>
      </c>
      <c r="BN214" s="79">
        <f t="shared" si="38"/>
        <v>0</v>
      </c>
      <c r="BO214" s="79">
        <f t="shared" si="39"/>
        <v>0</v>
      </c>
      <c r="BP214" s="79">
        <f t="shared" si="40"/>
        <v>0</v>
      </c>
    </row>
    <row r="215" spans="1:68" ht="27" customHeight="1" x14ac:dyDescent="0.25">
      <c r="A215" s="64" t="s">
        <v>323</v>
      </c>
      <c r="B215" s="64" t="s">
        <v>324</v>
      </c>
      <c r="C215" s="37">
        <v>4301051631</v>
      </c>
      <c r="D215" s="451">
        <v>4680115880221</v>
      </c>
      <c r="E215" s="451"/>
      <c r="F215" s="63">
        <v>0.4</v>
      </c>
      <c r="G215" s="38">
        <v>6</v>
      </c>
      <c r="H215" s="63">
        <v>2.4</v>
      </c>
      <c r="I215" s="63">
        <v>2.6720000000000002</v>
      </c>
      <c r="J215" s="38">
        <v>156</v>
      </c>
      <c r="K215" s="38" t="s">
        <v>88</v>
      </c>
      <c r="L215" s="38"/>
      <c r="M215" s="39" t="s">
        <v>82</v>
      </c>
      <c r="N215" s="39"/>
      <c r="O215" s="38">
        <v>45</v>
      </c>
      <c r="P215" s="5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453"/>
      <c r="R215" s="453"/>
      <c r="S215" s="453"/>
      <c r="T215" s="454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6"/>
        <v>0</v>
      </c>
      <c r="Z215" s="42" t="str">
        <f t="shared" si="41"/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94" t="s">
        <v>69</v>
      </c>
      <c r="BM215" s="79">
        <f t="shared" si="37"/>
        <v>0</v>
      </c>
      <c r="BN215" s="79">
        <f t="shared" si="38"/>
        <v>0</v>
      </c>
      <c r="BO215" s="79">
        <f t="shared" si="39"/>
        <v>0</v>
      </c>
      <c r="BP215" s="79">
        <f t="shared" si="40"/>
        <v>0</v>
      </c>
    </row>
    <row r="216" spans="1:68" ht="27" customHeight="1" x14ac:dyDescent="0.25">
      <c r="A216" s="64" t="s">
        <v>325</v>
      </c>
      <c r="B216" s="64" t="s">
        <v>326</v>
      </c>
      <c r="C216" s="37">
        <v>4301051749</v>
      </c>
      <c r="D216" s="451">
        <v>4680115882942</v>
      </c>
      <c r="E216" s="451"/>
      <c r="F216" s="63">
        <v>0.3</v>
      </c>
      <c r="G216" s="38">
        <v>6</v>
      </c>
      <c r="H216" s="63">
        <v>1.8</v>
      </c>
      <c r="I216" s="63">
        <v>2.0720000000000001</v>
      </c>
      <c r="J216" s="38">
        <v>156</v>
      </c>
      <c r="K216" s="38" t="s">
        <v>88</v>
      </c>
      <c r="L216" s="38"/>
      <c r="M216" s="39" t="s">
        <v>82</v>
      </c>
      <c r="N216" s="39"/>
      <c r="O216" s="38">
        <v>40</v>
      </c>
      <c r="P216" s="5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453"/>
      <c r="R216" s="453"/>
      <c r="S216" s="453"/>
      <c r="T216" s="454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6"/>
        <v>0</v>
      </c>
      <c r="Z216" s="42" t="str">
        <f t="shared" si="41"/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95" t="s">
        <v>69</v>
      </c>
      <c r="BM216" s="79">
        <f t="shared" si="37"/>
        <v>0</v>
      </c>
      <c r="BN216" s="79">
        <f t="shared" si="38"/>
        <v>0</v>
      </c>
      <c r="BO216" s="79">
        <f t="shared" si="39"/>
        <v>0</v>
      </c>
      <c r="BP216" s="79">
        <f t="shared" si="40"/>
        <v>0</v>
      </c>
    </row>
    <row r="217" spans="1:68" ht="27" customHeight="1" x14ac:dyDescent="0.25">
      <c r="A217" s="64" t="s">
        <v>327</v>
      </c>
      <c r="B217" s="64" t="s">
        <v>328</v>
      </c>
      <c r="C217" s="37">
        <v>4301051753</v>
      </c>
      <c r="D217" s="451">
        <v>4680115880504</v>
      </c>
      <c r="E217" s="451"/>
      <c r="F217" s="63">
        <v>0.4</v>
      </c>
      <c r="G217" s="38">
        <v>6</v>
      </c>
      <c r="H217" s="63">
        <v>2.4</v>
      </c>
      <c r="I217" s="63">
        <v>2.6720000000000002</v>
      </c>
      <c r="J217" s="38">
        <v>156</v>
      </c>
      <c r="K217" s="38" t="s">
        <v>88</v>
      </c>
      <c r="L217" s="38"/>
      <c r="M217" s="39" t="s">
        <v>82</v>
      </c>
      <c r="N217" s="39"/>
      <c r="O217" s="38">
        <v>40</v>
      </c>
      <c r="P217" s="5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453"/>
      <c r="R217" s="453"/>
      <c r="S217" s="453"/>
      <c r="T217" s="454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 t="shared" si="41"/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9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329</v>
      </c>
      <c r="B218" s="64" t="s">
        <v>330</v>
      </c>
      <c r="C218" s="37">
        <v>4301051410</v>
      </c>
      <c r="D218" s="451">
        <v>4680115882164</v>
      </c>
      <c r="E218" s="451"/>
      <c r="F218" s="63">
        <v>0.4</v>
      </c>
      <c r="G218" s="38">
        <v>6</v>
      </c>
      <c r="H218" s="63">
        <v>2.4</v>
      </c>
      <c r="I218" s="63">
        <v>2.6779999999999999</v>
      </c>
      <c r="J218" s="38">
        <v>156</v>
      </c>
      <c r="K218" s="38" t="s">
        <v>88</v>
      </c>
      <c r="L218" s="38"/>
      <c r="M218" s="39" t="s">
        <v>128</v>
      </c>
      <c r="N218" s="39"/>
      <c r="O218" s="38">
        <v>40</v>
      </c>
      <c r="P218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453"/>
      <c r="R218" s="453"/>
      <c r="S218" s="453"/>
      <c r="T218" s="454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 t="shared" si="41"/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x14ac:dyDescent="0.2">
      <c r="A219" s="458"/>
      <c r="B219" s="458"/>
      <c r="C219" s="458"/>
      <c r="D219" s="458"/>
      <c r="E219" s="458"/>
      <c r="F219" s="458"/>
      <c r="G219" s="458"/>
      <c r="H219" s="458"/>
      <c r="I219" s="458"/>
      <c r="J219" s="458"/>
      <c r="K219" s="458"/>
      <c r="L219" s="458"/>
      <c r="M219" s="458"/>
      <c r="N219" s="458"/>
      <c r="O219" s="459"/>
      <c r="P219" s="455" t="s">
        <v>43</v>
      </c>
      <c r="Q219" s="456"/>
      <c r="R219" s="456"/>
      <c r="S219" s="456"/>
      <c r="T219" s="456"/>
      <c r="U219" s="456"/>
      <c r="V219" s="457"/>
      <c r="W219" s="43" t="s">
        <v>42</v>
      </c>
      <c r="X219" s="44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4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4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8"/>
      <c r="AB219" s="68"/>
      <c r="AC219" s="68"/>
    </row>
    <row r="220" spans="1:68" x14ac:dyDescent="0.2">
      <c r="A220" s="458"/>
      <c r="B220" s="458"/>
      <c r="C220" s="458"/>
      <c r="D220" s="458"/>
      <c r="E220" s="458"/>
      <c r="F220" s="458"/>
      <c r="G220" s="458"/>
      <c r="H220" s="458"/>
      <c r="I220" s="458"/>
      <c r="J220" s="458"/>
      <c r="K220" s="458"/>
      <c r="L220" s="458"/>
      <c r="M220" s="458"/>
      <c r="N220" s="458"/>
      <c r="O220" s="459"/>
      <c r="P220" s="455" t="s">
        <v>43</v>
      </c>
      <c r="Q220" s="456"/>
      <c r="R220" s="456"/>
      <c r="S220" s="456"/>
      <c r="T220" s="456"/>
      <c r="U220" s="456"/>
      <c r="V220" s="457"/>
      <c r="W220" s="43" t="s">
        <v>0</v>
      </c>
      <c r="X220" s="44">
        <f>IFERROR(SUM(X208:X218),"0")</f>
        <v>0</v>
      </c>
      <c r="Y220" s="44">
        <f>IFERROR(SUM(Y208:Y218),"0")</f>
        <v>0</v>
      </c>
      <c r="Z220" s="43"/>
      <c r="AA220" s="68"/>
      <c r="AB220" s="68"/>
      <c r="AC220" s="68"/>
    </row>
    <row r="221" spans="1:68" ht="14.25" customHeight="1" x14ac:dyDescent="0.25">
      <c r="A221" s="450" t="s">
        <v>183</v>
      </c>
      <c r="B221" s="450"/>
      <c r="C221" s="450"/>
      <c r="D221" s="450"/>
      <c r="E221" s="450"/>
      <c r="F221" s="450"/>
      <c r="G221" s="450"/>
      <c r="H221" s="450"/>
      <c r="I221" s="450"/>
      <c r="J221" s="450"/>
      <c r="K221" s="450"/>
      <c r="L221" s="450"/>
      <c r="M221" s="450"/>
      <c r="N221" s="450"/>
      <c r="O221" s="450"/>
      <c r="P221" s="450"/>
      <c r="Q221" s="450"/>
      <c r="R221" s="450"/>
      <c r="S221" s="450"/>
      <c r="T221" s="450"/>
      <c r="U221" s="450"/>
      <c r="V221" s="450"/>
      <c r="W221" s="450"/>
      <c r="X221" s="450"/>
      <c r="Y221" s="450"/>
      <c r="Z221" s="450"/>
      <c r="AA221" s="67"/>
      <c r="AB221" s="67"/>
      <c r="AC221" s="81"/>
    </row>
    <row r="222" spans="1:68" ht="16.5" customHeight="1" x14ac:dyDescent="0.25">
      <c r="A222" s="64" t="s">
        <v>331</v>
      </c>
      <c r="B222" s="64" t="s">
        <v>332</v>
      </c>
      <c r="C222" s="37">
        <v>4301060404</v>
      </c>
      <c r="D222" s="451">
        <v>4680115882874</v>
      </c>
      <c r="E222" s="451"/>
      <c r="F222" s="63">
        <v>0.8</v>
      </c>
      <c r="G222" s="38">
        <v>4</v>
      </c>
      <c r="H222" s="63">
        <v>3.2</v>
      </c>
      <c r="I222" s="63">
        <v>3.4660000000000002</v>
      </c>
      <c r="J222" s="38">
        <v>120</v>
      </c>
      <c r="K222" s="38" t="s">
        <v>88</v>
      </c>
      <c r="L222" s="38"/>
      <c r="M222" s="39" t="s">
        <v>82</v>
      </c>
      <c r="N222" s="39"/>
      <c r="O222" s="38">
        <v>40</v>
      </c>
      <c r="P222" s="5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453"/>
      <c r="R222" s="453"/>
      <c r="S222" s="453"/>
      <c r="T222" s="454"/>
      <c r="U222" s="40" t="s">
        <v>48</v>
      </c>
      <c r="V222" s="40" t="s">
        <v>48</v>
      </c>
      <c r="W222" s="41" t="s">
        <v>0</v>
      </c>
      <c r="X222" s="59">
        <v>0</v>
      </c>
      <c r="Y222" s="56">
        <f>IFERROR(IF(X222="",0,CEILING((X222/$H222),1)*$H222),"")</f>
        <v>0</v>
      </c>
      <c r="Z222" s="42" t="str">
        <f>IFERROR(IF(Y222=0,"",ROUNDUP(Y222/H222,0)*0.00937),"")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8" t="s">
        <v>69</v>
      </c>
      <c r="BM222" s="79">
        <f>IFERROR(X222*I222/H222,"0")</f>
        <v>0</v>
      </c>
      <c r="BN222" s="79">
        <f>IFERROR(Y222*I222/H222,"0")</f>
        <v>0</v>
      </c>
      <c r="BO222" s="79">
        <f>IFERROR(1/J222*(X222/H222),"0")</f>
        <v>0</v>
      </c>
      <c r="BP222" s="79">
        <f>IFERROR(1/J222*(Y222/H222),"0")</f>
        <v>0</v>
      </c>
    </row>
    <row r="223" spans="1:68" ht="16.5" customHeight="1" x14ac:dyDescent="0.25">
      <c r="A223" s="64" t="s">
        <v>331</v>
      </c>
      <c r="B223" s="64" t="s">
        <v>333</v>
      </c>
      <c r="C223" s="37">
        <v>4301060360</v>
      </c>
      <c r="D223" s="451">
        <v>4680115882874</v>
      </c>
      <c r="E223" s="451"/>
      <c r="F223" s="63">
        <v>0.8</v>
      </c>
      <c r="G223" s="38">
        <v>4</v>
      </c>
      <c r="H223" s="63">
        <v>3.2</v>
      </c>
      <c r="I223" s="63">
        <v>3.4660000000000002</v>
      </c>
      <c r="J223" s="38">
        <v>120</v>
      </c>
      <c r="K223" s="38" t="s">
        <v>88</v>
      </c>
      <c r="L223" s="38"/>
      <c r="M223" s="39" t="s">
        <v>82</v>
      </c>
      <c r="N223" s="39"/>
      <c r="O223" s="38">
        <v>30</v>
      </c>
      <c r="P223" s="5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453"/>
      <c r="R223" s="453"/>
      <c r="S223" s="453"/>
      <c r="T223" s="454"/>
      <c r="U223" s="40" t="s">
        <v>48</v>
      </c>
      <c r="V223" s="40" t="s">
        <v>48</v>
      </c>
      <c r="W223" s="41" t="s">
        <v>0</v>
      </c>
      <c r="X223" s="59">
        <v>0</v>
      </c>
      <c r="Y223" s="56">
        <f>IFERROR(IF(X223="",0,CEILING((X223/$H223),1)*$H223),"")</f>
        <v>0</v>
      </c>
      <c r="Z223" s="42" t="str">
        <f>IFERROR(IF(Y223=0,"",ROUNDUP(Y223/H223,0)*0.00937),"")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9" t="s">
        <v>69</v>
      </c>
      <c r="BM223" s="79">
        <f>IFERROR(X223*I223/H223,"0")</f>
        <v>0</v>
      </c>
      <c r="BN223" s="79">
        <f>IFERROR(Y223*I223/H223,"0")</f>
        <v>0</v>
      </c>
      <c r="BO223" s="79">
        <f>IFERROR(1/J223*(X223/H223),"0")</f>
        <v>0</v>
      </c>
      <c r="BP223" s="79">
        <f>IFERROR(1/J223*(Y223/H223),"0")</f>
        <v>0</v>
      </c>
    </row>
    <row r="224" spans="1:68" ht="27" customHeight="1" x14ac:dyDescent="0.25">
      <c r="A224" s="64" t="s">
        <v>334</v>
      </c>
      <c r="B224" s="64" t="s">
        <v>335</v>
      </c>
      <c r="C224" s="37">
        <v>4301060359</v>
      </c>
      <c r="D224" s="451">
        <v>4680115884434</v>
      </c>
      <c r="E224" s="451"/>
      <c r="F224" s="63">
        <v>0.8</v>
      </c>
      <c r="G224" s="38">
        <v>4</v>
      </c>
      <c r="H224" s="63">
        <v>3.2</v>
      </c>
      <c r="I224" s="63">
        <v>3.4660000000000002</v>
      </c>
      <c r="J224" s="38">
        <v>120</v>
      </c>
      <c r="K224" s="38" t="s">
        <v>88</v>
      </c>
      <c r="L224" s="38"/>
      <c r="M224" s="39" t="s">
        <v>82</v>
      </c>
      <c r="N224" s="39"/>
      <c r="O224" s="38">
        <v>30</v>
      </c>
      <c r="P224" s="5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453"/>
      <c r="R224" s="453"/>
      <c r="S224" s="453"/>
      <c r="T224" s="454"/>
      <c r="U224" s="40" t="s">
        <v>48</v>
      </c>
      <c r="V224" s="40" t="s">
        <v>48</v>
      </c>
      <c r="W224" s="41" t="s">
        <v>0</v>
      </c>
      <c r="X224" s="59">
        <v>0</v>
      </c>
      <c r="Y224" s="56">
        <f>IFERROR(IF(X224="",0,CEILING((X224/$H224),1)*$H224),"")</f>
        <v>0</v>
      </c>
      <c r="Z224" s="42" t="str">
        <f>IFERROR(IF(Y224=0,"",ROUNDUP(Y224/H224,0)*0.00937),"")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200" t="s">
        <v>69</v>
      </c>
      <c r="BM224" s="79">
        <f>IFERROR(X224*I224/H224,"0")</f>
        <v>0</v>
      </c>
      <c r="BN224" s="79">
        <f>IFERROR(Y224*I224/H224,"0")</f>
        <v>0</v>
      </c>
      <c r="BO224" s="79">
        <f>IFERROR(1/J224*(X224/H224),"0")</f>
        <v>0</v>
      </c>
      <c r="BP224" s="79">
        <f>IFERROR(1/J224*(Y224/H224),"0")</f>
        <v>0</v>
      </c>
    </row>
    <row r="225" spans="1:68" ht="27" customHeight="1" x14ac:dyDescent="0.25">
      <c r="A225" s="64" t="s">
        <v>336</v>
      </c>
      <c r="B225" s="64" t="s">
        <v>337</v>
      </c>
      <c r="C225" s="37">
        <v>4301060375</v>
      </c>
      <c r="D225" s="451">
        <v>4680115880818</v>
      </c>
      <c r="E225" s="451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40</v>
      </c>
      <c r="P225" s="5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453"/>
      <c r="R225" s="453"/>
      <c r="S225" s="453"/>
      <c r="T225" s="454"/>
      <c r="U225" s="40" t="s">
        <v>48</v>
      </c>
      <c r="V225" s="40" t="s">
        <v>48</v>
      </c>
      <c r="W225" s="41" t="s">
        <v>0</v>
      </c>
      <c r="X225" s="59">
        <v>0</v>
      </c>
      <c r="Y225" s="56">
        <f>IFERROR(IF(X225="",0,CEILING((X225/$H225),1)*$H225),"")</f>
        <v>0</v>
      </c>
      <c r="Z225" s="42" t="str">
        <f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201" t="s">
        <v>69</v>
      </c>
      <c r="BM225" s="79">
        <f>IFERROR(X225*I225/H225,"0")</f>
        <v>0</v>
      </c>
      <c r="BN225" s="79">
        <f>IFERROR(Y225*I225/H225,"0")</f>
        <v>0</v>
      </c>
      <c r="BO225" s="79">
        <f>IFERROR(1/J225*(X225/H225),"0")</f>
        <v>0</v>
      </c>
      <c r="BP225" s="79">
        <f>IFERROR(1/J225*(Y225/H225),"0")</f>
        <v>0</v>
      </c>
    </row>
    <row r="226" spans="1:68" ht="16.5" customHeight="1" x14ac:dyDescent="0.25">
      <c r="A226" s="64" t="s">
        <v>338</v>
      </c>
      <c r="B226" s="64" t="s">
        <v>339</v>
      </c>
      <c r="C226" s="37">
        <v>4301060389</v>
      </c>
      <c r="D226" s="451">
        <v>4680115880801</v>
      </c>
      <c r="E226" s="451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128</v>
      </c>
      <c r="N226" s="39"/>
      <c r="O226" s="38">
        <v>40</v>
      </c>
      <c r="P226" s="57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453"/>
      <c r="R226" s="453"/>
      <c r="S226" s="453"/>
      <c r="T226" s="454"/>
      <c r="U226" s="40" t="s">
        <v>48</v>
      </c>
      <c r="V226" s="40" t="s">
        <v>48</v>
      </c>
      <c r="W226" s="41" t="s">
        <v>0</v>
      </c>
      <c r="X226" s="59">
        <v>0</v>
      </c>
      <c r="Y226" s="56">
        <f>IFERROR(IF(X226="",0,CEILING((X226/$H226),1)*$H226),"")</f>
        <v>0</v>
      </c>
      <c r="Z226" s="42" t="str">
        <f>IFERROR(IF(Y226=0,"",ROUNDUP(Y226/H226,0)*0.00753),"")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202" t="s">
        <v>69</v>
      </c>
      <c r="BM226" s="79">
        <f>IFERROR(X226*I226/H226,"0")</f>
        <v>0</v>
      </c>
      <c r="BN226" s="79">
        <f>IFERROR(Y226*I226/H226,"0")</f>
        <v>0</v>
      </c>
      <c r="BO226" s="79">
        <f>IFERROR(1/J226*(X226/H226),"0")</f>
        <v>0</v>
      </c>
      <c r="BP226" s="79">
        <f>IFERROR(1/J226*(Y226/H226),"0")</f>
        <v>0</v>
      </c>
    </row>
    <row r="227" spans="1:68" x14ac:dyDescent="0.2">
      <c r="A227" s="458"/>
      <c r="B227" s="458"/>
      <c r="C227" s="458"/>
      <c r="D227" s="458"/>
      <c r="E227" s="458"/>
      <c r="F227" s="458"/>
      <c r="G227" s="458"/>
      <c r="H227" s="458"/>
      <c r="I227" s="458"/>
      <c r="J227" s="458"/>
      <c r="K227" s="458"/>
      <c r="L227" s="458"/>
      <c r="M227" s="458"/>
      <c r="N227" s="458"/>
      <c r="O227" s="459"/>
      <c r="P227" s="455" t="s">
        <v>43</v>
      </c>
      <c r="Q227" s="456"/>
      <c r="R227" s="456"/>
      <c r="S227" s="456"/>
      <c r="T227" s="456"/>
      <c r="U227" s="456"/>
      <c r="V227" s="457"/>
      <c r="W227" s="43" t="s">
        <v>42</v>
      </c>
      <c r="X227" s="44">
        <f>IFERROR(X222/H222,"0")+IFERROR(X223/H223,"0")+IFERROR(X224/H224,"0")+IFERROR(X225/H225,"0")+IFERROR(X226/H226,"0")</f>
        <v>0</v>
      </c>
      <c r="Y227" s="44">
        <f>IFERROR(Y222/H222,"0")+IFERROR(Y223/H223,"0")+IFERROR(Y224/H224,"0")+IFERROR(Y225/H225,"0")+IFERROR(Y226/H226,"0")</f>
        <v>0</v>
      </c>
      <c r="Z227" s="44">
        <f>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x14ac:dyDescent="0.2">
      <c r="A228" s="458"/>
      <c r="B228" s="458"/>
      <c r="C228" s="458"/>
      <c r="D228" s="458"/>
      <c r="E228" s="458"/>
      <c r="F228" s="458"/>
      <c r="G228" s="458"/>
      <c r="H228" s="458"/>
      <c r="I228" s="458"/>
      <c r="J228" s="458"/>
      <c r="K228" s="458"/>
      <c r="L228" s="458"/>
      <c r="M228" s="458"/>
      <c r="N228" s="458"/>
      <c r="O228" s="459"/>
      <c r="P228" s="455" t="s">
        <v>43</v>
      </c>
      <c r="Q228" s="456"/>
      <c r="R228" s="456"/>
      <c r="S228" s="456"/>
      <c r="T228" s="456"/>
      <c r="U228" s="456"/>
      <c r="V228" s="457"/>
      <c r="W228" s="43" t="s">
        <v>0</v>
      </c>
      <c r="X228" s="44">
        <f>IFERROR(SUM(X222:X226),"0")</f>
        <v>0</v>
      </c>
      <c r="Y228" s="44">
        <f>IFERROR(SUM(Y222:Y226),"0")</f>
        <v>0</v>
      </c>
      <c r="Z228" s="43"/>
      <c r="AA228" s="68"/>
      <c r="AB228" s="68"/>
      <c r="AC228" s="68"/>
    </row>
    <row r="229" spans="1:68" ht="16.5" customHeight="1" x14ac:dyDescent="0.25">
      <c r="A229" s="449" t="s">
        <v>340</v>
      </c>
      <c r="B229" s="449"/>
      <c r="C229" s="449"/>
      <c r="D229" s="449"/>
      <c r="E229" s="449"/>
      <c r="F229" s="449"/>
      <c r="G229" s="449"/>
      <c r="H229" s="449"/>
      <c r="I229" s="449"/>
      <c r="J229" s="449"/>
      <c r="K229" s="449"/>
      <c r="L229" s="449"/>
      <c r="M229" s="449"/>
      <c r="N229" s="449"/>
      <c r="O229" s="449"/>
      <c r="P229" s="449"/>
      <c r="Q229" s="449"/>
      <c r="R229" s="449"/>
      <c r="S229" s="449"/>
      <c r="T229" s="449"/>
      <c r="U229" s="449"/>
      <c r="V229" s="449"/>
      <c r="W229" s="449"/>
      <c r="X229" s="449"/>
      <c r="Y229" s="449"/>
      <c r="Z229" s="449"/>
      <c r="AA229" s="66"/>
      <c r="AB229" s="66"/>
      <c r="AC229" s="80"/>
    </row>
    <row r="230" spans="1:68" ht="14.25" customHeight="1" x14ac:dyDescent="0.25">
      <c r="A230" s="450" t="s">
        <v>122</v>
      </c>
      <c r="B230" s="450"/>
      <c r="C230" s="450"/>
      <c r="D230" s="450"/>
      <c r="E230" s="450"/>
      <c r="F230" s="450"/>
      <c r="G230" s="450"/>
      <c r="H230" s="450"/>
      <c r="I230" s="450"/>
      <c r="J230" s="450"/>
      <c r="K230" s="450"/>
      <c r="L230" s="450"/>
      <c r="M230" s="450"/>
      <c r="N230" s="450"/>
      <c r="O230" s="450"/>
      <c r="P230" s="450"/>
      <c r="Q230" s="450"/>
      <c r="R230" s="450"/>
      <c r="S230" s="450"/>
      <c r="T230" s="450"/>
      <c r="U230" s="450"/>
      <c r="V230" s="450"/>
      <c r="W230" s="450"/>
      <c r="X230" s="450"/>
      <c r="Y230" s="450"/>
      <c r="Z230" s="450"/>
      <c r="AA230" s="67"/>
      <c r="AB230" s="67"/>
      <c r="AC230" s="81"/>
    </row>
    <row r="231" spans="1:68" ht="27" customHeight="1" x14ac:dyDescent="0.25">
      <c r="A231" s="64" t="s">
        <v>341</v>
      </c>
      <c r="B231" s="64" t="s">
        <v>342</v>
      </c>
      <c r="C231" s="37">
        <v>4301011945</v>
      </c>
      <c r="D231" s="451">
        <v>4680115884274</v>
      </c>
      <c r="E231" s="451"/>
      <c r="F231" s="63">
        <v>1.45</v>
      </c>
      <c r="G231" s="38">
        <v>8</v>
      </c>
      <c r="H231" s="63">
        <v>11.6</v>
      </c>
      <c r="I231" s="63">
        <v>12.08</v>
      </c>
      <c r="J231" s="38">
        <v>48</v>
      </c>
      <c r="K231" s="38" t="s">
        <v>126</v>
      </c>
      <c r="L231" s="38"/>
      <c r="M231" s="39" t="s">
        <v>149</v>
      </c>
      <c r="N231" s="39"/>
      <c r="O231" s="38">
        <v>55</v>
      </c>
      <c r="P231" s="5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453"/>
      <c r="R231" s="453"/>
      <c r="S231" s="453"/>
      <c r="T231" s="454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ref="Y231:Y238" si="42">IFERROR(IF(X231="",0,CEILING((X231/$H231),1)*$H231),"")</f>
        <v>0</v>
      </c>
      <c r="Z231" s="42" t="str">
        <f>IFERROR(IF(Y231=0,"",ROUNDUP(Y231/H231,0)*0.02039),"")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3" t="s">
        <v>69</v>
      </c>
      <c r="BM231" s="79">
        <f t="shared" ref="BM231:BM238" si="43">IFERROR(X231*I231/H231,"0")</f>
        <v>0</v>
      </c>
      <c r="BN231" s="79">
        <f t="shared" ref="BN231:BN238" si="44">IFERROR(Y231*I231/H231,"0")</f>
        <v>0</v>
      </c>
      <c r="BO231" s="79">
        <f t="shared" ref="BO231:BO238" si="45">IFERROR(1/J231*(X231/H231),"0")</f>
        <v>0</v>
      </c>
      <c r="BP231" s="79">
        <f t="shared" ref="BP231:BP238" si="46">IFERROR(1/J231*(Y231/H231),"0")</f>
        <v>0</v>
      </c>
    </row>
    <row r="232" spans="1:68" ht="27" customHeight="1" x14ac:dyDescent="0.25">
      <c r="A232" s="64" t="s">
        <v>341</v>
      </c>
      <c r="B232" s="64" t="s">
        <v>343</v>
      </c>
      <c r="C232" s="37">
        <v>4301011717</v>
      </c>
      <c r="D232" s="451">
        <v>4680115884274</v>
      </c>
      <c r="E232" s="451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126</v>
      </c>
      <c r="L232" s="38"/>
      <c r="M232" s="39" t="s">
        <v>125</v>
      </c>
      <c r="N232" s="39"/>
      <c r="O232" s="38">
        <v>55</v>
      </c>
      <c r="P232" s="5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453"/>
      <c r="R232" s="453"/>
      <c r="S232" s="453"/>
      <c r="T232" s="454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42"/>
        <v>0</v>
      </c>
      <c r="Z232" s="42" t="str">
        <f>IFERROR(IF(Y232=0,"",ROUNDUP(Y232/H232,0)*0.02175),"")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4" t="s">
        <v>69</v>
      </c>
      <c r="BM232" s="79">
        <f t="shared" si="43"/>
        <v>0</v>
      </c>
      <c r="BN232" s="79">
        <f t="shared" si="44"/>
        <v>0</v>
      </c>
      <c r="BO232" s="79">
        <f t="shared" si="45"/>
        <v>0</v>
      </c>
      <c r="BP232" s="79">
        <f t="shared" si="46"/>
        <v>0</v>
      </c>
    </row>
    <row r="233" spans="1:68" ht="27" customHeight="1" x14ac:dyDescent="0.25">
      <c r="A233" s="64" t="s">
        <v>344</v>
      </c>
      <c r="B233" s="64" t="s">
        <v>345</v>
      </c>
      <c r="C233" s="37">
        <v>4301011719</v>
      </c>
      <c r="D233" s="451">
        <v>4680115884298</v>
      </c>
      <c r="E233" s="451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126</v>
      </c>
      <c r="L233" s="38"/>
      <c r="M233" s="39" t="s">
        <v>125</v>
      </c>
      <c r="N233" s="39"/>
      <c r="O233" s="38">
        <v>55</v>
      </c>
      <c r="P233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453"/>
      <c r="R233" s="453"/>
      <c r="S233" s="453"/>
      <c r="T233" s="454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42"/>
        <v>0</v>
      </c>
      <c r="Z233" s="42" t="str">
        <f>IFERROR(IF(Y233=0,"",ROUNDUP(Y233/H233,0)*0.02175),"")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5" t="s">
        <v>69</v>
      </c>
      <c r="BM233" s="79">
        <f t="shared" si="43"/>
        <v>0</v>
      </c>
      <c r="BN233" s="79">
        <f t="shared" si="44"/>
        <v>0</v>
      </c>
      <c r="BO233" s="79">
        <f t="shared" si="45"/>
        <v>0</v>
      </c>
      <c r="BP233" s="79">
        <f t="shared" si="46"/>
        <v>0</v>
      </c>
    </row>
    <row r="234" spans="1:68" ht="27" customHeight="1" x14ac:dyDescent="0.25">
      <c r="A234" s="64" t="s">
        <v>346</v>
      </c>
      <c r="B234" s="64" t="s">
        <v>347</v>
      </c>
      <c r="C234" s="37">
        <v>4301011944</v>
      </c>
      <c r="D234" s="451">
        <v>4680115884250</v>
      </c>
      <c r="E234" s="451"/>
      <c r="F234" s="63">
        <v>1.45</v>
      </c>
      <c r="G234" s="38">
        <v>8</v>
      </c>
      <c r="H234" s="63">
        <v>11.6</v>
      </c>
      <c r="I234" s="63">
        <v>12.08</v>
      </c>
      <c r="J234" s="38">
        <v>48</v>
      </c>
      <c r="K234" s="38" t="s">
        <v>126</v>
      </c>
      <c r="L234" s="38"/>
      <c r="M234" s="39" t="s">
        <v>149</v>
      </c>
      <c r="N234" s="39"/>
      <c r="O234" s="38">
        <v>55</v>
      </c>
      <c r="P234" s="5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453"/>
      <c r="R234" s="453"/>
      <c r="S234" s="453"/>
      <c r="T234" s="454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42"/>
        <v>0</v>
      </c>
      <c r="Z234" s="42" t="str">
        <f>IFERROR(IF(Y234=0,"",ROUNDUP(Y234/H234,0)*0.02039),"")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6" t="s">
        <v>69</v>
      </c>
      <c r="BM234" s="79">
        <f t="shared" si="43"/>
        <v>0</v>
      </c>
      <c r="BN234" s="79">
        <f t="shared" si="44"/>
        <v>0</v>
      </c>
      <c r="BO234" s="79">
        <f t="shared" si="45"/>
        <v>0</v>
      </c>
      <c r="BP234" s="79">
        <f t="shared" si="46"/>
        <v>0</v>
      </c>
    </row>
    <row r="235" spans="1:68" ht="27" customHeight="1" x14ac:dyDescent="0.25">
      <c r="A235" s="64" t="s">
        <v>346</v>
      </c>
      <c r="B235" s="64" t="s">
        <v>348</v>
      </c>
      <c r="C235" s="37">
        <v>4301011733</v>
      </c>
      <c r="D235" s="451">
        <v>4680115884250</v>
      </c>
      <c r="E235" s="451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126</v>
      </c>
      <c r="L235" s="38"/>
      <c r="M235" s="39" t="s">
        <v>128</v>
      </c>
      <c r="N235" s="39"/>
      <c r="O235" s="38">
        <v>55</v>
      </c>
      <c r="P235" s="5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453"/>
      <c r="R235" s="453"/>
      <c r="S235" s="453"/>
      <c r="T235" s="454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42"/>
        <v>0</v>
      </c>
      <c r="Z235" s="42" t="str">
        <f>IFERROR(IF(Y235=0,"",ROUNDUP(Y235/H235,0)*0.02175),"")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7" t="s">
        <v>69</v>
      </c>
      <c r="BM235" s="79">
        <f t="shared" si="43"/>
        <v>0</v>
      </c>
      <c r="BN235" s="79">
        <f t="shared" si="44"/>
        <v>0</v>
      </c>
      <c r="BO235" s="79">
        <f t="shared" si="45"/>
        <v>0</v>
      </c>
      <c r="BP235" s="79">
        <f t="shared" si="46"/>
        <v>0</v>
      </c>
    </row>
    <row r="236" spans="1:68" ht="27" customHeight="1" x14ac:dyDescent="0.25">
      <c r="A236" s="64" t="s">
        <v>349</v>
      </c>
      <c r="B236" s="64" t="s">
        <v>350</v>
      </c>
      <c r="C236" s="37">
        <v>4301011718</v>
      </c>
      <c r="D236" s="451">
        <v>4680115884281</v>
      </c>
      <c r="E236" s="451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88</v>
      </c>
      <c r="L236" s="38"/>
      <c r="M236" s="39" t="s">
        <v>125</v>
      </c>
      <c r="N236" s="39"/>
      <c r="O236" s="38">
        <v>55</v>
      </c>
      <c r="P236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453"/>
      <c r="R236" s="453"/>
      <c r="S236" s="453"/>
      <c r="T236" s="454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42"/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8" t="s">
        <v>69</v>
      </c>
      <c r="BM236" s="79">
        <f t="shared" si="43"/>
        <v>0</v>
      </c>
      <c r="BN236" s="79">
        <f t="shared" si="44"/>
        <v>0</v>
      </c>
      <c r="BO236" s="79">
        <f t="shared" si="45"/>
        <v>0</v>
      </c>
      <c r="BP236" s="79">
        <f t="shared" si="46"/>
        <v>0</v>
      </c>
    </row>
    <row r="237" spans="1:68" ht="27" customHeight="1" x14ac:dyDescent="0.25">
      <c r="A237" s="64" t="s">
        <v>351</v>
      </c>
      <c r="B237" s="64" t="s">
        <v>352</v>
      </c>
      <c r="C237" s="37">
        <v>4301011720</v>
      </c>
      <c r="D237" s="451">
        <v>4680115884199</v>
      </c>
      <c r="E237" s="451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88</v>
      </c>
      <c r="L237" s="38"/>
      <c r="M237" s="39" t="s">
        <v>125</v>
      </c>
      <c r="N237" s="39"/>
      <c r="O237" s="38">
        <v>55</v>
      </c>
      <c r="P237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453"/>
      <c r="R237" s="453"/>
      <c r="S237" s="453"/>
      <c r="T237" s="454"/>
      <c r="U237" s="40" t="s">
        <v>48</v>
      </c>
      <c r="V237" s="40" t="s">
        <v>48</v>
      </c>
      <c r="W237" s="41" t="s">
        <v>0</v>
      </c>
      <c r="X237" s="59">
        <v>0</v>
      </c>
      <c r="Y237" s="56">
        <f t="shared" si="42"/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9" t="s">
        <v>69</v>
      </c>
      <c r="BM237" s="79">
        <f t="shared" si="43"/>
        <v>0</v>
      </c>
      <c r="BN237" s="79">
        <f t="shared" si="44"/>
        <v>0</v>
      </c>
      <c r="BO237" s="79">
        <f t="shared" si="45"/>
        <v>0</v>
      </c>
      <c r="BP237" s="79">
        <f t="shared" si="46"/>
        <v>0</v>
      </c>
    </row>
    <row r="238" spans="1:68" ht="27" customHeight="1" x14ac:dyDescent="0.25">
      <c r="A238" s="64" t="s">
        <v>353</v>
      </c>
      <c r="B238" s="64" t="s">
        <v>354</v>
      </c>
      <c r="C238" s="37">
        <v>4301011716</v>
      </c>
      <c r="D238" s="451">
        <v>4680115884267</v>
      </c>
      <c r="E238" s="451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88</v>
      </c>
      <c r="L238" s="38"/>
      <c r="M238" s="39" t="s">
        <v>125</v>
      </c>
      <c r="N238" s="39"/>
      <c r="O238" s="38">
        <v>55</v>
      </c>
      <c r="P238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453"/>
      <c r="R238" s="453"/>
      <c r="S238" s="453"/>
      <c r="T238" s="454"/>
      <c r="U238" s="40" t="s">
        <v>48</v>
      </c>
      <c r="V238" s="40" t="s">
        <v>48</v>
      </c>
      <c r="W238" s="41" t="s">
        <v>0</v>
      </c>
      <c r="X238" s="59">
        <v>0</v>
      </c>
      <c r="Y238" s="56">
        <f t="shared" si="42"/>
        <v>0</v>
      </c>
      <c r="Z238" s="42" t="str">
        <f>IFERROR(IF(Y238=0,"",ROUNDUP(Y238/H238,0)*0.00937),"")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10" t="s">
        <v>69</v>
      </c>
      <c r="BM238" s="79">
        <f t="shared" si="43"/>
        <v>0</v>
      </c>
      <c r="BN238" s="79">
        <f t="shared" si="44"/>
        <v>0</v>
      </c>
      <c r="BO238" s="79">
        <f t="shared" si="45"/>
        <v>0</v>
      </c>
      <c r="BP238" s="79">
        <f t="shared" si="46"/>
        <v>0</v>
      </c>
    </row>
    <row r="239" spans="1:68" x14ac:dyDescent="0.2">
      <c r="A239" s="458"/>
      <c r="B239" s="458"/>
      <c r="C239" s="458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8"/>
      <c r="O239" s="459"/>
      <c r="P239" s="455" t="s">
        <v>43</v>
      </c>
      <c r="Q239" s="456"/>
      <c r="R239" s="456"/>
      <c r="S239" s="456"/>
      <c r="T239" s="456"/>
      <c r="U239" s="456"/>
      <c r="V239" s="457"/>
      <c r="W239" s="43" t="s">
        <v>42</v>
      </c>
      <c r="X239" s="44">
        <f>IFERROR(X231/H231,"0")+IFERROR(X232/H232,"0")+IFERROR(X233/H233,"0")+IFERROR(X234/H234,"0")+IFERROR(X235/H235,"0")+IFERROR(X236/H236,"0")+IFERROR(X237/H237,"0")+IFERROR(X238/H238,"0")</f>
        <v>0</v>
      </c>
      <c r="Y239" s="44">
        <f>IFERROR(Y231/H231,"0")+IFERROR(Y232/H232,"0")+IFERROR(Y233/H233,"0")+IFERROR(Y234/H234,"0")+IFERROR(Y235/H235,"0")+IFERROR(Y236/H236,"0")+IFERROR(Y237/H237,"0")+IFERROR(Y238/H238,"0")</f>
        <v>0</v>
      </c>
      <c r="Z239" s="44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8"/>
      <c r="AB239" s="68"/>
      <c r="AC239" s="68"/>
    </row>
    <row r="240" spans="1:68" x14ac:dyDescent="0.2">
      <c r="A240" s="458"/>
      <c r="B240" s="458"/>
      <c r="C240" s="458"/>
      <c r="D240" s="458"/>
      <c r="E240" s="458"/>
      <c r="F240" s="458"/>
      <c r="G240" s="458"/>
      <c r="H240" s="458"/>
      <c r="I240" s="458"/>
      <c r="J240" s="458"/>
      <c r="K240" s="458"/>
      <c r="L240" s="458"/>
      <c r="M240" s="458"/>
      <c r="N240" s="458"/>
      <c r="O240" s="459"/>
      <c r="P240" s="455" t="s">
        <v>43</v>
      </c>
      <c r="Q240" s="456"/>
      <c r="R240" s="456"/>
      <c r="S240" s="456"/>
      <c r="T240" s="456"/>
      <c r="U240" s="456"/>
      <c r="V240" s="457"/>
      <c r="W240" s="43" t="s">
        <v>0</v>
      </c>
      <c r="X240" s="44">
        <f>IFERROR(SUM(X231:X238),"0")</f>
        <v>0</v>
      </c>
      <c r="Y240" s="44">
        <f>IFERROR(SUM(Y231:Y238),"0")</f>
        <v>0</v>
      </c>
      <c r="Z240" s="43"/>
      <c r="AA240" s="68"/>
      <c r="AB240" s="68"/>
      <c r="AC240" s="68"/>
    </row>
    <row r="241" spans="1:68" ht="16.5" customHeight="1" x14ac:dyDescent="0.25">
      <c r="A241" s="449" t="s">
        <v>355</v>
      </c>
      <c r="B241" s="449"/>
      <c r="C241" s="449"/>
      <c r="D241" s="449"/>
      <c r="E241" s="449"/>
      <c r="F241" s="449"/>
      <c r="G241" s="449"/>
      <c r="H241" s="449"/>
      <c r="I241" s="449"/>
      <c r="J241" s="449"/>
      <c r="K241" s="449"/>
      <c r="L241" s="449"/>
      <c r="M241" s="449"/>
      <c r="N241" s="449"/>
      <c r="O241" s="449"/>
      <c r="P241" s="449"/>
      <c r="Q241" s="449"/>
      <c r="R241" s="449"/>
      <c r="S241" s="449"/>
      <c r="T241" s="449"/>
      <c r="U241" s="449"/>
      <c r="V241" s="449"/>
      <c r="W241" s="449"/>
      <c r="X241" s="449"/>
      <c r="Y241" s="449"/>
      <c r="Z241" s="449"/>
      <c r="AA241" s="66"/>
      <c r="AB241" s="66"/>
      <c r="AC241" s="80"/>
    </row>
    <row r="242" spans="1:68" ht="14.25" customHeight="1" x14ac:dyDescent="0.25">
      <c r="A242" s="450" t="s">
        <v>122</v>
      </c>
      <c r="B242" s="450"/>
      <c r="C242" s="450"/>
      <c r="D242" s="450"/>
      <c r="E242" s="450"/>
      <c r="F242" s="450"/>
      <c r="G242" s="450"/>
      <c r="H242" s="450"/>
      <c r="I242" s="450"/>
      <c r="J242" s="450"/>
      <c r="K242" s="450"/>
      <c r="L242" s="450"/>
      <c r="M242" s="450"/>
      <c r="N242" s="450"/>
      <c r="O242" s="450"/>
      <c r="P242" s="450"/>
      <c r="Q242" s="450"/>
      <c r="R242" s="450"/>
      <c r="S242" s="450"/>
      <c r="T242" s="450"/>
      <c r="U242" s="450"/>
      <c r="V242" s="450"/>
      <c r="W242" s="450"/>
      <c r="X242" s="450"/>
      <c r="Y242" s="450"/>
      <c r="Z242" s="450"/>
      <c r="AA242" s="67"/>
      <c r="AB242" s="67"/>
      <c r="AC242" s="81"/>
    </row>
    <row r="243" spans="1:68" ht="27" customHeight="1" x14ac:dyDescent="0.25">
      <c r="A243" s="64" t="s">
        <v>356</v>
      </c>
      <c r="B243" s="64" t="s">
        <v>357</v>
      </c>
      <c r="C243" s="37">
        <v>4301011942</v>
      </c>
      <c r="D243" s="451">
        <v>4680115884137</v>
      </c>
      <c r="E243" s="451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126</v>
      </c>
      <c r="L243" s="38"/>
      <c r="M243" s="39" t="s">
        <v>149</v>
      </c>
      <c r="N243" s="39"/>
      <c r="O243" s="38">
        <v>55</v>
      </c>
      <c r="P243" s="5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453"/>
      <c r="R243" s="453"/>
      <c r="S243" s="453"/>
      <c r="T243" s="454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ref="Y243:Y250" si="47">IFERROR(IF(X243="",0,CEILING((X243/$H243),1)*$H243),"")</f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11" t="s">
        <v>69</v>
      </c>
      <c r="BM243" s="79">
        <f t="shared" ref="BM243:BM250" si="48">IFERROR(X243*I243/H243,"0")</f>
        <v>0</v>
      </c>
      <c r="BN243" s="79">
        <f t="shared" ref="BN243:BN250" si="49">IFERROR(Y243*I243/H243,"0")</f>
        <v>0</v>
      </c>
      <c r="BO243" s="79">
        <f t="shared" ref="BO243:BO250" si="50">IFERROR(1/J243*(X243/H243),"0")</f>
        <v>0</v>
      </c>
      <c r="BP243" s="79">
        <f t="shared" ref="BP243:BP250" si="51">IFERROR(1/J243*(Y243/H243),"0")</f>
        <v>0</v>
      </c>
    </row>
    <row r="244" spans="1:68" ht="27" customHeight="1" x14ac:dyDescent="0.25">
      <c r="A244" s="64" t="s">
        <v>356</v>
      </c>
      <c r="B244" s="64" t="s">
        <v>358</v>
      </c>
      <c r="C244" s="37">
        <v>4301011826</v>
      </c>
      <c r="D244" s="451">
        <v>4680115884137</v>
      </c>
      <c r="E244" s="451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453"/>
      <c r="R244" s="453"/>
      <c r="S244" s="453"/>
      <c r="T244" s="454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7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2" t="s">
        <v>69</v>
      </c>
      <c r="BM244" s="79">
        <f t="shared" si="48"/>
        <v>0</v>
      </c>
      <c r="BN244" s="79">
        <f t="shared" si="49"/>
        <v>0</v>
      </c>
      <c r="BO244" s="79">
        <f t="shared" si="50"/>
        <v>0</v>
      </c>
      <c r="BP244" s="79">
        <f t="shared" si="51"/>
        <v>0</v>
      </c>
    </row>
    <row r="245" spans="1:68" ht="27" customHeight="1" x14ac:dyDescent="0.25">
      <c r="A245" s="64" t="s">
        <v>359</v>
      </c>
      <c r="B245" s="64" t="s">
        <v>360</v>
      </c>
      <c r="C245" s="37">
        <v>4301011724</v>
      </c>
      <c r="D245" s="451">
        <v>4680115884236</v>
      </c>
      <c r="E245" s="451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125</v>
      </c>
      <c r="N245" s="39"/>
      <c r="O245" s="38">
        <v>55</v>
      </c>
      <c r="P245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453"/>
      <c r="R245" s="453"/>
      <c r="S245" s="453"/>
      <c r="T245" s="454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7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13" t="s">
        <v>69</v>
      </c>
      <c r="BM245" s="79">
        <f t="shared" si="48"/>
        <v>0</v>
      </c>
      <c r="BN245" s="79">
        <f t="shared" si="49"/>
        <v>0</v>
      </c>
      <c r="BO245" s="79">
        <f t="shared" si="50"/>
        <v>0</v>
      </c>
      <c r="BP245" s="79">
        <f t="shared" si="51"/>
        <v>0</v>
      </c>
    </row>
    <row r="246" spans="1:68" ht="27" customHeight="1" x14ac:dyDescent="0.25">
      <c r="A246" s="64" t="s">
        <v>361</v>
      </c>
      <c r="B246" s="64" t="s">
        <v>362</v>
      </c>
      <c r="C246" s="37">
        <v>4301011721</v>
      </c>
      <c r="D246" s="451">
        <v>4680115884175</v>
      </c>
      <c r="E246" s="451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125</v>
      </c>
      <c r="N246" s="39"/>
      <c r="O246" s="38">
        <v>55</v>
      </c>
      <c r="P246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453"/>
      <c r="R246" s="453"/>
      <c r="S246" s="453"/>
      <c r="T246" s="454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7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14" t="s">
        <v>69</v>
      </c>
      <c r="BM246" s="79">
        <f t="shared" si="48"/>
        <v>0</v>
      </c>
      <c r="BN246" s="79">
        <f t="shared" si="49"/>
        <v>0</v>
      </c>
      <c r="BO246" s="79">
        <f t="shared" si="50"/>
        <v>0</v>
      </c>
      <c r="BP246" s="79">
        <f t="shared" si="51"/>
        <v>0</v>
      </c>
    </row>
    <row r="247" spans="1:68" ht="27" customHeight="1" x14ac:dyDescent="0.25">
      <c r="A247" s="64" t="s">
        <v>363</v>
      </c>
      <c r="B247" s="64" t="s">
        <v>364</v>
      </c>
      <c r="C247" s="37">
        <v>4301011824</v>
      </c>
      <c r="D247" s="451">
        <v>4680115884144</v>
      </c>
      <c r="E247" s="451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453"/>
      <c r="R247" s="453"/>
      <c r="S247" s="453"/>
      <c r="T247" s="454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7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15" t="s">
        <v>69</v>
      </c>
      <c r="BM247" s="79">
        <f t="shared" si="48"/>
        <v>0</v>
      </c>
      <c r="BN247" s="79">
        <f t="shared" si="49"/>
        <v>0</v>
      </c>
      <c r="BO247" s="79">
        <f t="shared" si="50"/>
        <v>0</v>
      </c>
      <c r="BP247" s="79">
        <f t="shared" si="51"/>
        <v>0</v>
      </c>
    </row>
    <row r="248" spans="1:68" ht="27" customHeight="1" x14ac:dyDescent="0.25">
      <c r="A248" s="64" t="s">
        <v>365</v>
      </c>
      <c r="B248" s="64" t="s">
        <v>366</v>
      </c>
      <c r="C248" s="37">
        <v>4301011963</v>
      </c>
      <c r="D248" s="451">
        <v>4680115885288</v>
      </c>
      <c r="E248" s="451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9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453"/>
      <c r="R248" s="453"/>
      <c r="S248" s="453"/>
      <c r="T248" s="454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7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6" t="s">
        <v>69</v>
      </c>
      <c r="BM248" s="79">
        <f t="shared" si="48"/>
        <v>0</v>
      </c>
      <c r="BN248" s="79">
        <f t="shared" si="49"/>
        <v>0</v>
      </c>
      <c r="BO248" s="79">
        <f t="shared" si="50"/>
        <v>0</v>
      </c>
      <c r="BP248" s="79">
        <f t="shared" si="51"/>
        <v>0</v>
      </c>
    </row>
    <row r="249" spans="1:68" ht="27" customHeight="1" x14ac:dyDescent="0.25">
      <c r="A249" s="64" t="s">
        <v>367</v>
      </c>
      <c r="B249" s="64" t="s">
        <v>368</v>
      </c>
      <c r="C249" s="37">
        <v>4301011726</v>
      </c>
      <c r="D249" s="451">
        <v>4680115884182</v>
      </c>
      <c r="E249" s="451"/>
      <c r="F249" s="63">
        <v>0.37</v>
      </c>
      <c r="G249" s="38">
        <v>10</v>
      </c>
      <c r="H249" s="63">
        <v>3.7</v>
      </c>
      <c r="I249" s="63">
        <v>3.94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453"/>
      <c r="R249" s="453"/>
      <c r="S249" s="453"/>
      <c r="T249" s="454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7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7" t="s">
        <v>69</v>
      </c>
      <c r="BM249" s="79">
        <f t="shared" si="48"/>
        <v>0</v>
      </c>
      <c r="BN249" s="79">
        <f t="shared" si="49"/>
        <v>0</v>
      </c>
      <c r="BO249" s="79">
        <f t="shared" si="50"/>
        <v>0</v>
      </c>
      <c r="BP249" s="79">
        <f t="shared" si="51"/>
        <v>0</v>
      </c>
    </row>
    <row r="250" spans="1:68" ht="27" customHeight="1" x14ac:dyDescent="0.25">
      <c r="A250" s="64" t="s">
        <v>369</v>
      </c>
      <c r="B250" s="64" t="s">
        <v>370</v>
      </c>
      <c r="C250" s="37">
        <v>4301011722</v>
      </c>
      <c r="D250" s="451">
        <v>4680115884205</v>
      </c>
      <c r="E250" s="451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88</v>
      </c>
      <c r="L250" s="38"/>
      <c r="M250" s="39" t="s">
        <v>125</v>
      </c>
      <c r="N250" s="39"/>
      <c r="O250" s="38">
        <v>55</v>
      </c>
      <c r="P250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453"/>
      <c r="R250" s="453"/>
      <c r="S250" s="453"/>
      <c r="T250" s="454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7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8" t="s">
        <v>69</v>
      </c>
      <c r="BM250" s="79">
        <f t="shared" si="48"/>
        <v>0</v>
      </c>
      <c r="BN250" s="79">
        <f t="shared" si="49"/>
        <v>0</v>
      </c>
      <c r="BO250" s="79">
        <f t="shared" si="50"/>
        <v>0</v>
      </c>
      <c r="BP250" s="79">
        <f t="shared" si="51"/>
        <v>0</v>
      </c>
    </row>
    <row r="251" spans="1:68" x14ac:dyDescent="0.2">
      <c r="A251" s="458"/>
      <c r="B251" s="458"/>
      <c r="C251" s="458"/>
      <c r="D251" s="458"/>
      <c r="E251" s="458"/>
      <c r="F251" s="458"/>
      <c r="G251" s="458"/>
      <c r="H251" s="458"/>
      <c r="I251" s="458"/>
      <c r="J251" s="458"/>
      <c r="K251" s="458"/>
      <c r="L251" s="458"/>
      <c r="M251" s="458"/>
      <c r="N251" s="458"/>
      <c r="O251" s="459"/>
      <c r="P251" s="455" t="s">
        <v>43</v>
      </c>
      <c r="Q251" s="456"/>
      <c r="R251" s="456"/>
      <c r="S251" s="456"/>
      <c r="T251" s="456"/>
      <c r="U251" s="456"/>
      <c r="V251" s="457"/>
      <c r="W251" s="43" t="s">
        <v>42</v>
      </c>
      <c r="X251" s="44">
        <f>IFERROR(X243/H243,"0")+IFERROR(X244/H244,"0")+IFERROR(X245/H245,"0")+IFERROR(X246/H246,"0")+IFERROR(X247/H247,"0")+IFERROR(X248/H248,"0")+IFERROR(X249/H249,"0")+IFERROR(X250/H250,"0")</f>
        <v>0</v>
      </c>
      <c r="Y251" s="44">
        <f>IFERROR(Y243/H243,"0")+IFERROR(Y244/H244,"0")+IFERROR(Y245/H245,"0")+IFERROR(Y246/H246,"0")+IFERROR(Y247/H247,"0")+IFERROR(Y248/H248,"0")+IFERROR(Y249/H249,"0")+IFERROR(Y250/H250,"0")</f>
        <v>0</v>
      </c>
      <c r="Z251" s="44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8"/>
      <c r="AB251" s="68"/>
      <c r="AC251" s="68"/>
    </row>
    <row r="252" spans="1:68" x14ac:dyDescent="0.2">
      <c r="A252" s="458"/>
      <c r="B252" s="458"/>
      <c r="C252" s="458"/>
      <c r="D252" s="458"/>
      <c r="E252" s="458"/>
      <c r="F252" s="458"/>
      <c r="G252" s="458"/>
      <c r="H252" s="458"/>
      <c r="I252" s="458"/>
      <c r="J252" s="458"/>
      <c r="K252" s="458"/>
      <c r="L252" s="458"/>
      <c r="M252" s="458"/>
      <c r="N252" s="458"/>
      <c r="O252" s="459"/>
      <c r="P252" s="455" t="s">
        <v>43</v>
      </c>
      <c r="Q252" s="456"/>
      <c r="R252" s="456"/>
      <c r="S252" s="456"/>
      <c r="T252" s="456"/>
      <c r="U252" s="456"/>
      <c r="V252" s="457"/>
      <c r="W252" s="43" t="s">
        <v>0</v>
      </c>
      <c r="X252" s="44">
        <f>IFERROR(SUM(X243:X250),"0")</f>
        <v>0</v>
      </c>
      <c r="Y252" s="44">
        <f>IFERROR(SUM(Y243:Y250),"0")</f>
        <v>0</v>
      </c>
      <c r="Z252" s="43"/>
      <c r="AA252" s="68"/>
      <c r="AB252" s="68"/>
      <c r="AC252" s="68"/>
    </row>
    <row r="253" spans="1:68" ht="16.5" customHeight="1" x14ac:dyDescent="0.25">
      <c r="A253" s="449" t="s">
        <v>371</v>
      </c>
      <c r="B253" s="449"/>
      <c r="C253" s="449"/>
      <c r="D253" s="449"/>
      <c r="E253" s="449"/>
      <c r="F253" s="449"/>
      <c r="G253" s="449"/>
      <c r="H253" s="449"/>
      <c r="I253" s="449"/>
      <c r="J253" s="449"/>
      <c r="K253" s="449"/>
      <c r="L253" s="449"/>
      <c r="M253" s="449"/>
      <c r="N253" s="449"/>
      <c r="O253" s="449"/>
      <c r="P253" s="449"/>
      <c r="Q253" s="449"/>
      <c r="R253" s="449"/>
      <c r="S253" s="449"/>
      <c r="T253" s="449"/>
      <c r="U253" s="449"/>
      <c r="V253" s="449"/>
      <c r="W253" s="449"/>
      <c r="X253" s="449"/>
      <c r="Y253" s="449"/>
      <c r="Z253" s="449"/>
      <c r="AA253" s="66"/>
      <c r="AB253" s="66"/>
      <c r="AC253" s="80"/>
    </row>
    <row r="254" spans="1:68" ht="14.25" customHeight="1" x14ac:dyDescent="0.25">
      <c r="A254" s="450" t="s">
        <v>122</v>
      </c>
      <c r="B254" s="450"/>
      <c r="C254" s="450"/>
      <c r="D254" s="450"/>
      <c r="E254" s="450"/>
      <c r="F254" s="450"/>
      <c r="G254" s="450"/>
      <c r="H254" s="450"/>
      <c r="I254" s="450"/>
      <c r="J254" s="450"/>
      <c r="K254" s="450"/>
      <c r="L254" s="450"/>
      <c r="M254" s="450"/>
      <c r="N254" s="450"/>
      <c r="O254" s="450"/>
      <c r="P254" s="450"/>
      <c r="Q254" s="450"/>
      <c r="R254" s="450"/>
      <c r="S254" s="450"/>
      <c r="T254" s="450"/>
      <c r="U254" s="450"/>
      <c r="V254" s="450"/>
      <c r="W254" s="450"/>
      <c r="X254" s="450"/>
      <c r="Y254" s="450"/>
      <c r="Z254" s="450"/>
      <c r="AA254" s="67"/>
      <c r="AB254" s="67"/>
      <c r="AC254" s="81"/>
    </row>
    <row r="255" spans="1:68" ht="27" customHeight="1" x14ac:dyDescent="0.25">
      <c r="A255" s="64" t="s">
        <v>372</v>
      </c>
      <c r="B255" s="64" t="s">
        <v>373</v>
      </c>
      <c r="C255" s="37">
        <v>4301011855</v>
      </c>
      <c r="D255" s="451">
        <v>4680115885837</v>
      </c>
      <c r="E255" s="451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453"/>
      <c r="R255" s="453"/>
      <c r="S255" s="453"/>
      <c r="T255" s="454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ref="Y255:Y260" si="52">IFERROR(IF(X255="",0,CEILING((X255/$H255),1)*$H255),"")</f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9" t="s">
        <v>69</v>
      </c>
      <c r="BM255" s="79">
        <f t="shared" ref="BM255:BM260" si="53">IFERROR(X255*I255/H255,"0")</f>
        <v>0</v>
      </c>
      <c r="BN255" s="79">
        <f t="shared" ref="BN255:BN260" si="54">IFERROR(Y255*I255/H255,"0")</f>
        <v>0</v>
      </c>
      <c r="BO255" s="79">
        <f t="shared" ref="BO255:BO260" si="55">IFERROR(1/J255*(X255/H255),"0")</f>
        <v>0</v>
      </c>
      <c r="BP255" s="79">
        <f t="shared" ref="BP255:BP260" si="56">IFERROR(1/J255*(Y255/H255),"0")</f>
        <v>0</v>
      </c>
    </row>
    <row r="256" spans="1:68" ht="27" customHeight="1" x14ac:dyDescent="0.25">
      <c r="A256" s="64" t="s">
        <v>374</v>
      </c>
      <c r="B256" s="64" t="s">
        <v>375</v>
      </c>
      <c r="C256" s="37">
        <v>4301011910</v>
      </c>
      <c r="D256" s="451">
        <v>4680115885806</v>
      </c>
      <c r="E256" s="451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126</v>
      </c>
      <c r="L256" s="38"/>
      <c r="M256" s="39" t="s">
        <v>149</v>
      </c>
      <c r="N256" s="39"/>
      <c r="O256" s="38">
        <v>55</v>
      </c>
      <c r="P256" s="594" t="s">
        <v>376</v>
      </c>
      <c r="Q256" s="453"/>
      <c r="R256" s="453"/>
      <c r="S256" s="453"/>
      <c r="T256" s="454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52"/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20" t="s">
        <v>69</v>
      </c>
      <c r="BM256" s="79">
        <f t="shared" si="53"/>
        <v>0</v>
      </c>
      <c r="BN256" s="79">
        <f t="shared" si="54"/>
        <v>0</v>
      </c>
      <c r="BO256" s="79">
        <f t="shared" si="55"/>
        <v>0</v>
      </c>
      <c r="BP256" s="79">
        <f t="shared" si="56"/>
        <v>0</v>
      </c>
    </row>
    <row r="257" spans="1:68" ht="27" customHeight="1" x14ac:dyDescent="0.25">
      <c r="A257" s="64" t="s">
        <v>374</v>
      </c>
      <c r="B257" s="64" t="s">
        <v>377</v>
      </c>
      <c r="C257" s="37">
        <v>4301011850</v>
      </c>
      <c r="D257" s="451">
        <v>4680115885806</v>
      </c>
      <c r="E257" s="451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453"/>
      <c r="R257" s="453"/>
      <c r="S257" s="453"/>
      <c r="T257" s="454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52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21" t="s">
        <v>69</v>
      </c>
      <c r="BM257" s="79">
        <f t="shared" si="53"/>
        <v>0</v>
      </c>
      <c r="BN257" s="79">
        <f t="shared" si="54"/>
        <v>0</v>
      </c>
      <c r="BO257" s="79">
        <f t="shared" si="55"/>
        <v>0</v>
      </c>
      <c r="BP257" s="79">
        <f t="shared" si="56"/>
        <v>0</v>
      </c>
    </row>
    <row r="258" spans="1:68" ht="37.5" customHeight="1" x14ac:dyDescent="0.25">
      <c r="A258" s="64" t="s">
        <v>378</v>
      </c>
      <c r="B258" s="64" t="s">
        <v>379</v>
      </c>
      <c r="C258" s="37">
        <v>4301011853</v>
      </c>
      <c r="D258" s="451">
        <v>4680115885851</v>
      </c>
      <c r="E258" s="45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126</v>
      </c>
      <c r="L258" s="38"/>
      <c r="M258" s="39" t="s">
        <v>125</v>
      </c>
      <c r="N258" s="39"/>
      <c r="O258" s="38">
        <v>55</v>
      </c>
      <c r="P258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453"/>
      <c r="R258" s="453"/>
      <c r="S258" s="453"/>
      <c r="T258" s="454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52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22" t="s">
        <v>69</v>
      </c>
      <c r="BM258" s="79">
        <f t="shared" si="53"/>
        <v>0</v>
      </c>
      <c r="BN258" s="79">
        <f t="shared" si="54"/>
        <v>0</v>
      </c>
      <c r="BO258" s="79">
        <f t="shared" si="55"/>
        <v>0</v>
      </c>
      <c r="BP258" s="79">
        <f t="shared" si="56"/>
        <v>0</v>
      </c>
    </row>
    <row r="259" spans="1:68" ht="27" customHeight="1" x14ac:dyDescent="0.25">
      <c r="A259" s="64" t="s">
        <v>380</v>
      </c>
      <c r="B259" s="64" t="s">
        <v>381</v>
      </c>
      <c r="C259" s="37">
        <v>4301011852</v>
      </c>
      <c r="D259" s="451">
        <v>4680115885844</v>
      </c>
      <c r="E259" s="451"/>
      <c r="F259" s="63">
        <v>0.4</v>
      </c>
      <c r="G259" s="38">
        <v>10</v>
      </c>
      <c r="H259" s="63">
        <v>4</v>
      </c>
      <c r="I259" s="63">
        <v>4.24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453"/>
      <c r="R259" s="453"/>
      <c r="S259" s="453"/>
      <c r="T259" s="454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52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23" t="s">
        <v>69</v>
      </c>
      <c r="BM259" s="79">
        <f t="shared" si="53"/>
        <v>0</v>
      </c>
      <c r="BN259" s="79">
        <f t="shared" si="54"/>
        <v>0</v>
      </c>
      <c r="BO259" s="79">
        <f t="shared" si="55"/>
        <v>0</v>
      </c>
      <c r="BP259" s="79">
        <f t="shared" si="56"/>
        <v>0</v>
      </c>
    </row>
    <row r="260" spans="1:68" ht="27" customHeight="1" x14ac:dyDescent="0.25">
      <c r="A260" s="64" t="s">
        <v>382</v>
      </c>
      <c r="B260" s="64" t="s">
        <v>383</v>
      </c>
      <c r="C260" s="37">
        <v>4301011851</v>
      </c>
      <c r="D260" s="451">
        <v>4680115885820</v>
      </c>
      <c r="E260" s="451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453"/>
      <c r="R260" s="453"/>
      <c r="S260" s="453"/>
      <c r="T260" s="454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52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24" t="s">
        <v>69</v>
      </c>
      <c r="BM260" s="79">
        <f t="shared" si="53"/>
        <v>0</v>
      </c>
      <c r="BN260" s="79">
        <f t="shared" si="54"/>
        <v>0</v>
      </c>
      <c r="BO260" s="79">
        <f t="shared" si="55"/>
        <v>0</v>
      </c>
      <c r="BP260" s="79">
        <f t="shared" si="56"/>
        <v>0</v>
      </c>
    </row>
    <row r="261" spans="1:68" x14ac:dyDescent="0.2">
      <c r="A261" s="458"/>
      <c r="B261" s="458"/>
      <c r="C261" s="458"/>
      <c r="D261" s="458"/>
      <c r="E261" s="458"/>
      <c r="F261" s="458"/>
      <c r="G261" s="458"/>
      <c r="H261" s="458"/>
      <c r="I261" s="458"/>
      <c r="J261" s="458"/>
      <c r="K261" s="458"/>
      <c r="L261" s="458"/>
      <c r="M261" s="458"/>
      <c r="N261" s="458"/>
      <c r="O261" s="459"/>
      <c r="P261" s="455" t="s">
        <v>43</v>
      </c>
      <c r="Q261" s="456"/>
      <c r="R261" s="456"/>
      <c r="S261" s="456"/>
      <c r="T261" s="456"/>
      <c r="U261" s="456"/>
      <c r="V261" s="457"/>
      <c r="W261" s="43" t="s">
        <v>42</v>
      </c>
      <c r="X261" s="44">
        <f>IFERROR(X255/H255,"0")+IFERROR(X256/H256,"0")+IFERROR(X257/H257,"0")+IFERROR(X258/H258,"0")+IFERROR(X259/H259,"0")+IFERROR(X260/H260,"0")</f>
        <v>0</v>
      </c>
      <c r="Y261" s="44">
        <f>IFERROR(Y255/H255,"0")+IFERROR(Y256/H256,"0")+IFERROR(Y257/H257,"0")+IFERROR(Y258/H258,"0")+IFERROR(Y259/H259,"0")+IFERROR(Y260/H260,"0")</f>
        <v>0</v>
      </c>
      <c r="Z261" s="44">
        <f>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458"/>
      <c r="B262" s="458"/>
      <c r="C262" s="458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8"/>
      <c r="O262" s="459"/>
      <c r="P262" s="455" t="s">
        <v>43</v>
      </c>
      <c r="Q262" s="456"/>
      <c r="R262" s="456"/>
      <c r="S262" s="456"/>
      <c r="T262" s="456"/>
      <c r="U262" s="456"/>
      <c r="V262" s="457"/>
      <c r="W262" s="43" t="s">
        <v>0</v>
      </c>
      <c r="X262" s="44">
        <f>IFERROR(SUM(X255:X260),"0")</f>
        <v>0</v>
      </c>
      <c r="Y262" s="44">
        <f>IFERROR(SUM(Y255:Y260),"0")</f>
        <v>0</v>
      </c>
      <c r="Z262" s="43"/>
      <c r="AA262" s="68"/>
      <c r="AB262" s="68"/>
      <c r="AC262" s="68"/>
    </row>
    <row r="263" spans="1:68" ht="16.5" customHeight="1" x14ac:dyDescent="0.25">
      <c r="A263" s="449" t="s">
        <v>384</v>
      </c>
      <c r="B263" s="449"/>
      <c r="C263" s="449"/>
      <c r="D263" s="449"/>
      <c r="E263" s="449"/>
      <c r="F263" s="449"/>
      <c r="G263" s="449"/>
      <c r="H263" s="449"/>
      <c r="I263" s="449"/>
      <c r="J263" s="449"/>
      <c r="K263" s="449"/>
      <c r="L263" s="449"/>
      <c r="M263" s="449"/>
      <c r="N263" s="449"/>
      <c r="O263" s="449"/>
      <c r="P263" s="449"/>
      <c r="Q263" s="449"/>
      <c r="R263" s="449"/>
      <c r="S263" s="449"/>
      <c r="T263" s="449"/>
      <c r="U263" s="449"/>
      <c r="V263" s="449"/>
      <c r="W263" s="449"/>
      <c r="X263" s="449"/>
      <c r="Y263" s="449"/>
      <c r="Z263" s="449"/>
      <c r="AA263" s="66"/>
      <c r="AB263" s="66"/>
      <c r="AC263" s="80"/>
    </row>
    <row r="264" spans="1:68" ht="14.25" customHeight="1" x14ac:dyDescent="0.25">
      <c r="A264" s="450" t="s">
        <v>122</v>
      </c>
      <c r="B264" s="450"/>
      <c r="C264" s="450"/>
      <c r="D264" s="450"/>
      <c r="E264" s="450"/>
      <c r="F264" s="450"/>
      <c r="G264" s="450"/>
      <c r="H264" s="450"/>
      <c r="I264" s="450"/>
      <c r="J264" s="450"/>
      <c r="K264" s="450"/>
      <c r="L264" s="450"/>
      <c r="M264" s="450"/>
      <c r="N264" s="450"/>
      <c r="O264" s="450"/>
      <c r="P264" s="450"/>
      <c r="Q264" s="450"/>
      <c r="R264" s="450"/>
      <c r="S264" s="450"/>
      <c r="T264" s="450"/>
      <c r="U264" s="450"/>
      <c r="V264" s="450"/>
      <c r="W264" s="450"/>
      <c r="X264" s="450"/>
      <c r="Y264" s="450"/>
      <c r="Z264" s="450"/>
      <c r="AA264" s="67"/>
      <c r="AB264" s="67"/>
      <c r="AC264" s="81"/>
    </row>
    <row r="265" spans="1:68" ht="27" customHeight="1" x14ac:dyDescent="0.25">
      <c r="A265" s="64" t="s">
        <v>385</v>
      </c>
      <c r="B265" s="64" t="s">
        <v>386</v>
      </c>
      <c r="C265" s="37">
        <v>4301011876</v>
      </c>
      <c r="D265" s="451">
        <v>4680115885707</v>
      </c>
      <c r="E265" s="451"/>
      <c r="F265" s="63">
        <v>0.9</v>
      </c>
      <c r="G265" s="38">
        <v>10</v>
      </c>
      <c r="H265" s="63">
        <v>9</v>
      </c>
      <c r="I265" s="63">
        <v>9.48</v>
      </c>
      <c r="J265" s="38">
        <v>56</v>
      </c>
      <c r="K265" s="38" t="s">
        <v>126</v>
      </c>
      <c r="L265" s="38"/>
      <c r="M265" s="39" t="s">
        <v>125</v>
      </c>
      <c r="N265" s="39"/>
      <c r="O265" s="38">
        <v>31</v>
      </c>
      <c r="P265" s="5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453"/>
      <c r="R265" s="453"/>
      <c r="S265" s="453"/>
      <c r="T265" s="454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5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x14ac:dyDescent="0.2">
      <c r="A266" s="458"/>
      <c r="B266" s="458"/>
      <c r="C266" s="458"/>
      <c r="D266" s="458"/>
      <c r="E266" s="458"/>
      <c r="F266" s="458"/>
      <c r="G266" s="458"/>
      <c r="H266" s="458"/>
      <c r="I266" s="458"/>
      <c r="J266" s="458"/>
      <c r="K266" s="458"/>
      <c r="L266" s="458"/>
      <c r="M266" s="458"/>
      <c r="N266" s="458"/>
      <c r="O266" s="459"/>
      <c r="P266" s="455" t="s">
        <v>43</v>
      </c>
      <c r="Q266" s="456"/>
      <c r="R266" s="456"/>
      <c r="S266" s="456"/>
      <c r="T266" s="456"/>
      <c r="U266" s="456"/>
      <c r="V266" s="457"/>
      <c r="W266" s="43" t="s">
        <v>42</v>
      </c>
      <c r="X266" s="44">
        <f>IFERROR(X265/H265,"0")</f>
        <v>0</v>
      </c>
      <c r="Y266" s="44">
        <f>IFERROR(Y265/H265,"0")</f>
        <v>0</v>
      </c>
      <c r="Z266" s="44">
        <f>IFERROR(IF(Z265="",0,Z265),"0")</f>
        <v>0</v>
      </c>
      <c r="AA266" s="68"/>
      <c r="AB266" s="68"/>
      <c r="AC266" s="68"/>
    </row>
    <row r="267" spans="1:68" x14ac:dyDescent="0.2">
      <c r="A267" s="458"/>
      <c r="B267" s="458"/>
      <c r="C267" s="458"/>
      <c r="D267" s="458"/>
      <c r="E267" s="458"/>
      <c r="F267" s="458"/>
      <c r="G267" s="458"/>
      <c r="H267" s="458"/>
      <c r="I267" s="458"/>
      <c r="J267" s="458"/>
      <c r="K267" s="458"/>
      <c r="L267" s="458"/>
      <c r="M267" s="458"/>
      <c r="N267" s="458"/>
      <c r="O267" s="459"/>
      <c r="P267" s="455" t="s">
        <v>43</v>
      </c>
      <c r="Q267" s="456"/>
      <c r="R267" s="456"/>
      <c r="S267" s="456"/>
      <c r="T267" s="456"/>
      <c r="U267" s="456"/>
      <c r="V267" s="457"/>
      <c r="W267" s="43" t="s">
        <v>0</v>
      </c>
      <c r="X267" s="44">
        <f>IFERROR(SUM(X265:X265),"0")</f>
        <v>0</v>
      </c>
      <c r="Y267" s="44">
        <f>IFERROR(SUM(Y265:Y265),"0")</f>
        <v>0</v>
      </c>
      <c r="Z267" s="43"/>
      <c r="AA267" s="68"/>
      <c r="AB267" s="68"/>
      <c r="AC267" s="68"/>
    </row>
    <row r="268" spans="1:68" ht="16.5" customHeight="1" x14ac:dyDescent="0.25">
      <c r="A268" s="449" t="s">
        <v>387</v>
      </c>
      <c r="B268" s="449"/>
      <c r="C268" s="449"/>
      <c r="D268" s="449"/>
      <c r="E268" s="449"/>
      <c r="F268" s="449"/>
      <c r="G268" s="449"/>
      <c r="H268" s="449"/>
      <c r="I268" s="449"/>
      <c r="J268" s="449"/>
      <c r="K268" s="449"/>
      <c r="L268" s="449"/>
      <c r="M268" s="449"/>
      <c r="N268" s="449"/>
      <c r="O268" s="449"/>
      <c r="P268" s="449"/>
      <c r="Q268" s="449"/>
      <c r="R268" s="449"/>
      <c r="S268" s="449"/>
      <c r="T268" s="449"/>
      <c r="U268" s="449"/>
      <c r="V268" s="449"/>
      <c r="W268" s="449"/>
      <c r="X268" s="449"/>
      <c r="Y268" s="449"/>
      <c r="Z268" s="449"/>
      <c r="AA268" s="66"/>
      <c r="AB268" s="66"/>
      <c r="AC268" s="80"/>
    </row>
    <row r="269" spans="1:68" ht="14.25" customHeight="1" x14ac:dyDescent="0.25">
      <c r="A269" s="450" t="s">
        <v>122</v>
      </c>
      <c r="B269" s="450"/>
      <c r="C269" s="450"/>
      <c r="D269" s="450"/>
      <c r="E269" s="450"/>
      <c r="F269" s="450"/>
      <c r="G269" s="450"/>
      <c r="H269" s="450"/>
      <c r="I269" s="450"/>
      <c r="J269" s="450"/>
      <c r="K269" s="450"/>
      <c r="L269" s="450"/>
      <c r="M269" s="450"/>
      <c r="N269" s="450"/>
      <c r="O269" s="450"/>
      <c r="P269" s="450"/>
      <c r="Q269" s="450"/>
      <c r="R269" s="450"/>
      <c r="S269" s="450"/>
      <c r="T269" s="450"/>
      <c r="U269" s="450"/>
      <c r="V269" s="450"/>
      <c r="W269" s="450"/>
      <c r="X269" s="450"/>
      <c r="Y269" s="450"/>
      <c r="Z269" s="450"/>
      <c r="AA269" s="67"/>
      <c r="AB269" s="67"/>
      <c r="AC269" s="81"/>
    </row>
    <row r="270" spans="1:68" ht="27" customHeight="1" x14ac:dyDescent="0.25">
      <c r="A270" s="64" t="s">
        <v>388</v>
      </c>
      <c r="B270" s="64" t="s">
        <v>389</v>
      </c>
      <c r="C270" s="37">
        <v>4301011223</v>
      </c>
      <c r="D270" s="451">
        <v>4607091383423</v>
      </c>
      <c r="E270" s="451"/>
      <c r="F270" s="63">
        <v>1.35</v>
      </c>
      <c r="G270" s="38">
        <v>8</v>
      </c>
      <c r="H270" s="63">
        <v>10.8</v>
      </c>
      <c r="I270" s="63">
        <v>11.375999999999999</v>
      </c>
      <c r="J270" s="38">
        <v>56</v>
      </c>
      <c r="K270" s="38" t="s">
        <v>126</v>
      </c>
      <c r="L270" s="38"/>
      <c r="M270" s="39" t="s">
        <v>128</v>
      </c>
      <c r="N270" s="39"/>
      <c r="O270" s="38">
        <v>35</v>
      </c>
      <c r="P270" s="6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453"/>
      <c r="R270" s="453"/>
      <c r="S270" s="453"/>
      <c r="T270" s="454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6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ht="37.5" customHeight="1" x14ac:dyDescent="0.25">
      <c r="A271" s="64" t="s">
        <v>390</v>
      </c>
      <c r="B271" s="64" t="s">
        <v>391</v>
      </c>
      <c r="C271" s="37">
        <v>4301011879</v>
      </c>
      <c r="D271" s="451">
        <v>4680115885691</v>
      </c>
      <c r="E271" s="451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82</v>
      </c>
      <c r="N271" s="39"/>
      <c r="O271" s="38">
        <v>30</v>
      </c>
      <c r="P271" s="60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453"/>
      <c r="R271" s="453"/>
      <c r="S271" s="453"/>
      <c r="T271" s="454"/>
      <c r="U271" s="40" t="s">
        <v>48</v>
      </c>
      <c r="V271" s="40" t="s">
        <v>48</v>
      </c>
      <c r="W271" s="41" t="s">
        <v>0</v>
      </c>
      <c r="X271" s="59">
        <v>0</v>
      </c>
      <c r="Y271" s="56">
        <f>IFERROR(IF(X271="",0,CEILING((X271/$H271),1)*$H271),"")</f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7" t="s">
        <v>69</v>
      </c>
      <c r="BM271" s="79">
        <f>IFERROR(X271*I271/H271,"0")</f>
        <v>0</v>
      </c>
      <c r="BN271" s="79">
        <f>IFERROR(Y271*I271/H271,"0")</f>
        <v>0</v>
      </c>
      <c r="BO271" s="79">
        <f>IFERROR(1/J271*(X271/H271),"0")</f>
        <v>0</v>
      </c>
      <c r="BP271" s="79">
        <f>IFERROR(1/J271*(Y271/H271),"0")</f>
        <v>0</v>
      </c>
    </row>
    <row r="272" spans="1:68" ht="27" customHeight="1" x14ac:dyDescent="0.25">
      <c r="A272" s="64" t="s">
        <v>392</v>
      </c>
      <c r="B272" s="64" t="s">
        <v>393</v>
      </c>
      <c r="C272" s="37">
        <v>4301011878</v>
      </c>
      <c r="D272" s="451">
        <v>4680115885660</v>
      </c>
      <c r="E272" s="451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126</v>
      </c>
      <c r="L272" s="38"/>
      <c r="M272" s="39" t="s">
        <v>82</v>
      </c>
      <c r="N272" s="39"/>
      <c r="O272" s="38">
        <v>35</v>
      </c>
      <c r="P272" s="60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453"/>
      <c r="R272" s="453"/>
      <c r="S272" s="453"/>
      <c r="T272" s="454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8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458"/>
      <c r="B273" s="458"/>
      <c r="C273" s="458"/>
      <c r="D273" s="458"/>
      <c r="E273" s="458"/>
      <c r="F273" s="458"/>
      <c r="G273" s="458"/>
      <c r="H273" s="458"/>
      <c r="I273" s="458"/>
      <c r="J273" s="458"/>
      <c r="K273" s="458"/>
      <c r="L273" s="458"/>
      <c r="M273" s="458"/>
      <c r="N273" s="458"/>
      <c r="O273" s="459"/>
      <c r="P273" s="455" t="s">
        <v>43</v>
      </c>
      <c r="Q273" s="456"/>
      <c r="R273" s="456"/>
      <c r="S273" s="456"/>
      <c r="T273" s="456"/>
      <c r="U273" s="456"/>
      <c r="V273" s="457"/>
      <c r="W273" s="43" t="s">
        <v>42</v>
      </c>
      <c r="X273" s="44">
        <f>IFERROR(X270/H270,"0")+IFERROR(X271/H271,"0")+IFERROR(X272/H272,"0")</f>
        <v>0</v>
      </c>
      <c r="Y273" s="44">
        <f>IFERROR(Y270/H270,"0")+IFERROR(Y271/H271,"0")+IFERROR(Y272/H272,"0")</f>
        <v>0</v>
      </c>
      <c r="Z273" s="44">
        <f>IFERROR(IF(Z270="",0,Z270),"0")+IFERROR(IF(Z271="",0,Z271),"0")+IFERROR(IF(Z272="",0,Z272),"0")</f>
        <v>0</v>
      </c>
      <c r="AA273" s="68"/>
      <c r="AB273" s="68"/>
      <c r="AC273" s="68"/>
    </row>
    <row r="274" spans="1:68" x14ac:dyDescent="0.2">
      <c r="A274" s="458"/>
      <c r="B274" s="458"/>
      <c r="C274" s="458"/>
      <c r="D274" s="458"/>
      <c r="E274" s="458"/>
      <c r="F274" s="458"/>
      <c r="G274" s="458"/>
      <c r="H274" s="458"/>
      <c r="I274" s="458"/>
      <c r="J274" s="458"/>
      <c r="K274" s="458"/>
      <c r="L274" s="458"/>
      <c r="M274" s="458"/>
      <c r="N274" s="458"/>
      <c r="O274" s="459"/>
      <c r="P274" s="455" t="s">
        <v>43</v>
      </c>
      <c r="Q274" s="456"/>
      <c r="R274" s="456"/>
      <c r="S274" s="456"/>
      <c r="T274" s="456"/>
      <c r="U274" s="456"/>
      <c r="V274" s="457"/>
      <c r="W274" s="43" t="s">
        <v>0</v>
      </c>
      <c r="X274" s="44">
        <f>IFERROR(SUM(X270:X272),"0")</f>
        <v>0</v>
      </c>
      <c r="Y274" s="44">
        <f>IFERROR(SUM(Y270:Y272),"0")</f>
        <v>0</v>
      </c>
      <c r="Z274" s="43"/>
      <c r="AA274" s="68"/>
      <c r="AB274" s="68"/>
      <c r="AC274" s="68"/>
    </row>
    <row r="275" spans="1:68" ht="16.5" customHeight="1" x14ac:dyDescent="0.25">
      <c r="A275" s="449" t="s">
        <v>394</v>
      </c>
      <c r="B275" s="449"/>
      <c r="C275" s="449"/>
      <c r="D275" s="449"/>
      <c r="E275" s="449"/>
      <c r="F275" s="449"/>
      <c r="G275" s="449"/>
      <c r="H275" s="449"/>
      <c r="I275" s="449"/>
      <c r="J275" s="449"/>
      <c r="K275" s="449"/>
      <c r="L275" s="449"/>
      <c r="M275" s="449"/>
      <c r="N275" s="449"/>
      <c r="O275" s="449"/>
      <c r="P275" s="449"/>
      <c r="Q275" s="449"/>
      <c r="R275" s="449"/>
      <c r="S275" s="449"/>
      <c r="T275" s="449"/>
      <c r="U275" s="449"/>
      <c r="V275" s="449"/>
      <c r="W275" s="449"/>
      <c r="X275" s="449"/>
      <c r="Y275" s="449"/>
      <c r="Z275" s="449"/>
      <c r="AA275" s="66"/>
      <c r="AB275" s="66"/>
      <c r="AC275" s="80"/>
    </row>
    <row r="276" spans="1:68" ht="14.25" customHeight="1" x14ac:dyDescent="0.25">
      <c r="A276" s="450" t="s">
        <v>84</v>
      </c>
      <c r="B276" s="450"/>
      <c r="C276" s="450"/>
      <c r="D276" s="450"/>
      <c r="E276" s="450"/>
      <c r="F276" s="450"/>
      <c r="G276" s="450"/>
      <c r="H276" s="450"/>
      <c r="I276" s="450"/>
      <c r="J276" s="450"/>
      <c r="K276" s="450"/>
      <c r="L276" s="450"/>
      <c r="M276" s="450"/>
      <c r="N276" s="450"/>
      <c r="O276" s="450"/>
      <c r="P276" s="450"/>
      <c r="Q276" s="450"/>
      <c r="R276" s="450"/>
      <c r="S276" s="450"/>
      <c r="T276" s="450"/>
      <c r="U276" s="450"/>
      <c r="V276" s="450"/>
      <c r="W276" s="450"/>
      <c r="X276" s="450"/>
      <c r="Y276" s="450"/>
      <c r="Z276" s="450"/>
      <c r="AA276" s="67"/>
      <c r="AB276" s="67"/>
      <c r="AC276" s="81"/>
    </row>
    <row r="277" spans="1:68" ht="27" customHeight="1" x14ac:dyDescent="0.25">
      <c r="A277" s="64" t="s">
        <v>395</v>
      </c>
      <c r="B277" s="64" t="s">
        <v>396</v>
      </c>
      <c r="C277" s="37">
        <v>4301051409</v>
      </c>
      <c r="D277" s="451">
        <v>4680115881556</v>
      </c>
      <c r="E277" s="451"/>
      <c r="F277" s="63">
        <v>1</v>
      </c>
      <c r="G277" s="38">
        <v>4</v>
      </c>
      <c r="H277" s="63">
        <v>4</v>
      </c>
      <c r="I277" s="63">
        <v>4.4080000000000004</v>
      </c>
      <c r="J277" s="38">
        <v>104</v>
      </c>
      <c r="K277" s="38" t="s">
        <v>126</v>
      </c>
      <c r="L277" s="38"/>
      <c r="M277" s="39" t="s">
        <v>128</v>
      </c>
      <c r="N277" s="39"/>
      <c r="O277" s="38">
        <v>45</v>
      </c>
      <c r="P277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453"/>
      <c r="R277" s="453"/>
      <c r="S277" s="453"/>
      <c r="T277" s="454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IFERROR(IF(Y277=0,"",ROUNDUP(Y277/H277,0)*0.01196),"")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9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37.5" customHeight="1" x14ac:dyDescent="0.25">
      <c r="A278" s="64" t="s">
        <v>397</v>
      </c>
      <c r="B278" s="64" t="s">
        <v>398</v>
      </c>
      <c r="C278" s="37">
        <v>4301051506</v>
      </c>
      <c r="D278" s="451">
        <v>4680115881037</v>
      </c>
      <c r="E278" s="451"/>
      <c r="F278" s="63">
        <v>0.84</v>
      </c>
      <c r="G278" s="38">
        <v>4</v>
      </c>
      <c r="H278" s="63">
        <v>3.36</v>
      </c>
      <c r="I278" s="63">
        <v>3.6179999999999999</v>
      </c>
      <c r="J278" s="38">
        <v>120</v>
      </c>
      <c r="K278" s="38" t="s">
        <v>88</v>
      </c>
      <c r="L278" s="38"/>
      <c r="M278" s="39" t="s">
        <v>82</v>
      </c>
      <c r="N278" s="39"/>
      <c r="O278" s="38">
        <v>40</v>
      </c>
      <c r="P27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453"/>
      <c r="R278" s="453"/>
      <c r="S278" s="453"/>
      <c r="T278" s="454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0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399</v>
      </c>
      <c r="B279" s="64" t="s">
        <v>400</v>
      </c>
      <c r="C279" s="37">
        <v>4301051487</v>
      </c>
      <c r="D279" s="451">
        <v>4680115881228</v>
      </c>
      <c r="E279" s="451"/>
      <c r="F279" s="63">
        <v>0.4</v>
      </c>
      <c r="G279" s="38">
        <v>6</v>
      </c>
      <c r="H279" s="63">
        <v>2.4</v>
      </c>
      <c r="I279" s="63">
        <v>2.6720000000000002</v>
      </c>
      <c r="J279" s="38">
        <v>156</v>
      </c>
      <c r="K279" s="38" t="s">
        <v>88</v>
      </c>
      <c r="L279" s="38"/>
      <c r="M279" s="39" t="s">
        <v>82</v>
      </c>
      <c r="N279" s="39"/>
      <c r="O279" s="38">
        <v>40</v>
      </c>
      <c r="P279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453"/>
      <c r="R279" s="453"/>
      <c r="S279" s="453"/>
      <c r="T279" s="454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IFERROR(IF(Y279=0,"",ROUNDUP(Y279/H279,0)*0.00753),"")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31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t="27" customHeight="1" x14ac:dyDescent="0.25">
      <c r="A280" s="64" t="s">
        <v>401</v>
      </c>
      <c r="B280" s="64" t="s">
        <v>402</v>
      </c>
      <c r="C280" s="37">
        <v>4301051384</v>
      </c>
      <c r="D280" s="451">
        <v>4680115881211</v>
      </c>
      <c r="E280" s="451"/>
      <c r="F280" s="63">
        <v>0.4</v>
      </c>
      <c r="G280" s="38">
        <v>6</v>
      </c>
      <c r="H280" s="63">
        <v>2.4</v>
      </c>
      <c r="I280" s="63">
        <v>2.6</v>
      </c>
      <c r="J280" s="38">
        <v>156</v>
      </c>
      <c r="K280" s="38" t="s">
        <v>88</v>
      </c>
      <c r="L280" s="38"/>
      <c r="M280" s="39" t="s">
        <v>82</v>
      </c>
      <c r="N280" s="39"/>
      <c r="O280" s="38">
        <v>45</v>
      </c>
      <c r="P280" s="6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453"/>
      <c r="R280" s="453"/>
      <c r="S280" s="453"/>
      <c r="T280" s="454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IFERROR(IF(Y280=0,"",ROUNDUP(Y280/H280,0)*0.00753),"")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32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27" customHeight="1" x14ac:dyDescent="0.25">
      <c r="A281" s="64" t="s">
        <v>403</v>
      </c>
      <c r="B281" s="64" t="s">
        <v>404</v>
      </c>
      <c r="C281" s="37">
        <v>4301051378</v>
      </c>
      <c r="D281" s="451">
        <v>4680115881020</v>
      </c>
      <c r="E281" s="451"/>
      <c r="F281" s="63">
        <v>0.84</v>
      </c>
      <c r="G281" s="38">
        <v>4</v>
      </c>
      <c r="H281" s="63">
        <v>3.36</v>
      </c>
      <c r="I281" s="63">
        <v>3.57</v>
      </c>
      <c r="J281" s="38">
        <v>120</v>
      </c>
      <c r="K281" s="38" t="s">
        <v>88</v>
      </c>
      <c r="L281" s="38"/>
      <c r="M281" s="39" t="s">
        <v>82</v>
      </c>
      <c r="N281" s="39"/>
      <c r="O281" s="38">
        <v>45</v>
      </c>
      <c r="P281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453"/>
      <c r="R281" s="453"/>
      <c r="S281" s="453"/>
      <c r="T281" s="454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IFERROR(IF(Y281=0,"",ROUNDUP(Y281/H281,0)*0.00937),"")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33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x14ac:dyDescent="0.2">
      <c r="A282" s="458"/>
      <c r="B282" s="458"/>
      <c r="C282" s="458"/>
      <c r="D282" s="458"/>
      <c r="E282" s="458"/>
      <c r="F282" s="458"/>
      <c r="G282" s="458"/>
      <c r="H282" s="458"/>
      <c r="I282" s="458"/>
      <c r="J282" s="458"/>
      <c r="K282" s="458"/>
      <c r="L282" s="458"/>
      <c r="M282" s="458"/>
      <c r="N282" s="458"/>
      <c r="O282" s="459"/>
      <c r="P282" s="455" t="s">
        <v>43</v>
      </c>
      <c r="Q282" s="456"/>
      <c r="R282" s="456"/>
      <c r="S282" s="456"/>
      <c r="T282" s="456"/>
      <c r="U282" s="456"/>
      <c r="V282" s="457"/>
      <c r="W282" s="43" t="s">
        <v>42</v>
      </c>
      <c r="X282" s="44">
        <f>IFERROR(X277/H277,"0")+IFERROR(X278/H278,"0")+IFERROR(X279/H279,"0")+IFERROR(X280/H280,"0")+IFERROR(X281/H281,"0")</f>
        <v>0</v>
      </c>
      <c r="Y282" s="44">
        <f>IFERROR(Y277/H277,"0")+IFERROR(Y278/H278,"0")+IFERROR(Y279/H279,"0")+IFERROR(Y280/H280,"0")+IFERROR(Y281/H281,"0")</f>
        <v>0</v>
      </c>
      <c r="Z282" s="44">
        <f>IFERROR(IF(Z277="",0,Z277),"0")+IFERROR(IF(Z278="",0,Z278),"0")+IFERROR(IF(Z279="",0,Z279),"0")+IFERROR(IF(Z280="",0,Z280),"0")+IFERROR(IF(Z281="",0,Z281),"0")</f>
        <v>0</v>
      </c>
      <c r="AA282" s="68"/>
      <c r="AB282" s="68"/>
      <c r="AC282" s="68"/>
    </row>
    <row r="283" spans="1:68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8"/>
      <c r="O283" s="459"/>
      <c r="P283" s="455" t="s">
        <v>43</v>
      </c>
      <c r="Q283" s="456"/>
      <c r="R283" s="456"/>
      <c r="S283" s="456"/>
      <c r="T283" s="456"/>
      <c r="U283" s="456"/>
      <c r="V283" s="457"/>
      <c r="W283" s="43" t="s">
        <v>0</v>
      </c>
      <c r="X283" s="44">
        <f>IFERROR(SUM(X277:X281),"0")</f>
        <v>0</v>
      </c>
      <c r="Y283" s="44">
        <f>IFERROR(SUM(Y277:Y281),"0")</f>
        <v>0</v>
      </c>
      <c r="Z283" s="43"/>
      <c r="AA283" s="68"/>
      <c r="AB283" s="68"/>
      <c r="AC283" s="68"/>
    </row>
    <row r="284" spans="1:68" ht="16.5" customHeight="1" x14ac:dyDescent="0.25">
      <c r="A284" s="449" t="s">
        <v>405</v>
      </c>
      <c r="B284" s="449"/>
      <c r="C284" s="449"/>
      <c r="D284" s="449"/>
      <c r="E284" s="449"/>
      <c r="F284" s="449"/>
      <c r="G284" s="449"/>
      <c r="H284" s="449"/>
      <c r="I284" s="449"/>
      <c r="J284" s="449"/>
      <c r="K284" s="449"/>
      <c r="L284" s="449"/>
      <c r="M284" s="449"/>
      <c r="N284" s="449"/>
      <c r="O284" s="449"/>
      <c r="P284" s="449"/>
      <c r="Q284" s="449"/>
      <c r="R284" s="449"/>
      <c r="S284" s="449"/>
      <c r="T284" s="449"/>
      <c r="U284" s="449"/>
      <c r="V284" s="449"/>
      <c r="W284" s="449"/>
      <c r="X284" s="449"/>
      <c r="Y284" s="449"/>
      <c r="Z284" s="449"/>
      <c r="AA284" s="66"/>
      <c r="AB284" s="66"/>
      <c r="AC284" s="80"/>
    </row>
    <row r="285" spans="1:68" ht="14.25" customHeight="1" x14ac:dyDescent="0.25">
      <c r="A285" s="450" t="s">
        <v>84</v>
      </c>
      <c r="B285" s="450"/>
      <c r="C285" s="450"/>
      <c r="D285" s="450"/>
      <c r="E285" s="450"/>
      <c r="F285" s="450"/>
      <c r="G285" s="450"/>
      <c r="H285" s="450"/>
      <c r="I285" s="450"/>
      <c r="J285" s="450"/>
      <c r="K285" s="450"/>
      <c r="L285" s="450"/>
      <c r="M285" s="450"/>
      <c r="N285" s="450"/>
      <c r="O285" s="450"/>
      <c r="P285" s="450"/>
      <c r="Q285" s="450"/>
      <c r="R285" s="450"/>
      <c r="S285" s="450"/>
      <c r="T285" s="450"/>
      <c r="U285" s="450"/>
      <c r="V285" s="450"/>
      <c r="W285" s="450"/>
      <c r="X285" s="450"/>
      <c r="Y285" s="450"/>
      <c r="Z285" s="450"/>
      <c r="AA285" s="67"/>
      <c r="AB285" s="67"/>
      <c r="AC285" s="81"/>
    </row>
    <row r="286" spans="1:68" ht="27" customHeight="1" x14ac:dyDescent="0.25">
      <c r="A286" s="64" t="s">
        <v>406</v>
      </c>
      <c r="B286" s="64" t="s">
        <v>407</v>
      </c>
      <c r="C286" s="37">
        <v>4301051731</v>
      </c>
      <c r="D286" s="451">
        <v>4680115884618</v>
      </c>
      <c r="E286" s="451"/>
      <c r="F286" s="63">
        <v>0.6</v>
      </c>
      <c r="G286" s="38">
        <v>6</v>
      </c>
      <c r="H286" s="63">
        <v>3.6</v>
      </c>
      <c r="I286" s="63">
        <v>3.81</v>
      </c>
      <c r="J286" s="38">
        <v>120</v>
      </c>
      <c r="K286" s="38" t="s">
        <v>88</v>
      </c>
      <c r="L286" s="38"/>
      <c r="M286" s="39" t="s">
        <v>82</v>
      </c>
      <c r="N286" s="39"/>
      <c r="O286" s="38">
        <v>45</v>
      </c>
      <c r="P286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453"/>
      <c r="R286" s="453"/>
      <c r="S286" s="453"/>
      <c r="T286" s="454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34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x14ac:dyDescent="0.2">
      <c r="A287" s="458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458"/>
      <c r="O287" s="459"/>
      <c r="P287" s="455" t="s">
        <v>43</v>
      </c>
      <c r="Q287" s="456"/>
      <c r="R287" s="456"/>
      <c r="S287" s="456"/>
      <c r="T287" s="456"/>
      <c r="U287" s="456"/>
      <c r="V287" s="457"/>
      <c r="W287" s="43" t="s">
        <v>42</v>
      </c>
      <c r="X287" s="44">
        <f>IFERROR(X286/H286,"0")</f>
        <v>0</v>
      </c>
      <c r="Y287" s="44">
        <f>IFERROR(Y286/H286,"0")</f>
        <v>0</v>
      </c>
      <c r="Z287" s="44">
        <f>IFERROR(IF(Z286="",0,Z286),"0")</f>
        <v>0</v>
      </c>
      <c r="AA287" s="68"/>
      <c r="AB287" s="68"/>
      <c r="AC287" s="68"/>
    </row>
    <row r="288" spans="1:68" x14ac:dyDescent="0.2">
      <c r="A288" s="458"/>
      <c r="B288" s="458"/>
      <c r="C288" s="458"/>
      <c r="D288" s="458"/>
      <c r="E288" s="458"/>
      <c r="F288" s="458"/>
      <c r="G288" s="458"/>
      <c r="H288" s="458"/>
      <c r="I288" s="458"/>
      <c r="J288" s="458"/>
      <c r="K288" s="458"/>
      <c r="L288" s="458"/>
      <c r="M288" s="458"/>
      <c r="N288" s="458"/>
      <c r="O288" s="459"/>
      <c r="P288" s="455" t="s">
        <v>43</v>
      </c>
      <c r="Q288" s="456"/>
      <c r="R288" s="456"/>
      <c r="S288" s="456"/>
      <c r="T288" s="456"/>
      <c r="U288" s="456"/>
      <c r="V288" s="457"/>
      <c r="W288" s="43" t="s">
        <v>0</v>
      </c>
      <c r="X288" s="44">
        <f>IFERROR(SUM(X286:X286),"0")</f>
        <v>0</v>
      </c>
      <c r="Y288" s="44">
        <f>IFERROR(SUM(Y286:Y286),"0")</f>
        <v>0</v>
      </c>
      <c r="Z288" s="43"/>
      <c r="AA288" s="68"/>
      <c r="AB288" s="68"/>
      <c r="AC288" s="68"/>
    </row>
    <row r="289" spans="1:68" ht="16.5" customHeight="1" x14ac:dyDescent="0.25">
      <c r="A289" s="449" t="s">
        <v>408</v>
      </c>
      <c r="B289" s="449"/>
      <c r="C289" s="449"/>
      <c r="D289" s="449"/>
      <c r="E289" s="449"/>
      <c r="F289" s="449"/>
      <c r="G289" s="449"/>
      <c r="H289" s="449"/>
      <c r="I289" s="449"/>
      <c r="J289" s="449"/>
      <c r="K289" s="449"/>
      <c r="L289" s="449"/>
      <c r="M289" s="449"/>
      <c r="N289" s="449"/>
      <c r="O289" s="449"/>
      <c r="P289" s="449"/>
      <c r="Q289" s="449"/>
      <c r="R289" s="449"/>
      <c r="S289" s="449"/>
      <c r="T289" s="449"/>
      <c r="U289" s="449"/>
      <c r="V289" s="449"/>
      <c r="W289" s="449"/>
      <c r="X289" s="449"/>
      <c r="Y289" s="449"/>
      <c r="Z289" s="449"/>
      <c r="AA289" s="66"/>
      <c r="AB289" s="66"/>
      <c r="AC289" s="80"/>
    </row>
    <row r="290" spans="1:68" ht="14.25" customHeight="1" x14ac:dyDescent="0.25">
      <c r="A290" s="450" t="s">
        <v>122</v>
      </c>
      <c r="B290" s="450"/>
      <c r="C290" s="450"/>
      <c r="D290" s="450"/>
      <c r="E290" s="450"/>
      <c r="F290" s="450"/>
      <c r="G290" s="450"/>
      <c r="H290" s="450"/>
      <c r="I290" s="450"/>
      <c r="J290" s="450"/>
      <c r="K290" s="450"/>
      <c r="L290" s="450"/>
      <c r="M290" s="450"/>
      <c r="N290" s="450"/>
      <c r="O290" s="450"/>
      <c r="P290" s="450"/>
      <c r="Q290" s="450"/>
      <c r="R290" s="450"/>
      <c r="S290" s="450"/>
      <c r="T290" s="450"/>
      <c r="U290" s="450"/>
      <c r="V290" s="450"/>
      <c r="W290" s="450"/>
      <c r="X290" s="450"/>
      <c r="Y290" s="450"/>
      <c r="Z290" s="450"/>
      <c r="AA290" s="67"/>
      <c r="AB290" s="67"/>
      <c r="AC290" s="81"/>
    </row>
    <row r="291" spans="1:68" ht="27" customHeight="1" x14ac:dyDescent="0.25">
      <c r="A291" s="64" t="s">
        <v>409</v>
      </c>
      <c r="B291" s="64" t="s">
        <v>410</v>
      </c>
      <c r="C291" s="37">
        <v>4301011593</v>
      </c>
      <c r="D291" s="451">
        <v>4680115882973</v>
      </c>
      <c r="E291" s="451"/>
      <c r="F291" s="63">
        <v>0.7</v>
      </c>
      <c r="G291" s="38">
        <v>6</v>
      </c>
      <c r="H291" s="63">
        <v>4.2</v>
      </c>
      <c r="I291" s="63">
        <v>4.5599999999999996</v>
      </c>
      <c r="J291" s="38">
        <v>104</v>
      </c>
      <c r="K291" s="38" t="s">
        <v>126</v>
      </c>
      <c r="L291" s="38"/>
      <c r="M291" s="39" t="s">
        <v>125</v>
      </c>
      <c r="N291" s="39"/>
      <c r="O291" s="38">
        <v>55</v>
      </c>
      <c r="P291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453"/>
      <c r="R291" s="453"/>
      <c r="S291" s="453"/>
      <c r="T291" s="454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IFERROR(IF(Y291=0,"",ROUNDUP(Y291/H291,0)*0.01196),"")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5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58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9"/>
      <c r="P292" s="455" t="s">
        <v>43</v>
      </c>
      <c r="Q292" s="456"/>
      <c r="R292" s="456"/>
      <c r="S292" s="456"/>
      <c r="T292" s="456"/>
      <c r="U292" s="456"/>
      <c r="V292" s="457"/>
      <c r="W292" s="43" t="s">
        <v>42</v>
      </c>
      <c r="X292" s="44">
        <f>IFERROR(X291/H291,"0")</f>
        <v>0</v>
      </c>
      <c r="Y292" s="44">
        <f>IFERROR(Y291/H291,"0")</f>
        <v>0</v>
      </c>
      <c r="Z292" s="44">
        <f>IFERROR(IF(Z291="",0,Z291),"0")</f>
        <v>0</v>
      </c>
      <c r="AA292" s="68"/>
      <c r="AB292" s="68"/>
      <c r="AC292" s="68"/>
    </row>
    <row r="293" spans="1:68" x14ac:dyDescent="0.2">
      <c r="A293" s="458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9"/>
      <c r="P293" s="455" t="s">
        <v>43</v>
      </c>
      <c r="Q293" s="456"/>
      <c r="R293" s="456"/>
      <c r="S293" s="456"/>
      <c r="T293" s="456"/>
      <c r="U293" s="456"/>
      <c r="V293" s="457"/>
      <c r="W293" s="43" t="s">
        <v>0</v>
      </c>
      <c r="X293" s="44">
        <f>IFERROR(SUM(X291:X291),"0")</f>
        <v>0</v>
      </c>
      <c r="Y293" s="44">
        <f>IFERROR(SUM(Y291:Y291),"0")</f>
        <v>0</v>
      </c>
      <c r="Z293" s="43"/>
      <c r="AA293" s="68"/>
      <c r="AB293" s="68"/>
      <c r="AC293" s="68"/>
    </row>
    <row r="294" spans="1:68" ht="14.25" customHeight="1" x14ac:dyDescent="0.25">
      <c r="A294" s="450" t="s">
        <v>79</v>
      </c>
      <c r="B294" s="450"/>
      <c r="C294" s="450"/>
      <c r="D294" s="450"/>
      <c r="E294" s="450"/>
      <c r="F294" s="450"/>
      <c r="G294" s="450"/>
      <c r="H294" s="450"/>
      <c r="I294" s="450"/>
      <c r="J294" s="450"/>
      <c r="K294" s="450"/>
      <c r="L294" s="450"/>
      <c r="M294" s="450"/>
      <c r="N294" s="450"/>
      <c r="O294" s="450"/>
      <c r="P294" s="450"/>
      <c r="Q294" s="450"/>
      <c r="R294" s="450"/>
      <c r="S294" s="450"/>
      <c r="T294" s="450"/>
      <c r="U294" s="450"/>
      <c r="V294" s="450"/>
      <c r="W294" s="450"/>
      <c r="X294" s="450"/>
      <c r="Y294" s="450"/>
      <c r="Z294" s="450"/>
      <c r="AA294" s="67"/>
      <c r="AB294" s="67"/>
      <c r="AC294" s="81"/>
    </row>
    <row r="295" spans="1:68" ht="27" customHeight="1" x14ac:dyDescent="0.25">
      <c r="A295" s="64" t="s">
        <v>411</v>
      </c>
      <c r="B295" s="64" t="s">
        <v>412</v>
      </c>
      <c r="C295" s="37">
        <v>4301031305</v>
      </c>
      <c r="D295" s="451">
        <v>4607091389845</v>
      </c>
      <c r="E295" s="451"/>
      <c r="F295" s="63">
        <v>0.35</v>
      </c>
      <c r="G295" s="38">
        <v>6</v>
      </c>
      <c r="H295" s="63">
        <v>2.1</v>
      </c>
      <c r="I295" s="63">
        <v>2.2000000000000002</v>
      </c>
      <c r="J295" s="38">
        <v>234</v>
      </c>
      <c r="K295" s="38" t="s">
        <v>83</v>
      </c>
      <c r="L295" s="38"/>
      <c r="M295" s="39" t="s">
        <v>82</v>
      </c>
      <c r="N295" s="39"/>
      <c r="O295" s="38">
        <v>40</v>
      </c>
      <c r="P295" s="61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453"/>
      <c r="R295" s="453"/>
      <c r="S295" s="453"/>
      <c r="T295" s="454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IFERROR(IF(Y295=0,"",ROUNDUP(Y295/H295,0)*0.00502),"")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6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27" customHeight="1" x14ac:dyDescent="0.25">
      <c r="A296" s="64" t="s">
        <v>413</v>
      </c>
      <c r="B296" s="64" t="s">
        <v>414</v>
      </c>
      <c r="C296" s="37">
        <v>4301031306</v>
      </c>
      <c r="D296" s="451">
        <v>4680115882881</v>
      </c>
      <c r="E296" s="451"/>
      <c r="F296" s="63">
        <v>0.28000000000000003</v>
      </c>
      <c r="G296" s="38">
        <v>6</v>
      </c>
      <c r="H296" s="63">
        <v>1.68</v>
      </c>
      <c r="I296" s="63">
        <v>1.81</v>
      </c>
      <c r="J296" s="38">
        <v>234</v>
      </c>
      <c r="K296" s="38" t="s">
        <v>83</v>
      </c>
      <c r="L296" s="38"/>
      <c r="M296" s="39" t="s">
        <v>82</v>
      </c>
      <c r="N296" s="39"/>
      <c r="O296" s="38">
        <v>40</v>
      </c>
      <c r="P296" s="61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453"/>
      <c r="R296" s="453"/>
      <c r="S296" s="453"/>
      <c r="T296" s="454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IFERROR(IF(Y296=0,"",ROUNDUP(Y296/H296,0)*0.00502),"")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7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58"/>
      <c r="B297" s="458"/>
      <c r="C297" s="458"/>
      <c r="D297" s="458"/>
      <c r="E297" s="458"/>
      <c r="F297" s="458"/>
      <c r="G297" s="458"/>
      <c r="H297" s="458"/>
      <c r="I297" s="458"/>
      <c r="J297" s="458"/>
      <c r="K297" s="458"/>
      <c r="L297" s="458"/>
      <c r="M297" s="458"/>
      <c r="N297" s="458"/>
      <c r="O297" s="459"/>
      <c r="P297" s="455" t="s">
        <v>43</v>
      </c>
      <c r="Q297" s="456"/>
      <c r="R297" s="456"/>
      <c r="S297" s="456"/>
      <c r="T297" s="456"/>
      <c r="U297" s="456"/>
      <c r="V297" s="457"/>
      <c r="W297" s="43" t="s">
        <v>42</v>
      </c>
      <c r="X297" s="44">
        <f>IFERROR(X295/H295,"0")+IFERROR(X296/H296,"0")</f>
        <v>0</v>
      </c>
      <c r="Y297" s="44">
        <f>IFERROR(Y295/H295,"0")+IFERROR(Y296/H296,"0")</f>
        <v>0</v>
      </c>
      <c r="Z297" s="44">
        <f>IFERROR(IF(Z295="",0,Z295),"0")+IFERROR(IF(Z296="",0,Z296),"0")</f>
        <v>0</v>
      </c>
      <c r="AA297" s="68"/>
      <c r="AB297" s="68"/>
      <c r="AC297" s="68"/>
    </row>
    <row r="298" spans="1:68" x14ac:dyDescent="0.2">
      <c r="A298" s="458"/>
      <c r="B298" s="458"/>
      <c r="C298" s="458"/>
      <c r="D298" s="458"/>
      <c r="E298" s="458"/>
      <c r="F298" s="458"/>
      <c r="G298" s="458"/>
      <c r="H298" s="458"/>
      <c r="I298" s="458"/>
      <c r="J298" s="458"/>
      <c r="K298" s="458"/>
      <c r="L298" s="458"/>
      <c r="M298" s="458"/>
      <c r="N298" s="458"/>
      <c r="O298" s="459"/>
      <c r="P298" s="455" t="s">
        <v>43</v>
      </c>
      <c r="Q298" s="456"/>
      <c r="R298" s="456"/>
      <c r="S298" s="456"/>
      <c r="T298" s="456"/>
      <c r="U298" s="456"/>
      <c r="V298" s="457"/>
      <c r="W298" s="43" t="s">
        <v>0</v>
      </c>
      <c r="X298" s="44">
        <f>IFERROR(SUM(X295:X296),"0")</f>
        <v>0</v>
      </c>
      <c r="Y298" s="44">
        <f>IFERROR(SUM(Y295:Y296),"0")</f>
        <v>0</v>
      </c>
      <c r="Z298" s="43"/>
      <c r="AA298" s="68"/>
      <c r="AB298" s="68"/>
      <c r="AC298" s="68"/>
    </row>
    <row r="299" spans="1:68" ht="16.5" customHeight="1" x14ac:dyDescent="0.25">
      <c r="A299" s="449" t="s">
        <v>415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6"/>
      <c r="AB299" s="66"/>
      <c r="AC299" s="80"/>
    </row>
    <row r="300" spans="1:68" ht="14.25" customHeight="1" x14ac:dyDescent="0.25">
      <c r="A300" s="450" t="s">
        <v>122</v>
      </c>
      <c r="B300" s="450"/>
      <c r="C300" s="450"/>
      <c r="D300" s="450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450"/>
      <c r="S300" s="450"/>
      <c r="T300" s="450"/>
      <c r="U300" s="450"/>
      <c r="V300" s="450"/>
      <c r="W300" s="450"/>
      <c r="X300" s="450"/>
      <c r="Y300" s="450"/>
      <c r="Z300" s="450"/>
      <c r="AA300" s="67"/>
      <c r="AB300" s="67"/>
      <c r="AC300" s="81"/>
    </row>
    <row r="301" spans="1:68" ht="27" customHeight="1" x14ac:dyDescent="0.25">
      <c r="A301" s="64" t="s">
        <v>416</v>
      </c>
      <c r="B301" s="64" t="s">
        <v>417</v>
      </c>
      <c r="C301" s="37">
        <v>4301012024</v>
      </c>
      <c r="D301" s="451">
        <v>4680115885615</v>
      </c>
      <c r="E301" s="451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126</v>
      </c>
      <c r="L301" s="38"/>
      <c r="M301" s="39" t="s">
        <v>128</v>
      </c>
      <c r="N301" s="39"/>
      <c r="O301" s="38">
        <v>55</v>
      </c>
      <c r="P301" s="6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453"/>
      <c r="R301" s="453"/>
      <c r="S301" s="453"/>
      <c r="T301" s="454"/>
      <c r="U301" s="40" t="s">
        <v>48</v>
      </c>
      <c r="V301" s="40" t="s">
        <v>48</v>
      </c>
      <c r="W301" s="41" t="s">
        <v>0</v>
      </c>
      <c r="X301" s="59">
        <v>0</v>
      </c>
      <c r="Y301" s="56">
        <f t="shared" ref="Y301:Y308" si="57">IFERROR(IF(X301="",0,CEILING((X301/$H301),1)*$H301),"")</f>
        <v>0</v>
      </c>
      <c r="Z301" s="42" t="str">
        <f>IFERROR(IF(Y301=0,"",ROUNDUP(Y301/H301,0)*0.02175),"")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8" t="s">
        <v>69</v>
      </c>
      <c r="BM301" s="79">
        <f t="shared" ref="BM301:BM308" si="58">IFERROR(X301*I301/H301,"0")</f>
        <v>0</v>
      </c>
      <c r="BN301" s="79">
        <f t="shared" ref="BN301:BN308" si="59">IFERROR(Y301*I301/H301,"0")</f>
        <v>0</v>
      </c>
      <c r="BO301" s="79">
        <f t="shared" ref="BO301:BO308" si="60">IFERROR(1/J301*(X301/H301),"0")</f>
        <v>0</v>
      </c>
      <c r="BP301" s="79">
        <f t="shared" ref="BP301:BP308" si="61">IFERROR(1/J301*(Y301/H301),"0")</f>
        <v>0</v>
      </c>
    </row>
    <row r="302" spans="1:68" ht="37.5" customHeight="1" x14ac:dyDescent="0.25">
      <c r="A302" s="64" t="s">
        <v>418</v>
      </c>
      <c r="B302" s="64" t="s">
        <v>419</v>
      </c>
      <c r="C302" s="37">
        <v>4301011858</v>
      </c>
      <c r="D302" s="451">
        <v>4680115885646</v>
      </c>
      <c r="E302" s="451"/>
      <c r="F302" s="63">
        <v>1.35</v>
      </c>
      <c r="G302" s="38">
        <v>8</v>
      </c>
      <c r="H302" s="63">
        <v>10.8</v>
      </c>
      <c r="I302" s="63">
        <v>11.28</v>
      </c>
      <c r="J302" s="38">
        <v>56</v>
      </c>
      <c r="K302" s="38" t="s">
        <v>126</v>
      </c>
      <c r="L302" s="38"/>
      <c r="M302" s="39" t="s">
        <v>125</v>
      </c>
      <c r="N302" s="39"/>
      <c r="O302" s="38">
        <v>55</v>
      </c>
      <c r="P302" s="6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453"/>
      <c r="R302" s="453"/>
      <c r="S302" s="453"/>
      <c r="T302" s="454"/>
      <c r="U302" s="40" t="s">
        <v>48</v>
      </c>
      <c r="V302" s="40" t="s">
        <v>48</v>
      </c>
      <c r="W302" s="41" t="s">
        <v>0</v>
      </c>
      <c r="X302" s="59">
        <v>0</v>
      </c>
      <c r="Y302" s="56">
        <f t="shared" si="57"/>
        <v>0</v>
      </c>
      <c r="Z302" s="42" t="str">
        <f>IFERROR(IF(Y302=0,"",ROUNDUP(Y302/H302,0)*0.02175),"")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9" t="s">
        <v>69</v>
      </c>
      <c r="BM302" s="79">
        <f t="shared" si="58"/>
        <v>0</v>
      </c>
      <c r="BN302" s="79">
        <f t="shared" si="59"/>
        <v>0</v>
      </c>
      <c r="BO302" s="79">
        <f t="shared" si="60"/>
        <v>0</v>
      </c>
      <c r="BP302" s="79">
        <f t="shared" si="61"/>
        <v>0</v>
      </c>
    </row>
    <row r="303" spans="1:68" ht="27" customHeight="1" x14ac:dyDescent="0.25">
      <c r="A303" s="64" t="s">
        <v>420</v>
      </c>
      <c r="B303" s="64" t="s">
        <v>421</v>
      </c>
      <c r="C303" s="37">
        <v>4301011911</v>
      </c>
      <c r="D303" s="451">
        <v>4680115885554</v>
      </c>
      <c r="E303" s="451"/>
      <c r="F303" s="63">
        <v>1.35</v>
      </c>
      <c r="G303" s="38">
        <v>8</v>
      </c>
      <c r="H303" s="63">
        <v>10.8</v>
      </c>
      <c r="I303" s="63">
        <v>11.28</v>
      </c>
      <c r="J303" s="38">
        <v>48</v>
      </c>
      <c r="K303" s="38" t="s">
        <v>126</v>
      </c>
      <c r="L303" s="38"/>
      <c r="M303" s="39" t="s">
        <v>149</v>
      </c>
      <c r="N303" s="39"/>
      <c r="O303" s="38">
        <v>55</v>
      </c>
      <c r="P303" s="614" t="s">
        <v>422</v>
      </c>
      <c r="Q303" s="453"/>
      <c r="R303" s="453"/>
      <c r="S303" s="453"/>
      <c r="T303" s="454"/>
      <c r="U303" s="40" t="s">
        <v>48</v>
      </c>
      <c r="V303" s="40" t="s">
        <v>48</v>
      </c>
      <c r="W303" s="41" t="s">
        <v>0</v>
      </c>
      <c r="X303" s="59">
        <v>0</v>
      </c>
      <c r="Y303" s="56">
        <f t="shared" si="57"/>
        <v>0</v>
      </c>
      <c r="Z303" s="42" t="str">
        <f>IFERROR(IF(Y303=0,"",ROUNDUP(Y303/H303,0)*0.02039),"")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40" t="s">
        <v>69</v>
      </c>
      <c r="BM303" s="79">
        <f t="shared" si="58"/>
        <v>0</v>
      </c>
      <c r="BN303" s="79">
        <f t="shared" si="59"/>
        <v>0</v>
      </c>
      <c r="BO303" s="79">
        <f t="shared" si="60"/>
        <v>0</v>
      </c>
      <c r="BP303" s="79">
        <f t="shared" si="61"/>
        <v>0</v>
      </c>
    </row>
    <row r="304" spans="1:68" ht="27" customHeight="1" x14ac:dyDescent="0.25">
      <c r="A304" s="64" t="s">
        <v>420</v>
      </c>
      <c r="B304" s="64" t="s">
        <v>423</v>
      </c>
      <c r="C304" s="37">
        <v>4301012016</v>
      </c>
      <c r="D304" s="451">
        <v>4680115885554</v>
      </c>
      <c r="E304" s="451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126</v>
      </c>
      <c r="L304" s="38"/>
      <c r="M304" s="39" t="s">
        <v>128</v>
      </c>
      <c r="N304" s="39"/>
      <c r="O304" s="38">
        <v>55</v>
      </c>
      <c r="P304" s="6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453"/>
      <c r="R304" s="453"/>
      <c r="S304" s="453"/>
      <c r="T304" s="454"/>
      <c r="U304" s="40" t="s">
        <v>48</v>
      </c>
      <c r="V304" s="40" t="s">
        <v>48</v>
      </c>
      <c r="W304" s="41" t="s">
        <v>0</v>
      </c>
      <c r="X304" s="59">
        <v>0</v>
      </c>
      <c r="Y304" s="56">
        <f t="shared" si="57"/>
        <v>0</v>
      </c>
      <c r="Z304" s="42" t="str">
        <f>IFERROR(IF(Y304=0,"",ROUNDUP(Y304/H304,0)*0.02175),"")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1" t="s">
        <v>69</v>
      </c>
      <c r="BM304" s="79">
        <f t="shared" si="58"/>
        <v>0</v>
      </c>
      <c r="BN304" s="79">
        <f t="shared" si="59"/>
        <v>0</v>
      </c>
      <c r="BO304" s="79">
        <f t="shared" si="60"/>
        <v>0</v>
      </c>
      <c r="BP304" s="79">
        <f t="shared" si="61"/>
        <v>0</v>
      </c>
    </row>
    <row r="305" spans="1:68" ht="27" customHeight="1" x14ac:dyDescent="0.25">
      <c r="A305" s="64" t="s">
        <v>424</v>
      </c>
      <c r="B305" s="64" t="s">
        <v>425</v>
      </c>
      <c r="C305" s="37">
        <v>4301011857</v>
      </c>
      <c r="D305" s="451">
        <v>4680115885622</v>
      </c>
      <c r="E305" s="451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88</v>
      </c>
      <c r="L305" s="38"/>
      <c r="M305" s="39" t="s">
        <v>125</v>
      </c>
      <c r="N305" s="39"/>
      <c r="O305" s="38">
        <v>55</v>
      </c>
      <c r="P305" s="6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453"/>
      <c r="R305" s="453"/>
      <c r="S305" s="453"/>
      <c r="T305" s="454"/>
      <c r="U305" s="40" t="s">
        <v>48</v>
      </c>
      <c r="V305" s="40" t="s">
        <v>48</v>
      </c>
      <c r="W305" s="41" t="s">
        <v>0</v>
      </c>
      <c r="X305" s="59">
        <v>0</v>
      </c>
      <c r="Y305" s="56">
        <f t="shared" si="57"/>
        <v>0</v>
      </c>
      <c r="Z305" s="42" t="str">
        <f>IFERROR(IF(Y305=0,"",ROUNDUP(Y305/H305,0)*0.00937),"")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42" t="s">
        <v>69</v>
      </c>
      <c r="BM305" s="79">
        <f t="shared" si="58"/>
        <v>0</v>
      </c>
      <c r="BN305" s="79">
        <f t="shared" si="59"/>
        <v>0</v>
      </c>
      <c r="BO305" s="79">
        <f t="shared" si="60"/>
        <v>0</v>
      </c>
      <c r="BP305" s="79">
        <f t="shared" si="61"/>
        <v>0</v>
      </c>
    </row>
    <row r="306" spans="1:68" ht="27" customHeight="1" x14ac:dyDescent="0.25">
      <c r="A306" s="64" t="s">
        <v>426</v>
      </c>
      <c r="B306" s="64" t="s">
        <v>427</v>
      </c>
      <c r="C306" s="37">
        <v>4301011573</v>
      </c>
      <c r="D306" s="451">
        <v>4680115881938</v>
      </c>
      <c r="E306" s="451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88</v>
      </c>
      <c r="L306" s="38"/>
      <c r="M306" s="39" t="s">
        <v>125</v>
      </c>
      <c r="N306" s="39"/>
      <c r="O306" s="38">
        <v>90</v>
      </c>
      <c r="P306" s="6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453"/>
      <c r="R306" s="453"/>
      <c r="S306" s="453"/>
      <c r="T306" s="454"/>
      <c r="U306" s="40" t="s">
        <v>48</v>
      </c>
      <c r="V306" s="40" t="s">
        <v>48</v>
      </c>
      <c r="W306" s="41" t="s">
        <v>0</v>
      </c>
      <c r="X306" s="59">
        <v>0</v>
      </c>
      <c r="Y306" s="56">
        <f t="shared" si="57"/>
        <v>0</v>
      </c>
      <c r="Z306" s="42" t="str">
        <f>IFERROR(IF(Y306=0,"",ROUNDUP(Y306/H306,0)*0.00937),"")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43" t="s">
        <v>69</v>
      </c>
      <c r="BM306" s="79">
        <f t="shared" si="58"/>
        <v>0</v>
      </c>
      <c r="BN306" s="79">
        <f t="shared" si="59"/>
        <v>0</v>
      </c>
      <c r="BO306" s="79">
        <f t="shared" si="60"/>
        <v>0</v>
      </c>
      <c r="BP306" s="79">
        <f t="shared" si="61"/>
        <v>0</v>
      </c>
    </row>
    <row r="307" spans="1:68" ht="27" customHeight="1" x14ac:dyDescent="0.25">
      <c r="A307" s="64" t="s">
        <v>428</v>
      </c>
      <c r="B307" s="64" t="s">
        <v>429</v>
      </c>
      <c r="C307" s="37">
        <v>4301010944</v>
      </c>
      <c r="D307" s="451">
        <v>4607091387346</v>
      </c>
      <c r="E307" s="451"/>
      <c r="F307" s="63">
        <v>0.4</v>
      </c>
      <c r="G307" s="38">
        <v>10</v>
      </c>
      <c r="H307" s="63">
        <v>4</v>
      </c>
      <c r="I307" s="63">
        <v>4.24</v>
      </c>
      <c r="J307" s="38">
        <v>120</v>
      </c>
      <c r="K307" s="38" t="s">
        <v>88</v>
      </c>
      <c r="L307" s="38"/>
      <c r="M307" s="39" t="s">
        <v>125</v>
      </c>
      <c r="N307" s="39"/>
      <c r="O307" s="38">
        <v>55</v>
      </c>
      <c r="P307" s="6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453"/>
      <c r="R307" s="453"/>
      <c r="S307" s="453"/>
      <c r="T307" s="454"/>
      <c r="U307" s="40" t="s">
        <v>48</v>
      </c>
      <c r="V307" s="40" t="s">
        <v>48</v>
      </c>
      <c r="W307" s="41" t="s">
        <v>0</v>
      </c>
      <c r="X307" s="59">
        <v>0</v>
      </c>
      <c r="Y307" s="56">
        <f t="shared" si="57"/>
        <v>0</v>
      </c>
      <c r="Z307" s="42" t="str">
        <f>IFERROR(IF(Y307=0,"",ROUNDUP(Y307/H307,0)*0.00937),"")</f>
        <v/>
      </c>
      <c r="AA307" s="69" t="s">
        <v>48</v>
      </c>
      <c r="AB307" s="70" t="s">
        <v>48</v>
      </c>
      <c r="AC307" s="82"/>
      <c r="AG307" s="79"/>
      <c r="AJ307" s="84"/>
      <c r="AK307" s="84"/>
      <c r="BB307" s="244" t="s">
        <v>69</v>
      </c>
      <c r="BM307" s="79">
        <f t="shared" si="58"/>
        <v>0</v>
      </c>
      <c r="BN307" s="79">
        <f t="shared" si="59"/>
        <v>0</v>
      </c>
      <c r="BO307" s="79">
        <f t="shared" si="60"/>
        <v>0</v>
      </c>
      <c r="BP307" s="79">
        <f t="shared" si="61"/>
        <v>0</v>
      </c>
    </row>
    <row r="308" spans="1:68" ht="27" customHeight="1" x14ac:dyDescent="0.25">
      <c r="A308" s="64" t="s">
        <v>430</v>
      </c>
      <c r="B308" s="64" t="s">
        <v>431</v>
      </c>
      <c r="C308" s="37">
        <v>4301011859</v>
      </c>
      <c r="D308" s="451">
        <v>4680115885608</v>
      </c>
      <c r="E308" s="451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88</v>
      </c>
      <c r="L308" s="38"/>
      <c r="M308" s="39" t="s">
        <v>125</v>
      </c>
      <c r="N308" s="39"/>
      <c r="O308" s="38">
        <v>55</v>
      </c>
      <c r="P308" s="6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453"/>
      <c r="R308" s="453"/>
      <c r="S308" s="453"/>
      <c r="T308" s="454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si="57"/>
        <v>0</v>
      </c>
      <c r="Z308" s="42" t="str">
        <f>IFERROR(IF(Y308=0,"",ROUNDUP(Y308/H308,0)*0.00937),"")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45" t="s">
        <v>69</v>
      </c>
      <c r="BM308" s="79">
        <f t="shared" si="58"/>
        <v>0</v>
      </c>
      <c r="BN308" s="79">
        <f t="shared" si="59"/>
        <v>0</v>
      </c>
      <c r="BO308" s="79">
        <f t="shared" si="60"/>
        <v>0</v>
      </c>
      <c r="BP308" s="79">
        <f t="shared" si="61"/>
        <v>0</v>
      </c>
    </row>
    <row r="309" spans="1:68" x14ac:dyDescent="0.2">
      <c r="A309" s="458"/>
      <c r="B309" s="458"/>
      <c r="C309" s="458"/>
      <c r="D309" s="458"/>
      <c r="E309" s="458"/>
      <c r="F309" s="458"/>
      <c r="G309" s="458"/>
      <c r="H309" s="458"/>
      <c r="I309" s="458"/>
      <c r="J309" s="458"/>
      <c r="K309" s="458"/>
      <c r="L309" s="458"/>
      <c r="M309" s="458"/>
      <c r="N309" s="458"/>
      <c r="O309" s="459"/>
      <c r="P309" s="455" t="s">
        <v>43</v>
      </c>
      <c r="Q309" s="456"/>
      <c r="R309" s="456"/>
      <c r="S309" s="456"/>
      <c r="T309" s="456"/>
      <c r="U309" s="456"/>
      <c r="V309" s="457"/>
      <c r="W309" s="43" t="s">
        <v>42</v>
      </c>
      <c r="X309" s="44">
        <f>IFERROR(X301/H301,"0")+IFERROR(X302/H302,"0")+IFERROR(X303/H303,"0")+IFERROR(X304/H304,"0")+IFERROR(X305/H305,"0")+IFERROR(X306/H306,"0")+IFERROR(X307/H307,"0")+IFERROR(X308/H308,"0")</f>
        <v>0</v>
      </c>
      <c r="Y309" s="44">
        <f>IFERROR(Y301/H301,"0")+IFERROR(Y302/H302,"0")+IFERROR(Y303/H303,"0")+IFERROR(Y304/H304,"0")+IFERROR(Y305/H305,"0")+IFERROR(Y306/H306,"0")+IFERROR(Y307/H307,"0")+IFERROR(Y308/H308,"0")</f>
        <v>0</v>
      </c>
      <c r="Z309" s="44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68"/>
      <c r="AB309" s="68"/>
      <c r="AC309" s="68"/>
    </row>
    <row r="310" spans="1:68" x14ac:dyDescent="0.2">
      <c r="A310" s="458"/>
      <c r="B310" s="458"/>
      <c r="C310" s="458"/>
      <c r="D310" s="458"/>
      <c r="E310" s="458"/>
      <c r="F310" s="458"/>
      <c r="G310" s="458"/>
      <c r="H310" s="458"/>
      <c r="I310" s="458"/>
      <c r="J310" s="458"/>
      <c r="K310" s="458"/>
      <c r="L310" s="458"/>
      <c r="M310" s="458"/>
      <c r="N310" s="458"/>
      <c r="O310" s="459"/>
      <c r="P310" s="455" t="s">
        <v>43</v>
      </c>
      <c r="Q310" s="456"/>
      <c r="R310" s="456"/>
      <c r="S310" s="456"/>
      <c r="T310" s="456"/>
      <c r="U310" s="456"/>
      <c r="V310" s="457"/>
      <c r="W310" s="43" t="s">
        <v>0</v>
      </c>
      <c r="X310" s="44">
        <f>IFERROR(SUM(X301:X308),"0")</f>
        <v>0</v>
      </c>
      <c r="Y310" s="44">
        <f>IFERROR(SUM(Y301:Y308),"0")</f>
        <v>0</v>
      </c>
      <c r="Z310" s="43"/>
      <c r="AA310" s="68"/>
      <c r="AB310" s="68"/>
      <c r="AC310" s="68"/>
    </row>
    <row r="311" spans="1:68" ht="14.25" customHeight="1" x14ac:dyDescent="0.25">
      <c r="A311" s="450" t="s">
        <v>79</v>
      </c>
      <c r="B311" s="450"/>
      <c r="C311" s="450"/>
      <c r="D311" s="450"/>
      <c r="E311" s="450"/>
      <c r="F311" s="450"/>
      <c r="G311" s="450"/>
      <c r="H311" s="450"/>
      <c r="I311" s="450"/>
      <c r="J311" s="450"/>
      <c r="K311" s="450"/>
      <c r="L311" s="450"/>
      <c r="M311" s="450"/>
      <c r="N311" s="450"/>
      <c r="O311" s="450"/>
      <c r="P311" s="450"/>
      <c r="Q311" s="450"/>
      <c r="R311" s="450"/>
      <c r="S311" s="450"/>
      <c r="T311" s="450"/>
      <c r="U311" s="450"/>
      <c r="V311" s="450"/>
      <c r="W311" s="450"/>
      <c r="X311" s="450"/>
      <c r="Y311" s="450"/>
      <c r="Z311" s="450"/>
      <c r="AA311" s="67"/>
      <c r="AB311" s="67"/>
      <c r="AC311" s="81"/>
    </row>
    <row r="312" spans="1:68" ht="27" customHeight="1" x14ac:dyDescent="0.25">
      <c r="A312" s="64" t="s">
        <v>432</v>
      </c>
      <c r="B312" s="64" t="s">
        <v>433</v>
      </c>
      <c r="C312" s="37">
        <v>4301030878</v>
      </c>
      <c r="D312" s="451">
        <v>4607091387193</v>
      </c>
      <c r="E312" s="451"/>
      <c r="F312" s="63">
        <v>0.7</v>
      </c>
      <c r="G312" s="38">
        <v>6</v>
      </c>
      <c r="H312" s="63">
        <v>4.2</v>
      </c>
      <c r="I312" s="63">
        <v>4.46</v>
      </c>
      <c r="J312" s="38">
        <v>156</v>
      </c>
      <c r="K312" s="38" t="s">
        <v>88</v>
      </c>
      <c r="L312" s="38"/>
      <c r="M312" s="39" t="s">
        <v>82</v>
      </c>
      <c r="N312" s="39"/>
      <c r="O312" s="38">
        <v>35</v>
      </c>
      <c r="P312" s="6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453"/>
      <c r="R312" s="453"/>
      <c r="S312" s="453"/>
      <c r="T312" s="454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IFERROR(IF(Y312=0,"",ROUNDUP(Y312/H312,0)*0.00753),"")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6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27" customHeight="1" x14ac:dyDescent="0.25">
      <c r="A313" s="64" t="s">
        <v>434</v>
      </c>
      <c r="B313" s="64" t="s">
        <v>435</v>
      </c>
      <c r="C313" s="37">
        <v>4301031153</v>
      </c>
      <c r="D313" s="451">
        <v>4607091387230</v>
      </c>
      <c r="E313" s="451"/>
      <c r="F313" s="63">
        <v>0.7</v>
      </c>
      <c r="G313" s="38">
        <v>6</v>
      </c>
      <c r="H313" s="63">
        <v>4.2</v>
      </c>
      <c r="I313" s="63">
        <v>4.46</v>
      </c>
      <c r="J313" s="38">
        <v>156</v>
      </c>
      <c r="K313" s="38" t="s">
        <v>88</v>
      </c>
      <c r="L313" s="38"/>
      <c r="M313" s="39" t="s">
        <v>82</v>
      </c>
      <c r="N313" s="39"/>
      <c r="O313" s="38">
        <v>40</v>
      </c>
      <c r="P313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453"/>
      <c r="R313" s="453"/>
      <c r="S313" s="453"/>
      <c r="T313" s="454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IFERROR(IF(Y313=0,"",ROUNDUP(Y313/H313,0)*0.00753),"")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7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customHeight="1" x14ac:dyDescent="0.25">
      <c r="A314" s="64" t="s">
        <v>436</v>
      </c>
      <c r="B314" s="64" t="s">
        <v>437</v>
      </c>
      <c r="C314" s="37">
        <v>4301031154</v>
      </c>
      <c r="D314" s="451">
        <v>4607091387292</v>
      </c>
      <c r="E314" s="451"/>
      <c r="F314" s="63">
        <v>0.73</v>
      </c>
      <c r="G314" s="38">
        <v>6</v>
      </c>
      <c r="H314" s="63">
        <v>4.38</v>
      </c>
      <c r="I314" s="63">
        <v>4.6399999999999997</v>
      </c>
      <c r="J314" s="38">
        <v>156</v>
      </c>
      <c r="K314" s="38" t="s">
        <v>88</v>
      </c>
      <c r="L314" s="38"/>
      <c r="M314" s="39" t="s">
        <v>82</v>
      </c>
      <c r="N314" s="39"/>
      <c r="O314" s="38">
        <v>45</v>
      </c>
      <c r="P314" s="6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453"/>
      <c r="R314" s="453"/>
      <c r="S314" s="453"/>
      <c r="T314" s="454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IFERROR(IF(Y314=0,"",ROUNDUP(Y314/H314,0)*0.00753),"")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8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ht="27" customHeight="1" x14ac:dyDescent="0.25">
      <c r="A315" s="64" t="s">
        <v>438</v>
      </c>
      <c r="B315" s="64" t="s">
        <v>439</v>
      </c>
      <c r="C315" s="37">
        <v>4301031152</v>
      </c>
      <c r="D315" s="451">
        <v>4607091387285</v>
      </c>
      <c r="E315" s="451"/>
      <c r="F315" s="63">
        <v>0.35</v>
      </c>
      <c r="G315" s="38">
        <v>6</v>
      </c>
      <c r="H315" s="63">
        <v>2.1</v>
      </c>
      <c r="I315" s="63">
        <v>2.23</v>
      </c>
      <c r="J315" s="38">
        <v>234</v>
      </c>
      <c r="K315" s="38" t="s">
        <v>83</v>
      </c>
      <c r="L315" s="38"/>
      <c r="M315" s="39" t="s">
        <v>82</v>
      </c>
      <c r="N315" s="39"/>
      <c r="O315" s="38">
        <v>40</v>
      </c>
      <c r="P315" s="6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453"/>
      <c r="R315" s="453"/>
      <c r="S315" s="453"/>
      <c r="T315" s="454"/>
      <c r="U315" s="40" t="s">
        <v>48</v>
      </c>
      <c r="V315" s="40" t="s">
        <v>48</v>
      </c>
      <c r="W315" s="41" t="s">
        <v>0</v>
      </c>
      <c r="X315" s="59">
        <v>0</v>
      </c>
      <c r="Y315" s="56">
        <f>IFERROR(IF(X315="",0,CEILING((X315/$H315),1)*$H315),"")</f>
        <v>0</v>
      </c>
      <c r="Z315" s="42" t="str">
        <f>IFERROR(IF(Y315=0,"",ROUNDUP(Y315/H315,0)*0.00502),"")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9" t="s">
        <v>69</v>
      </c>
      <c r="BM315" s="79">
        <f>IFERROR(X315*I315/H315,"0")</f>
        <v>0</v>
      </c>
      <c r="BN315" s="79">
        <f>IFERROR(Y315*I315/H315,"0")</f>
        <v>0</v>
      </c>
      <c r="BO315" s="79">
        <f>IFERROR(1/J315*(X315/H315),"0")</f>
        <v>0</v>
      </c>
      <c r="BP315" s="79">
        <f>IFERROR(1/J315*(Y315/H315),"0")</f>
        <v>0</v>
      </c>
    </row>
    <row r="316" spans="1:68" x14ac:dyDescent="0.2">
      <c r="A316" s="458"/>
      <c r="B316" s="458"/>
      <c r="C316" s="458"/>
      <c r="D316" s="458"/>
      <c r="E316" s="458"/>
      <c r="F316" s="458"/>
      <c r="G316" s="458"/>
      <c r="H316" s="458"/>
      <c r="I316" s="458"/>
      <c r="J316" s="458"/>
      <c r="K316" s="458"/>
      <c r="L316" s="458"/>
      <c r="M316" s="458"/>
      <c r="N316" s="458"/>
      <c r="O316" s="459"/>
      <c r="P316" s="455" t="s">
        <v>43</v>
      </c>
      <c r="Q316" s="456"/>
      <c r="R316" s="456"/>
      <c r="S316" s="456"/>
      <c r="T316" s="456"/>
      <c r="U316" s="456"/>
      <c r="V316" s="457"/>
      <c r="W316" s="43" t="s">
        <v>42</v>
      </c>
      <c r="X316" s="44">
        <f>IFERROR(X312/H312,"0")+IFERROR(X313/H313,"0")+IFERROR(X314/H314,"0")+IFERROR(X315/H315,"0")</f>
        <v>0</v>
      </c>
      <c r="Y316" s="44">
        <f>IFERROR(Y312/H312,"0")+IFERROR(Y313/H313,"0")+IFERROR(Y314/H314,"0")+IFERROR(Y315/H315,"0")</f>
        <v>0</v>
      </c>
      <c r="Z316" s="44">
        <f>IFERROR(IF(Z312="",0,Z312),"0")+IFERROR(IF(Z313="",0,Z313),"0")+IFERROR(IF(Z314="",0,Z314),"0")+IFERROR(IF(Z315="",0,Z315),"0")</f>
        <v>0</v>
      </c>
      <c r="AA316" s="68"/>
      <c r="AB316" s="68"/>
      <c r="AC316" s="68"/>
    </row>
    <row r="317" spans="1:68" x14ac:dyDescent="0.2">
      <c r="A317" s="458"/>
      <c r="B317" s="458"/>
      <c r="C317" s="458"/>
      <c r="D317" s="458"/>
      <c r="E317" s="458"/>
      <c r="F317" s="458"/>
      <c r="G317" s="458"/>
      <c r="H317" s="458"/>
      <c r="I317" s="458"/>
      <c r="J317" s="458"/>
      <c r="K317" s="458"/>
      <c r="L317" s="458"/>
      <c r="M317" s="458"/>
      <c r="N317" s="458"/>
      <c r="O317" s="459"/>
      <c r="P317" s="455" t="s">
        <v>43</v>
      </c>
      <c r="Q317" s="456"/>
      <c r="R317" s="456"/>
      <c r="S317" s="456"/>
      <c r="T317" s="456"/>
      <c r="U317" s="456"/>
      <c r="V317" s="457"/>
      <c r="W317" s="43" t="s">
        <v>0</v>
      </c>
      <c r="X317" s="44">
        <f>IFERROR(SUM(X312:X315),"0")</f>
        <v>0</v>
      </c>
      <c r="Y317" s="44">
        <f>IFERROR(SUM(Y312:Y315),"0")</f>
        <v>0</v>
      </c>
      <c r="Z317" s="43"/>
      <c r="AA317" s="68"/>
      <c r="AB317" s="68"/>
      <c r="AC317" s="68"/>
    </row>
    <row r="318" spans="1:68" ht="14.25" customHeight="1" x14ac:dyDescent="0.25">
      <c r="A318" s="450" t="s">
        <v>84</v>
      </c>
      <c r="B318" s="450"/>
      <c r="C318" s="450"/>
      <c r="D318" s="450"/>
      <c r="E318" s="450"/>
      <c r="F318" s="450"/>
      <c r="G318" s="450"/>
      <c r="H318" s="450"/>
      <c r="I318" s="450"/>
      <c r="J318" s="450"/>
      <c r="K318" s="450"/>
      <c r="L318" s="450"/>
      <c r="M318" s="450"/>
      <c r="N318" s="450"/>
      <c r="O318" s="450"/>
      <c r="P318" s="450"/>
      <c r="Q318" s="450"/>
      <c r="R318" s="450"/>
      <c r="S318" s="450"/>
      <c r="T318" s="450"/>
      <c r="U318" s="450"/>
      <c r="V318" s="450"/>
      <c r="W318" s="450"/>
      <c r="X318" s="450"/>
      <c r="Y318" s="450"/>
      <c r="Z318" s="450"/>
      <c r="AA318" s="67"/>
      <c r="AB318" s="67"/>
      <c r="AC318" s="81"/>
    </row>
    <row r="319" spans="1:68" ht="16.5" customHeight="1" x14ac:dyDescent="0.25">
      <c r="A319" s="64" t="s">
        <v>440</v>
      </c>
      <c r="B319" s="64" t="s">
        <v>441</v>
      </c>
      <c r="C319" s="37">
        <v>4301051100</v>
      </c>
      <c r="D319" s="451">
        <v>4607091387766</v>
      </c>
      <c r="E319" s="451"/>
      <c r="F319" s="63">
        <v>1.3</v>
      </c>
      <c r="G319" s="38">
        <v>6</v>
      </c>
      <c r="H319" s="63">
        <v>7.8</v>
      </c>
      <c r="I319" s="63">
        <v>8.3580000000000005</v>
      </c>
      <c r="J319" s="38">
        <v>56</v>
      </c>
      <c r="K319" s="38" t="s">
        <v>126</v>
      </c>
      <c r="L319" s="38"/>
      <c r="M319" s="39" t="s">
        <v>128</v>
      </c>
      <c r="N319" s="39"/>
      <c r="O319" s="38">
        <v>40</v>
      </c>
      <c r="P319" s="6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453"/>
      <c r="R319" s="453"/>
      <c r="S319" s="453"/>
      <c r="T319" s="454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4" si="62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50" t="s">
        <v>69</v>
      </c>
      <c r="BM319" s="79">
        <f t="shared" ref="BM319:BM324" si="63">IFERROR(X319*I319/H319,"0")</f>
        <v>0</v>
      </c>
      <c r="BN319" s="79">
        <f t="shared" ref="BN319:BN324" si="64">IFERROR(Y319*I319/H319,"0")</f>
        <v>0</v>
      </c>
      <c r="BO319" s="79">
        <f t="shared" ref="BO319:BO324" si="65">IFERROR(1/J319*(X319/H319),"0")</f>
        <v>0</v>
      </c>
      <c r="BP319" s="79">
        <f t="shared" ref="BP319:BP324" si="66">IFERROR(1/J319*(Y319/H319),"0")</f>
        <v>0</v>
      </c>
    </row>
    <row r="320" spans="1:68" ht="27" customHeight="1" x14ac:dyDescent="0.25">
      <c r="A320" s="64" t="s">
        <v>442</v>
      </c>
      <c r="B320" s="64" t="s">
        <v>443</v>
      </c>
      <c r="C320" s="37">
        <v>4301051116</v>
      </c>
      <c r="D320" s="451">
        <v>4607091387957</v>
      </c>
      <c r="E320" s="45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126</v>
      </c>
      <c r="L320" s="38"/>
      <c r="M320" s="39" t="s">
        <v>82</v>
      </c>
      <c r="N320" s="39"/>
      <c r="O320" s="38">
        <v>40</v>
      </c>
      <c r="P320" s="6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453"/>
      <c r="R320" s="453"/>
      <c r="S320" s="453"/>
      <c r="T320" s="454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62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51" t="s">
        <v>69</v>
      </c>
      <c r="BM320" s="79">
        <f t="shared" si="63"/>
        <v>0</v>
      </c>
      <c r="BN320" s="79">
        <f t="shared" si="64"/>
        <v>0</v>
      </c>
      <c r="BO320" s="79">
        <f t="shared" si="65"/>
        <v>0</v>
      </c>
      <c r="BP320" s="79">
        <f t="shared" si="66"/>
        <v>0</v>
      </c>
    </row>
    <row r="321" spans="1:68" ht="27" customHeight="1" x14ac:dyDescent="0.25">
      <c r="A321" s="64" t="s">
        <v>444</v>
      </c>
      <c r="B321" s="64" t="s">
        <v>445</v>
      </c>
      <c r="C321" s="37">
        <v>4301051115</v>
      </c>
      <c r="D321" s="451">
        <v>4607091387964</v>
      </c>
      <c r="E321" s="451"/>
      <c r="F321" s="63">
        <v>1.35</v>
      </c>
      <c r="G321" s="38">
        <v>6</v>
      </c>
      <c r="H321" s="63">
        <v>8.1</v>
      </c>
      <c r="I321" s="63">
        <v>8.6460000000000008</v>
      </c>
      <c r="J321" s="38">
        <v>56</v>
      </c>
      <c r="K321" s="38" t="s">
        <v>126</v>
      </c>
      <c r="L321" s="38"/>
      <c r="M321" s="39" t="s">
        <v>82</v>
      </c>
      <c r="N321" s="39"/>
      <c r="O321" s="38">
        <v>40</v>
      </c>
      <c r="P321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453"/>
      <c r="R321" s="453"/>
      <c r="S321" s="453"/>
      <c r="T321" s="454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62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52" t="s">
        <v>69</v>
      </c>
      <c r="BM321" s="79">
        <f t="shared" si="63"/>
        <v>0</v>
      </c>
      <c r="BN321" s="79">
        <f t="shared" si="64"/>
        <v>0</v>
      </c>
      <c r="BO321" s="79">
        <f t="shared" si="65"/>
        <v>0</v>
      </c>
      <c r="BP321" s="79">
        <f t="shared" si="66"/>
        <v>0</v>
      </c>
    </row>
    <row r="322" spans="1:68" ht="27" customHeight="1" x14ac:dyDescent="0.25">
      <c r="A322" s="64" t="s">
        <v>446</v>
      </c>
      <c r="B322" s="64" t="s">
        <v>447</v>
      </c>
      <c r="C322" s="37">
        <v>4301051705</v>
      </c>
      <c r="D322" s="451">
        <v>4680115884588</v>
      </c>
      <c r="E322" s="451"/>
      <c r="F322" s="63">
        <v>0.5</v>
      </c>
      <c r="G322" s="38">
        <v>6</v>
      </c>
      <c r="H322" s="63">
        <v>3</v>
      </c>
      <c r="I322" s="63">
        <v>3.266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6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453"/>
      <c r="R322" s="453"/>
      <c r="S322" s="453"/>
      <c r="T322" s="454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62"/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53" t="s">
        <v>69</v>
      </c>
      <c r="BM322" s="79">
        <f t="shared" si="63"/>
        <v>0</v>
      </c>
      <c r="BN322" s="79">
        <f t="shared" si="64"/>
        <v>0</v>
      </c>
      <c r="BO322" s="79">
        <f t="shared" si="65"/>
        <v>0</v>
      </c>
      <c r="BP322" s="79">
        <f t="shared" si="66"/>
        <v>0</v>
      </c>
    </row>
    <row r="323" spans="1:68" ht="27" customHeight="1" x14ac:dyDescent="0.25">
      <c r="A323" s="64" t="s">
        <v>448</v>
      </c>
      <c r="B323" s="64" t="s">
        <v>449</v>
      </c>
      <c r="C323" s="37">
        <v>4301051130</v>
      </c>
      <c r="D323" s="451">
        <v>4607091387537</v>
      </c>
      <c r="E323" s="451"/>
      <c r="F323" s="63">
        <v>0.45</v>
      </c>
      <c r="G323" s="38">
        <v>6</v>
      </c>
      <c r="H323" s="63">
        <v>2.7</v>
      </c>
      <c r="I323" s="63">
        <v>2.99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40</v>
      </c>
      <c r="P323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453"/>
      <c r="R323" s="453"/>
      <c r="S323" s="453"/>
      <c r="T323" s="454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62"/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4" t="s">
        <v>69</v>
      </c>
      <c r="BM323" s="79">
        <f t="shared" si="63"/>
        <v>0</v>
      </c>
      <c r="BN323" s="79">
        <f t="shared" si="64"/>
        <v>0</v>
      </c>
      <c r="BO323" s="79">
        <f t="shared" si="65"/>
        <v>0</v>
      </c>
      <c r="BP323" s="79">
        <f t="shared" si="66"/>
        <v>0</v>
      </c>
    </row>
    <row r="324" spans="1:68" ht="27" customHeight="1" x14ac:dyDescent="0.25">
      <c r="A324" s="64" t="s">
        <v>450</v>
      </c>
      <c r="B324" s="64" t="s">
        <v>451</v>
      </c>
      <c r="C324" s="37">
        <v>4301051132</v>
      </c>
      <c r="D324" s="451">
        <v>4607091387513</v>
      </c>
      <c r="E324" s="451"/>
      <c r="F324" s="63">
        <v>0.45</v>
      </c>
      <c r="G324" s="38">
        <v>6</v>
      </c>
      <c r="H324" s="63">
        <v>2.7</v>
      </c>
      <c r="I324" s="63">
        <v>2.9780000000000002</v>
      </c>
      <c r="J324" s="38">
        <v>156</v>
      </c>
      <c r="K324" s="38" t="s">
        <v>88</v>
      </c>
      <c r="L324" s="38"/>
      <c r="M324" s="39" t="s">
        <v>82</v>
      </c>
      <c r="N324" s="39"/>
      <c r="O324" s="38">
        <v>40</v>
      </c>
      <c r="P324" s="6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453"/>
      <c r="R324" s="453"/>
      <c r="S324" s="453"/>
      <c r="T324" s="454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62"/>
        <v>0</v>
      </c>
      <c r="Z324" s="42" t="str">
        <f>IFERROR(IF(Y324=0,"",ROUNDUP(Y324/H324,0)*0.00753),"")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5" t="s">
        <v>69</v>
      </c>
      <c r="BM324" s="79">
        <f t="shared" si="63"/>
        <v>0</v>
      </c>
      <c r="BN324" s="79">
        <f t="shared" si="64"/>
        <v>0</v>
      </c>
      <c r="BO324" s="79">
        <f t="shared" si="65"/>
        <v>0</v>
      </c>
      <c r="BP324" s="79">
        <f t="shared" si="66"/>
        <v>0</v>
      </c>
    </row>
    <row r="325" spans="1:68" x14ac:dyDescent="0.2">
      <c r="A325" s="458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8"/>
      <c r="O325" s="459"/>
      <c r="P325" s="455" t="s">
        <v>43</v>
      </c>
      <c r="Q325" s="456"/>
      <c r="R325" s="456"/>
      <c r="S325" s="456"/>
      <c r="T325" s="456"/>
      <c r="U325" s="456"/>
      <c r="V325" s="457"/>
      <c r="W325" s="43" t="s">
        <v>42</v>
      </c>
      <c r="X325" s="44">
        <f>IFERROR(X319/H319,"0")+IFERROR(X320/H320,"0")+IFERROR(X321/H321,"0")+IFERROR(X322/H322,"0")+IFERROR(X323/H323,"0")+IFERROR(X324/H324,"0")</f>
        <v>0</v>
      </c>
      <c r="Y325" s="44">
        <f>IFERROR(Y319/H319,"0")+IFERROR(Y320/H320,"0")+IFERROR(Y321/H321,"0")+IFERROR(Y322/H322,"0")+IFERROR(Y323/H323,"0")+IFERROR(Y324/H324,"0")</f>
        <v>0</v>
      </c>
      <c r="Z325" s="44">
        <f>IFERROR(IF(Z319="",0,Z319),"0")+IFERROR(IF(Z320="",0,Z320),"0")+IFERROR(IF(Z321="",0,Z321),"0")+IFERROR(IF(Z322="",0,Z322),"0")+IFERROR(IF(Z323="",0,Z323),"0")+IFERROR(IF(Z324="",0,Z324),"0")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58"/>
      <c r="B326" s="458"/>
      <c r="C326" s="458"/>
      <c r="D326" s="458"/>
      <c r="E326" s="458"/>
      <c r="F326" s="458"/>
      <c r="G326" s="458"/>
      <c r="H326" s="458"/>
      <c r="I326" s="458"/>
      <c r="J326" s="458"/>
      <c r="K326" s="458"/>
      <c r="L326" s="458"/>
      <c r="M326" s="458"/>
      <c r="N326" s="458"/>
      <c r="O326" s="459"/>
      <c r="P326" s="455" t="s">
        <v>43</v>
      </c>
      <c r="Q326" s="456"/>
      <c r="R326" s="456"/>
      <c r="S326" s="456"/>
      <c r="T326" s="456"/>
      <c r="U326" s="456"/>
      <c r="V326" s="457"/>
      <c r="W326" s="43" t="s">
        <v>0</v>
      </c>
      <c r="X326" s="44">
        <f>IFERROR(SUM(X319:X324),"0")</f>
        <v>0</v>
      </c>
      <c r="Y326" s="44">
        <f>IFERROR(SUM(Y319:Y324),"0")</f>
        <v>0</v>
      </c>
      <c r="Z326" s="43"/>
      <c r="AA326" s="68"/>
      <c r="AB326" s="68"/>
      <c r="AC326" s="68"/>
    </row>
    <row r="327" spans="1:68" ht="14.25" customHeight="1" x14ac:dyDescent="0.25">
      <c r="A327" s="450" t="s">
        <v>183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50"/>
      <c r="AA327" s="67"/>
      <c r="AB327" s="67"/>
      <c r="AC327" s="81"/>
    </row>
    <row r="328" spans="1:68" ht="16.5" customHeight="1" x14ac:dyDescent="0.25">
      <c r="A328" s="64" t="s">
        <v>452</v>
      </c>
      <c r="B328" s="64" t="s">
        <v>453</v>
      </c>
      <c r="C328" s="37">
        <v>4301060379</v>
      </c>
      <c r="D328" s="451">
        <v>4607091380880</v>
      </c>
      <c r="E328" s="451"/>
      <c r="F328" s="63">
        <v>1.4</v>
      </c>
      <c r="G328" s="38">
        <v>6</v>
      </c>
      <c r="H328" s="63">
        <v>8.4</v>
      </c>
      <c r="I328" s="63">
        <v>8.9640000000000004</v>
      </c>
      <c r="J328" s="38">
        <v>56</v>
      </c>
      <c r="K328" s="38" t="s">
        <v>126</v>
      </c>
      <c r="L328" s="38"/>
      <c r="M328" s="39" t="s">
        <v>82</v>
      </c>
      <c r="N328" s="39"/>
      <c r="O328" s="38">
        <v>30</v>
      </c>
      <c r="P328" s="63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453"/>
      <c r="R328" s="453"/>
      <c r="S328" s="453"/>
      <c r="T328" s="454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6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t="27" customHeight="1" x14ac:dyDescent="0.25">
      <c r="A329" s="64" t="s">
        <v>454</v>
      </c>
      <c r="B329" s="64" t="s">
        <v>455</v>
      </c>
      <c r="C329" s="37">
        <v>4301060308</v>
      </c>
      <c r="D329" s="451">
        <v>4607091384482</v>
      </c>
      <c r="E329" s="451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30</v>
      </c>
      <c r="P329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453"/>
      <c r="R329" s="453"/>
      <c r="S329" s="453"/>
      <c r="T329" s="454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7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16.5" customHeight="1" x14ac:dyDescent="0.25">
      <c r="A330" s="64" t="s">
        <v>456</v>
      </c>
      <c r="B330" s="64" t="s">
        <v>457</v>
      </c>
      <c r="C330" s="37">
        <v>4301060325</v>
      </c>
      <c r="D330" s="451">
        <v>4607091380897</v>
      </c>
      <c r="E330" s="451"/>
      <c r="F330" s="63">
        <v>1.4</v>
      </c>
      <c r="G330" s="38">
        <v>6</v>
      </c>
      <c r="H330" s="63">
        <v>8.4</v>
      </c>
      <c r="I330" s="63">
        <v>8.9640000000000004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30</v>
      </c>
      <c r="P330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453"/>
      <c r="R330" s="453"/>
      <c r="S330" s="453"/>
      <c r="T330" s="454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8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x14ac:dyDescent="0.2">
      <c r="A331" s="458"/>
      <c r="B331" s="458"/>
      <c r="C331" s="458"/>
      <c r="D331" s="458"/>
      <c r="E331" s="458"/>
      <c r="F331" s="458"/>
      <c r="G331" s="458"/>
      <c r="H331" s="458"/>
      <c r="I331" s="458"/>
      <c r="J331" s="458"/>
      <c r="K331" s="458"/>
      <c r="L331" s="458"/>
      <c r="M331" s="458"/>
      <c r="N331" s="458"/>
      <c r="O331" s="459"/>
      <c r="P331" s="455" t="s">
        <v>43</v>
      </c>
      <c r="Q331" s="456"/>
      <c r="R331" s="456"/>
      <c r="S331" s="456"/>
      <c r="T331" s="456"/>
      <c r="U331" s="456"/>
      <c r="V331" s="457"/>
      <c r="W331" s="43" t="s">
        <v>42</v>
      </c>
      <c r="X331" s="44">
        <f>IFERROR(X328/H328,"0")+IFERROR(X329/H329,"0")+IFERROR(X330/H330,"0")</f>
        <v>0</v>
      </c>
      <c r="Y331" s="44">
        <f>IFERROR(Y328/H328,"0")+IFERROR(Y329/H329,"0")+IFERROR(Y330/H330,"0")</f>
        <v>0</v>
      </c>
      <c r="Z331" s="44">
        <f>IFERROR(IF(Z328="",0,Z328),"0")+IFERROR(IF(Z329="",0,Z329),"0")+IFERROR(IF(Z330="",0,Z330),"0")</f>
        <v>0</v>
      </c>
      <c r="AA331" s="68"/>
      <c r="AB331" s="68"/>
      <c r="AC331" s="68"/>
    </row>
    <row r="332" spans="1:68" x14ac:dyDescent="0.2">
      <c r="A332" s="458"/>
      <c r="B332" s="458"/>
      <c r="C332" s="458"/>
      <c r="D332" s="458"/>
      <c r="E332" s="458"/>
      <c r="F332" s="458"/>
      <c r="G332" s="458"/>
      <c r="H332" s="458"/>
      <c r="I332" s="458"/>
      <c r="J332" s="458"/>
      <c r="K332" s="458"/>
      <c r="L332" s="458"/>
      <c r="M332" s="458"/>
      <c r="N332" s="458"/>
      <c r="O332" s="459"/>
      <c r="P332" s="455" t="s">
        <v>43</v>
      </c>
      <c r="Q332" s="456"/>
      <c r="R332" s="456"/>
      <c r="S332" s="456"/>
      <c r="T332" s="456"/>
      <c r="U332" s="456"/>
      <c r="V332" s="457"/>
      <c r="W332" s="43" t="s">
        <v>0</v>
      </c>
      <c r="X332" s="44">
        <f>IFERROR(SUM(X328:X330),"0")</f>
        <v>0</v>
      </c>
      <c r="Y332" s="44">
        <f>IFERROR(SUM(Y328:Y330),"0")</f>
        <v>0</v>
      </c>
      <c r="Z332" s="43"/>
      <c r="AA332" s="68"/>
      <c r="AB332" s="68"/>
      <c r="AC332" s="68"/>
    </row>
    <row r="333" spans="1:68" ht="14.25" customHeight="1" x14ac:dyDescent="0.25">
      <c r="A333" s="450" t="s">
        <v>108</v>
      </c>
      <c r="B333" s="450"/>
      <c r="C333" s="450"/>
      <c r="D333" s="450"/>
      <c r="E333" s="450"/>
      <c r="F333" s="450"/>
      <c r="G333" s="450"/>
      <c r="H333" s="450"/>
      <c r="I333" s="450"/>
      <c r="J333" s="450"/>
      <c r="K333" s="450"/>
      <c r="L333" s="450"/>
      <c r="M333" s="450"/>
      <c r="N333" s="450"/>
      <c r="O333" s="450"/>
      <c r="P333" s="450"/>
      <c r="Q333" s="450"/>
      <c r="R333" s="450"/>
      <c r="S333" s="450"/>
      <c r="T333" s="450"/>
      <c r="U333" s="450"/>
      <c r="V333" s="450"/>
      <c r="W333" s="450"/>
      <c r="X333" s="450"/>
      <c r="Y333" s="450"/>
      <c r="Z333" s="450"/>
      <c r="AA333" s="67"/>
      <c r="AB333" s="67"/>
      <c r="AC333" s="81"/>
    </row>
    <row r="334" spans="1:68" ht="16.5" customHeight="1" x14ac:dyDescent="0.25">
      <c r="A334" s="64" t="s">
        <v>458</v>
      </c>
      <c r="B334" s="64" t="s">
        <v>459</v>
      </c>
      <c r="C334" s="37">
        <v>4301030232</v>
      </c>
      <c r="D334" s="451">
        <v>4607091388374</v>
      </c>
      <c r="E334" s="451"/>
      <c r="F334" s="63">
        <v>0.38</v>
      </c>
      <c r="G334" s="38">
        <v>8</v>
      </c>
      <c r="H334" s="63">
        <v>3.04</v>
      </c>
      <c r="I334" s="63">
        <v>3.28</v>
      </c>
      <c r="J334" s="38">
        <v>156</v>
      </c>
      <c r="K334" s="38" t="s">
        <v>88</v>
      </c>
      <c r="L334" s="38"/>
      <c r="M334" s="39" t="s">
        <v>112</v>
      </c>
      <c r="N334" s="39"/>
      <c r="O334" s="38">
        <v>180</v>
      </c>
      <c r="P334" s="633" t="s">
        <v>460</v>
      </c>
      <c r="Q334" s="453"/>
      <c r="R334" s="453"/>
      <c r="S334" s="453"/>
      <c r="T334" s="454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IFERROR(IF(Y334=0,"",ROUNDUP(Y334/H334,0)*0.00753),"")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9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461</v>
      </c>
      <c r="B335" s="64" t="s">
        <v>462</v>
      </c>
      <c r="C335" s="37">
        <v>4301030235</v>
      </c>
      <c r="D335" s="451">
        <v>4607091388381</v>
      </c>
      <c r="E335" s="451"/>
      <c r="F335" s="63">
        <v>0.38</v>
      </c>
      <c r="G335" s="38">
        <v>8</v>
      </c>
      <c r="H335" s="63">
        <v>3.04</v>
      </c>
      <c r="I335" s="63">
        <v>3.32</v>
      </c>
      <c r="J335" s="38">
        <v>156</v>
      </c>
      <c r="K335" s="38" t="s">
        <v>88</v>
      </c>
      <c r="L335" s="38"/>
      <c r="M335" s="39" t="s">
        <v>112</v>
      </c>
      <c r="N335" s="39"/>
      <c r="O335" s="38">
        <v>180</v>
      </c>
      <c r="P335" s="634" t="s">
        <v>463</v>
      </c>
      <c r="Q335" s="453"/>
      <c r="R335" s="453"/>
      <c r="S335" s="453"/>
      <c r="T335" s="454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60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27" customHeight="1" x14ac:dyDescent="0.25">
      <c r="A336" s="64" t="s">
        <v>464</v>
      </c>
      <c r="B336" s="64" t="s">
        <v>465</v>
      </c>
      <c r="C336" s="37">
        <v>4301032015</v>
      </c>
      <c r="D336" s="451">
        <v>4607091383102</v>
      </c>
      <c r="E336" s="451"/>
      <c r="F336" s="63">
        <v>0.17</v>
      </c>
      <c r="G336" s="38">
        <v>15</v>
      </c>
      <c r="H336" s="63">
        <v>2.5499999999999998</v>
      </c>
      <c r="I336" s="63">
        <v>2.9750000000000001</v>
      </c>
      <c r="J336" s="38">
        <v>156</v>
      </c>
      <c r="K336" s="38" t="s">
        <v>88</v>
      </c>
      <c r="L336" s="38"/>
      <c r="M336" s="39" t="s">
        <v>112</v>
      </c>
      <c r="N336" s="39"/>
      <c r="O336" s="38">
        <v>180</v>
      </c>
      <c r="P336" s="6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453"/>
      <c r="R336" s="453"/>
      <c r="S336" s="453"/>
      <c r="T336" s="454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61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t="27" customHeight="1" x14ac:dyDescent="0.25">
      <c r="A337" s="64" t="s">
        <v>466</v>
      </c>
      <c r="B337" s="64" t="s">
        <v>467</v>
      </c>
      <c r="C337" s="37">
        <v>4301030233</v>
      </c>
      <c r="D337" s="451">
        <v>4607091388404</v>
      </c>
      <c r="E337" s="451"/>
      <c r="F337" s="63">
        <v>0.17</v>
      </c>
      <c r="G337" s="38">
        <v>15</v>
      </c>
      <c r="H337" s="63">
        <v>2.5499999999999998</v>
      </c>
      <c r="I337" s="63">
        <v>2.9</v>
      </c>
      <c r="J337" s="38">
        <v>156</v>
      </c>
      <c r="K337" s="38" t="s">
        <v>88</v>
      </c>
      <c r="L337" s="38"/>
      <c r="M337" s="39" t="s">
        <v>112</v>
      </c>
      <c r="N337" s="39"/>
      <c r="O337" s="38">
        <v>180</v>
      </c>
      <c r="P337" s="6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453"/>
      <c r="R337" s="453"/>
      <c r="S337" s="453"/>
      <c r="T337" s="454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62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x14ac:dyDescent="0.2">
      <c r="A338" s="458"/>
      <c r="B338" s="458"/>
      <c r="C338" s="458"/>
      <c r="D338" s="458"/>
      <c r="E338" s="458"/>
      <c r="F338" s="458"/>
      <c r="G338" s="458"/>
      <c r="H338" s="458"/>
      <c r="I338" s="458"/>
      <c r="J338" s="458"/>
      <c r="K338" s="458"/>
      <c r="L338" s="458"/>
      <c r="M338" s="458"/>
      <c r="N338" s="458"/>
      <c r="O338" s="459"/>
      <c r="P338" s="455" t="s">
        <v>43</v>
      </c>
      <c r="Q338" s="456"/>
      <c r="R338" s="456"/>
      <c r="S338" s="456"/>
      <c r="T338" s="456"/>
      <c r="U338" s="456"/>
      <c r="V338" s="457"/>
      <c r="W338" s="43" t="s">
        <v>42</v>
      </c>
      <c r="X338" s="44">
        <f>IFERROR(X334/H334,"0")+IFERROR(X335/H335,"0")+IFERROR(X336/H336,"0")+IFERROR(X337/H337,"0")</f>
        <v>0</v>
      </c>
      <c r="Y338" s="44">
        <f>IFERROR(Y334/H334,"0")+IFERROR(Y335/H335,"0")+IFERROR(Y336/H336,"0")+IFERROR(Y337/H337,"0")</f>
        <v>0</v>
      </c>
      <c r="Z338" s="44">
        <f>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458"/>
      <c r="B339" s="458"/>
      <c r="C339" s="458"/>
      <c r="D339" s="458"/>
      <c r="E339" s="458"/>
      <c r="F339" s="458"/>
      <c r="G339" s="458"/>
      <c r="H339" s="458"/>
      <c r="I339" s="458"/>
      <c r="J339" s="458"/>
      <c r="K339" s="458"/>
      <c r="L339" s="458"/>
      <c r="M339" s="458"/>
      <c r="N339" s="458"/>
      <c r="O339" s="459"/>
      <c r="P339" s="455" t="s">
        <v>43</v>
      </c>
      <c r="Q339" s="456"/>
      <c r="R339" s="456"/>
      <c r="S339" s="456"/>
      <c r="T339" s="456"/>
      <c r="U339" s="456"/>
      <c r="V339" s="457"/>
      <c r="W339" s="43" t="s">
        <v>0</v>
      </c>
      <c r="X339" s="44">
        <f>IFERROR(SUM(X334:X337),"0")</f>
        <v>0</v>
      </c>
      <c r="Y339" s="44">
        <f>IFERROR(SUM(Y334:Y337),"0")</f>
        <v>0</v>
      </c>
      <c r="Z339" s="43"/>
      <c r="AA339" s="68"/>
      <c r="AB339" s="68"/>
      <c r="AC339" s="68"/>
    </row>
    <row r="340" spans="1:68" ht="14.25" customHeight="1" x14ac:dyDescent="0.25">
      <c r="A340" s="450" t="s">
        <v>468</v>
      </c>
      <c r="B340" s="450"/>
      <c r="C340" s="450"/>
      <c r="D340" s="450"/>
      <c r="E340" s="450"/>
      <c r="F340" s="450"/>
      <c r="G340" s="450"/>
      <c r="H340" s="450"/>
      <c r="I340" s="450"/>
      <c r="J340" s="450"/>
      <c r="K340" s="450"/>
      <c r="L340" s="450"/>
      <c r="M340" s="450"/>
      <c r="N340" s="450"/>
      <c r="O340" s="450"/>
      <c r="P340" s="450"/>
      <c r="Q340" s="450"/>
      <c r="R340" s="450"/>
      <c r="S340" s="450"/>
      <c r="T340" s="450"/>
      <c r="U340" s="450"/>
      <c r="V340" s="450"/>
      <c r="W340" s="450"/>
      <c r="X340" s="450"/>
      <c r="Y340" s="450"/>
      <c r="Z340" s="450"/>
      <c r="AA340" s="67"/>
      <c r="AB340" s="67"/>
      <c r="AC340" s="81"/>
    </row>
    <row r="341" spans="1:68" ht="16.5" customHeight="1" x14ac:dyDescent="0.25">
      <c r="A341" s="64" t="s">
        <v>469</v>
      </c>
      <c r="B341" s="64" t="s">
        <v>470</v>
      </c>
      <c r="C341" s="37">
        <v>4301180007</v>
      </c>
      <c r="D341" s="451">
        <v>4680115881808</v>
      </c>
      <c r="E341" s="451"/>
      <c r="F341" s="63">
        <v>0.1</v>
      </c>
      <c r="G341" s="38">
        <v>20</v>
      </c>
      <c r="H341" s="63">
        <v>2</v>
      </c>
      <c r="I341" s="63">
        <v>2.2400000000000002</v>
      </c>
      <c r="J341" s="38">
        <v>238</v>
      </c>
      <c r="K341" s="38" t="s">
        <v>472</v>
      </c>
      <c r="L341" s="38"/>
      <c r="M341" s="39" t="s">
        <v>471</v>
      </c>
      <c r="N341" s="39"/>
      <c r="O341" s="38">
        <v>730</v>
      </c>
      <c r="P341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453"/>
      <c r="R341" s="453"/>
      <c r="S341" s="453"/>
      <c r="T341" s="454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IFERROR(IF(Y341=0,"",ROUNDUP(Y341/H341,0)*0.00474),"")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3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473</v>
      </c>
      <c r="B342" s="64" t="s">
        <v>474</v>
      </c>
      <c r="C342" s="37">
        <v>4301180006</v>
      </c>
      <c r="D342" s="451">
        <v>4680115881822</v>
      </c>
      <c r="E342" s="451"/>
      <c r="F342" s="63">
        <v>0.1</v>
      </c>
      <c r="G342" s="38">
        <v>20</v>
      </c>
      <c r="H342" s="63">
        <v>2</v>
      </c>
      <c r="I342" s="63">
        <v>2.2400000000000002</v>
      </c>
      <c r="J342" s="38">
        <v>238</v>
      </c>
      <c r="K342" s="38" t="s">
        <v>472</v>
      </c>
      <c r="L342" s="38"/>
      <c r="M342" s="39" t="s">
        <v>471</v>
      </c>
      <c r="N342" s="39"/>
      <c r="O342" s="38">
        <v>730</v>
      </c>
      <c r="P342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453"/>
      <c r="R342" s="453"/>
      <c r="S342" s="453"/>
      <c r="T342" s="454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IFERROR(IF(Y342=0,"",ROUNDUP(Y342/H342,0)*0.00474),"")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4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475</v>
      </c>
      <c r="B343" s="64" t="s">
        <v>476</v>
      </c>
      <c r="C343" s="37">
        <v>4301180001</v>
      </c>
      <c r="D343" s="451">
        <v>4680115880016</v>
      </c>
      <c r="E343" s="451"/>
      <c r="F343" s="63">
        <v>0.1</v>
      </c>
      <c r="G343" s="38">
        <v>20</v>
      </c>
      <c r="H343" s="63">
        <v>2</v>
      </c>
      <c r="I343" s="63">
        <v>2.2400000000000002</v>
      </c>
      <c r="J343" s="38">
        <v>238</v>
      </c>
      <c r="K343" s="38" t="s">
        <v>472</v>
      </c>
      <c r="L343" s="38"/>
      <c r="M343" s="39" t="s">
        <v>471</v>
      </c>
      <c r="N343" s="39"/>
      <c r="O343" s="38">
        <v>730</v>
      </c>
      <c r="P343" s="6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453"/>
      <c r="R343" s="453"/>
      <c r="S343" s="453"/>
      <c r="T343" s="454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IFERROR(IF(Y343=0,"",ROUNDUP(Y343/H343,0)*0.00474),"")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5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58"/>
      <c r="B344" s="458"/>
      <c r="C344" s="458"/>
      <c r="D344" s="458"/>
      <c r="E344" s="458"/>
      <c r="F344" s="458"/>
      <c r="G344" s="458"/>
      <c r="H344" s="458"/>
      <c r="I344" s="458"/>
      <c r="J344" s="458"/>
      <c r="K344" s="458"/>
      <c r="L344" s="458"/>
      <c r="M344" s="458"/>
      <c r="N344" s="458"/>
      <c r="O344" s="459"/>
      <c r="P344" s="455" t="s">
        <v>43</v>
      </c>
      <c r="Q344" s="456"/>
      <c r="R344" s="456"/>
      <c r="S344" s="456"/>
      <c r="T344" s="456"/>
      <c r="U344" s="456"/>
      <c r="V344" s="457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58"/>
      <c r="B345" s="458"/>
      <c r="C345" s="458"/>
      <c r="D345" s="458"/>
      <c r="E345" s="458"/>
      <c r="F345" s="458"/>
      <c r="G345" s="458"/>
      <c r="H345" s="458"/>
      <c r="I345" s="458"/>
      <c r="J345" s="458"/>
      <c r="K345" s="458"/>
      <c r="L345" s="458"/>
      <c r="M345" s="458"/>
      <c r="N345" s="458"/>
      <c r="O345" s="459"/>
      <c r="P345" s="455" t="s">
        <v>43</v>
      </c>
      <c r="Q345" s="456"/>
      <c r="R345" s="456"/>
      <c r="S345" s="456"/>
      <c r="T345" s="456"/>
      <c r="U345" s="456"/>
      <c r="V345" s="457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6.5" customHeight="1" x14ac:dyDescent="0.25">
      <c r="A346" s="449" t="s">
        <v>477</v>
      </c>
      <c r="B346" s="449"/>
      <c r="C346" s="449"/>
      <c r="D346" s="449"/>
      <c r="E346" s="449"/>
      <c r="F346" s="449"/>
      <c r="G346" s="449"/>
      <c r="H346" s="449"/>
      <c r="I346" s="449"/>
      <c r="J346" s="449"/>
      <c r="K346" s="449"/>
      <c r="L346" s="449"/>
      <c r="M346" s="449"/>
      <c r="N346" s="449"/>
      <c r="O346" s="449"/>
      <c r="P346" s="449"/>
      <c r="Q346" s="449"/>
      <c r="R346" s="449"/>
      <c r="S346" s="449"/>
      <c r="T346" s="449"/>
      <c r="U346" s="449"/>
      <c r="V346" s="449"/>
      <c r="W346" s="449"/>
      <c r="X346" s="449"/>
      <c r="Y346" s="449"/>
      <c r="Z346" s="449"/>
      <c r="AA346" s="66"/>
      <c r="AB346" s="66"/>
      <c r="AC346" s="80"/>
    </row>
    <row r="347" spans="1:68" ht="14.25" customHeight="1" x14ac:dyDescent="0.25">
      <c r="A347" s="450" t="s">
        <v>79</v>
      </c>
      <c r="B347" s="450"/>
      <c r="C347" s="450"/>
      <c r="D347" s="450"/>
      <c r="E347" s="450"/>
      <c r="F347" s="450"/>
      <c r="G347" s="450"/>
      <c r="H347" s="450"/>
      <c r="I347" s="450"/>
      <c r="J347" s="450"/>
      <c r="K347" s="450"/>
      <c r="L347" s="450"/>
      <c r="M347" s="450"/>
      <c r="N347" s="450"/>
      <c r="O347" s="450"/>
      <c r="P347" s="450"/>
      <c r="Q347" s="450"/>
      <c r="R347" s="450"/>
      <c r="S347" s="450"/>
      <c r="T347" s="450"/>
      <c r="U347" s="450"/>
      <c r="V347" s="450"/>
      <c r="W347" s="450"/>
      <c r="X347" s="450"/>
      <c r="Y347" s="450"/>
      <c r="Z347" s="450"/>
      <c r="AA347" s="67"/>
      <c r="AB347" s="67"/>
      <c r="AC347" s="81"/>
    </row>
    <row r="348" spans="1:68" ht="27" customHeight="1" x14ac:dyDescent="0.25">
      <c r="A348" s="64" t="s">
        <v>478</v>
      </c>
      <c r="B348" s="64" t="s">
        <v>479</v>
      </c>
      <c r="C348" s="37">
        <v>4301031066</v>
      </c>
      <c r="D348" s="451">
        <v>4607091383836</v>
      </c>
      <c r="E348" s="451"/>
      <c r="F348" s="63">
        <v>0.3</v>
      </c>
      <c r="G348" s="38">
        <v>6</v>
      </c>
      <c r="H348" s="63">
        <v>1.8</v>
      </c>
      <c r="I348" s="63">
        <v>2.048</v>
      </c>
      <c r="J348" s="38">
        <v>156</v>
      </c>
      <c r="K348" s="38" t="s">
        <v>88</v>
      </c>
      <c r="L348" s="38"/>
      <c r="M348" s="39" t="s">
        <v>82</v>
      </c>
      <c r="N348" s="39"/>
      <c r="O348" s="38">
        <v>40</v>
      </c>
      <c r="P348" s="6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453"/>
      <c r="R348" s="453"/>
      <c r="S348" s="453"/>
      <c r="T348" s="454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x14ac:dyDescent="0.2">
      <c r="A349" s="458"/>
      <c r="B349" s="458"/>
      <c r="C349" s="458"/>
      <c r="D349" s="458"/>
      <c r="E349" s="458"/>
      <c r="F349" s="458"/>
      <c r="G349" s="458"/>
      <c r="H349" s="458"/>
      <c r="I349" s="458"/>
      <c r="J349" s="458"/>
      <c r="K349" s="458"/>
      <c r="L349" s="458"/>
      <c r="M349" s="458"/>
      <c r="N349" s="458"/>
      <c r="O349" s="459"/>
      <c r="P349" s="455" t="s">
        <v>43</v>
      </c>
      <c r="Q349" s="456"/>
      <c r="R349" s="456"/>
      <c r="S349" s="456"/>
      <c r="T349" s="456"/>
      <c r="U349" s="456"/>
      <c r="V349" s="457"/>
      <c r="W349" s="43" t="s">
        <v>42</v>
      </c>
      <c r="X349" s="44">
        <f>IFERROR(X348/H348,"0")</f>
        <v>0</v>
      </c>
      <c r="Y349" s="44">
        <f>IFERROR(Y348/H348,"0")</f>
        <v>0</v>
      </c>
      <c r="Z349" s="44">
        <f>IFERROR(IF(Z348="",0,Z348),"0")</f>
        <v>0</v>
      </c>
      <c r="AA349" s="68"/>
      <c r="AB349" s="68"/>
      <c r="AC349" s="68"/>
    </row>
    <row r="350" spans="1:68" x14ac:dyDescent="0.2">
      <c r="A350" s="458"/>
      <c r="B350" s="458"/>
      <c r="C350" s="458"/>
      <c r="D350" s="458"/>
      <c r="E350" s="458"/>
      <c r="F350" s="458"/>
      <c r="G350" s="458"/>
      <c r="H350" s="458"/>
      <c r="I350" s="458"/>
      <c r="J350" s="458"/>
      <c r="K350" s="458"/>
      <c r="L350" s="458"/>
      <c r="M350" s="458"/>
      <c r="N350" s="458"/>
      <c r="O350" s="459"/>
      <c r="P350" s="455" t="s">
        <v>43</v>
      </c>
      <c r="Q350" s="456"/>
      <c r="R350" s="456"/>
      <c r="S350" s="456"/>
      <c r="T350" s="456"/>
      <c r="U350" s="456"/>
      <c r="V350" s="457"/>
      <c r="W350" s="43" t="s">
        <v>0</v>
      </c>
      <c r="X350" s="44">
        <f>IFERROR(SUM(X348:X348),"0")</f>
        <v>0</v>
      </c>
      <c r="Y350" s="44">
        <f>IFERROR(SUM(Y348:Y348),"0")</f>
        <v>0</v>
      </c>
      <c r="Z350" s="43"/>
      <c r="AA350" s="68"/>
      <c r="AB350" s="68"/>
      <c r="AC350" s="68"/>
    </row>
    <row r="351" spans="1:68" ht="14.25" customHeight="1" x14ac:dyDescent="0.25">
      <c r="A351" s="450" t="s">
        <v>84</v>
      </c>
      <c r="B351" s="450"/>
      <c r="C351" s="450"/>
      <c r="D351" s="450"/>
      <c r="E351" s="450"/>
      <c r="F351" s="450"/>
      <c r="G351" s="450"/>
      <c r="H351" s="450"/>
      <c r="I351" s="450"/>
      <c r="J351" s="450"/>
      <c r="K351" s="450"/>
      <c r="L351" s="450"/>
      <c r="M351" s="450"/>
      <c r="N351" s="450"/>
      <c r="O351" s="450"/>
      <c r="P351" s="450"/>
      <c r="Q351" s="450"/>
      <c r="R351" s="450"/>
      <c r="S351" s="450"/>
      <c r="T351" s="450"/>
      <c r="U351" s="450"/>
      <c r="V351" s="450"/>
      <c r="W351" s="450"/>
      <c r="X351" s="450"/>
      <c r="Y351" s="450"/>
      <c r="Z351" s="450"/>
      <c r="AA351" s="67"/>
      <c r="AB351" s="67"/>
      <c r="AC351" s="81"/>
    </row>
    <row r="352" spans="1:68" ht="16.5" customHeight="1" x14ac:dyDescent="0.25">
      <c r="A352" s="64" t="s">
        <v>480</v>
      </c>
      <c r="B352" s="64" t="s">
        <v>481</v>
      </c>
      <c r="C352" s="37">
        <v>4301051142</v>
      </c>
      <c r="D352" s="451">
        <v>4607091387919</v>
      </c>
      <c r="E352" s="451"/>
      <c r="F352" s="63">
        <v>1.35</v>
      </c>
      <c r="G352" s="38">
        <v>6</v>
      </c>
      <c r="H352" s="63">
        <v>8.1</v>
      </c>
      <c r="I352" s="63">
        <v>8.6639999999999997</v>
      </c>
      <c r="J352" s="38">
        <v>56</v>
      </c>
      <c r="K352" s="38" t="s">
        <v>126</v>
      </c>
      <c r="L352" s="38"/>
      <c r="M352" s="39" t="s">
        <v>82</v>
      </c>
      <c r="N352" s="39"/>
      <c r="O352" s="38">
        <v>45</v>
      </c>
      <c r="P352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453"/>
      <c r="R352" s="453"/>
      <c r="S352" s="453"/>
      <c r="T352" s="454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IFERROR(IF(Y352=0,"",ROUNDUP(Y352/H352,0)*0.02175),"")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482</v>
      </c>
      <c r="B353" s="64" t="s">
        <v>483</v>
      </c>
      <c r="C353" s="37">
        <v>4301051461</v>
      </c>
      <c r="D353" s="451">
        <v>4680115883604</v>
      </c>
      <c r="E353" s="451"/>
      <c r="F353" s="63">
        <v>0.35</v>
      </c>
      <c r="G353" s="38">
        <v>6</v>
      </c>
      <c r="H353" s="63">
        <v>2.1</v>
      </c>
      <c r="I353" s="63">
        <v>2.3719999999999999</v>
      </c>
      <c r="J353" s="38">
        <v>156</v>
      </c>
      <c r="K353" s="38" t="s">
        <v>88</v>
      </c>
      <c r="L353" s="38"/>
      <c r="M353" s="39" t="s">
        <v>128</v>
      </c>
      <c r="N353" s="39"/>
      <c r="O353" s="38">
        <v>45</v>
      </c>
      <c r="P353" s="6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453"/>
      <c r="R353" s="453"/>
      <c r="S353" s="453"/>
      <c r="T353" s="454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484</v>
      </c>
      <c r="B354" s="64" t="s">
        <v>485</v>
      </c>
      <c r="C354" s="37">
        <v>4301051485</v>
      </c>
      <c r="D354" s="451">
        <v>4680115883567</v>
      </c>
      <c r="E354" s="451"/>
      <c r="F354" s="63">
        <v>0.35</v>
      </c>
      <c r="G354" s="38">
        <v>6</v>
      </c>
      <c r="H354" s="63">
        <v>2.1</v>
      </c>
      <c r="I354" s="63">
        <v>2.36</v>
      </c>
      <c r="J354" s="38">
        <v>156</v>
      </c>
      <c r="K354" s="38" t="s">
        <v>88</v>
      </c>
      <c r="L354" s="38"/>
      <c r="M354" s="39" t="s">
        <v>82</v>
      </c>
      <c r="N354" s="39"/>
      <c r="O354" s="38">
        <v>40</v>
      </c>
      <c r="P354" s="6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453"/>
      <c r="R354" s="453"/>
      <c r="S354" s="453"/>
      <c r="T354" s="454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458"/>
      <c r="B355" s="458"/>
      <c r="C355" s="458"/>
      <c r="D355" s="458"/>
      <c r="E355" s="458"/>
      <c r="F355" s="458"/>
      <c r="G355" s="458"/>
      <c r="H355" s="458"/>
      <c r="I355" s="458"/>
      <c r="J355" s="458"/>
      <c r="K355" s="458"/>
      <c r="L355" s="458"/>
      <c r="M355" s="458"/>
      <c r="N355" s="458"/>
      <c r="O355" s="459"/>
      <c r="P355" s="455" t="s">
        <v>43</v>
      </c>
      <c r="Q355" s="456"/>
      <c r="R355" s="456"/>
      <c r="S355" s="456"/>
      <c r="T355" s="456"/>
      <c r="U355" s="456"/>
      <c r="V355" s="457"/>
      <c r="W355" s="43" t="s">
        <v>42</v>
      </c>
      <c r="X355" s="44">
        <f>IFERROR(X352/H352,"0")+IFERROR(X353/H353,"0")+IFERROR(X354/H354,"0")</f>
        <v>0</v>
      </c>
      <c r="Y355" s="44">
        <f>IFERROR(Y352/H352,"0")+IFERROR(Y353/H353,"0")+IFERROR(Y354/H354,"0")</f>
        <v>0</v>
      </c>
      <c r="Z355" s="44">
        <f>IFERROR(IF(Z352="",0,Z352),"0")+IFERROR(IF(Z353="",0,Z353),"0")+IFERROR(IF(Z354="",0,Z354),"0")</f>
        <v>0</v>
      </c>
      <c r="AA355" s="68"/>
      <c r="AB355" s="68"/>
      <c r="AC355" s="68"/>
    </row>
    <row r="356" spans="1:68" x14ac:dyDescent="0.2">
      <c r="A356" s="458"/>
      <c r="B356" s="458"/>
      <c r="C356" s="458"/>
      <c r="D356" s="458"/>
      <c r="E356" s="458"/>
      <c r="F356" s="458"/>
      <c r="G356" s="458"/>
      <c r="H356" s="458"/>
      <c r="I356" s="458"/>
      <c r="J356" s="458"/>
      <c r="K356" s="458"/>
      <c r="L356" s="458"/>
      <c r="M356" s="458"/>
      <c r="N356" s="458"/>
      <c r="O356" s="459"/>
      <c r="P356" s="455" t="s">
        <v>43</v>
      </c>
      <c r="Q356" s="456"/>
      <c r="R356" s="456"/>
      <c r="S356" s="456"/>
      <c r="T356" s="456"/>
      <c r="U356" s="456"/>
      <c r="V356" s="457"/>
      <c r="W356" s="43" t="s">
        <v>0</v>
      </c>
      <c r="X356" s="44">
        <f>IFERROR(SUM(X352:X354),"0")</f>
        <v>0</v>
      </c>
      <c r="Y356" s="44">
        <f>IFERROR(SUM(Y352:Y354),"0")</f>
        <v>0</v>
      </c>
      <c r="Z356" s="43"/>
      <c r="AA356" s="68"/>
      <c r="AB356" s="68"/>
      <c r="AC356" s="68"/>
    </row>
    <row r="357" spans="1:68" ht="27.75" customHeight="1" x14ac:dyDescent="0.2">
      <c r="A357" s="448" t="s">
        <v>486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448"/>
      <c r="AA357" s="55"/>
      <c r="AB357" s="55"/>
      <c r="AC357" s="55"/>
    </row>
    <row r="358" spans="1:68" ht="16.5" customHeight="1" x14ac:dyDescent="0.25">
      <c r="A358" s="449" t="s">
        <v>487</v>
      </c>
      <c r="B358" s="449"/>
      <c r="C358" s="449"/>
      <c r="D358" s="449"/>
      <c r="E358" s="449"/>
      <c r="F358" s="449"/>
      <c r="G358" s="449"/>
      <c r="H358" s="449"/>
      <c r="I358" s="449"/>
      <c r="J358" s="449"/>
      <c r="K358" s="449"/>
      <c r="L358" s="449"/>
      <c r="M358" s="449"/>
      <c r="N358" s="449"/>
      <c r="O358" s="449"/>
      <c r="P358" s="449"/>
      <c r="Q358" s="449"/>
      <c r="R358" s="449"/>
      <c r="S358" s="449"/>
      <c r="T358" s="449"/>
      <c r="U358" s="449"/>
      <c r="V358" s="449"/>
      <c r="W358" s="449"/>
      <c r="X358" s="449"/>
      <c r="Y358" s="449"/>
      <c r="Z358" s="449"/>
      <c r="AA358" s="66"/>
      <c r="AB358" s="66"/>
      <c r="AC358" s="80"/>
    </row>
    <row r="359" spans="1:68" ht="14.25" customHeight="1" x14ac:dyDescent="0.25">
      <c r="A359" s="450" t="s">
        <v>122</v>
      </c>
      <c r="B359" s="450"/>
      <c r="C359" s="450"/>
      <c r="D359" s="450"/>
      <c r="E359" s="450"/>
      <c r="F359" s="450"/>
      <c r="G359" s="450"/>
      <c r="H359" s="450"/>
      <c r="I359" s="450"/>
      <c r="J359" s="450"/>
      <c r="K359" s="450"/>
      <c r="L359" s="450"/>
      <c r="M359" s="450"/>
      <c r="N359" s="450"/>
      <c r="O359" s="450"/>
      <c r="P359" s="450"/>
      <c r="Q359" s="450"/>
      <c r="R359" s="450"/>
      <c r="S359" s="450"/>
      <c r="T359" s="450"/>
      <c r="U359" s="450"/>
      <c r="V359" s="450"/>
      <c r="W359" s="450"/>
      <c r="X359" s="450"/>
      <c r="Y359" s="450"/>
      <c r="Z359" s="450"/>
      <c r="AA359" s="67"/>
      <c r="AB359" s="67"/>
      <c r="AC359" s="81"/>
    </row>
    <row r="360" spans="1:68" ht="27" customHeight="1" x14ac:dyDescent="0.25">
      <c r="A360" s="64" t="s">
        <v>488</v>
      </c>
      <c r="B360" s="64" t="s">
        <v>489</v>
      </c>
      <c r="C360" s="37">
        <v>4301011946</v>
      </c>
      <c r="D360" s="451">
        <v>4680115884847</v>
      </c>
      <c r="E360" s="451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126</v>
      </c>
      <c r="L360" s="38"/>
      <c r="M360" s="39" t="s">
        <v>149</v>
      </c>
      <c r="N360" s="39"/>
      <c r="O360" s="38">
        <v>60</v>
      </c>
      <c r="P360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453"/>
      <c r="R360" s="453"/>
      <c r="S360" s="453"/>
      <c r="T360" s="454"/>
      <c r="U360" s="40" t="s">
        <v>48</v>
      </c>
      <c r="V360" s="40" t="s">
        <v>48</v>
      </c>
      <c r="W360" s="41" t="s">
        <v>0</v>
      </c>
      <c r="X360" s="59">
        <v>0</v>
      </c>
      <c r="Y360" s="56">
        <f t="shared" ref="Y360:Y368" si="67">IFERROR(IF(X360="",0,CEILING((X360/$H360),1)*$H360),"")</f>
        <v>0</v>
      </c>
      <c r="Z360" s="42" t="str">
        <f>IFERROR(IF(Y360=0,"",ROUNDUP(Y360/H360,0)*0.02039),"")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0" t="s">
        <v>69</v>
      </c>
      <c r="BM360" s="79">
        <f t="shared" ref="BM360:BM368" si="68">IFERROR(X360*I360/H360,"0")</f>
        <v>0</v>
      </c>
      <c r="BN360" s="79">
        <f t="shared" ref="BN360:BN368" si="69">IFERROR(Y360*I360/H360,"0")</f>
        <v>0</v>
      </c>
      <c r="BO360" s="79">
        <f t="shared" ref="BO360:BO368" si="70">IFERROR(1/J360*(X360/H360),"0")</f>
        <v>0</v>
      </c>
      <c r="BP360" s="79">
        <f t="shared" ref="BP360:BP368" si="71">IFERROR(1/J360*(Y360/H360),"0")</f>
        <v>0</v>
      </c>
    </row>
    <row r="361" spans="1:68" ht="27" customHeight="1" x14ac:dyDescent="0.25">
      <c r="A361" s="64" t="s">
        <v>488</v>
      </c>
      <c r="B361" s="64" t="s">
        <v>490</v>
      </c>
      <c r="C361" s="37">
        <v>4301011869</v>
      </c>
      <c r="D361" s="451">
        <v>4680115884847</v>
      </c>
      <c r="E361" s="451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126</v>
      </c>
      <c r="L361" s="38"/>
      <c r="M361" s="39" t="s">
        <v>82</v>
      </c>
      <c r="N361" s="39"/>
      <c r="O361" s="38">
        <v>60</v>
      </c>
      <c r="P361" s="6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453"/>
      <c r="R361" s="453"/>
      <c r="S361" s="453"/>
      <c r="T361" s="454"/>
      <c r="U361" s="40" t="s">
        <v>48</v>
      </c>
      <c r="V361" s="40" t="s">
        <v>48</v>
      </c>
      <c r="W361" s="41" t="s">
        <v>0</v>
      </c>
      <c r="X361" s="59">
        <v>0</v>
      </c>
      <c r="Y361" s="56">
        <f t="shared" si="67"/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1" t="s">
        <v>69</v>
      </c>
      <c r="BM361" s="79">
        <f t="shared" si="68"/>
        <v>0</v>
      </c>
      <c r="BN361" s="79">
        <f t="shared" si="69"/>
        <v>0</v>
      </c>
      <c r="BO361" s="79">
        <f t="shared" si="70"/>
        <v>0</v>
      </c>
      <c r="BP361" s="79">
        <f t="shared" si="71"/>
        <v>0</v>
      </c>
    </row>
    <row r="362" spans="1:68" ht="27" customHeight="1" x14ac:dyDescent="0.25">
      <c r="A362" s="64" t="s">
        <v>491</v>
      </c>
      <c r="B362" s="64" t="s">
        <v>492</v>
      </c>
      <c r="C362" s="37">
        <v>4301011947</v>
      </c>
      <c r="D362" s="451">
        <v>4680115884854</v>
      </c>
      <c r="E362" s="451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126</v>
      </c>
      <c r="L362" s="38"/>
      <c r="M362" s="39" t="s">
        <v>149</v>
      </c>
      <c r="N362" s="39"/>
      <c r="O362" s="38">
        <v>60</v>
      </c>
      <c r="P362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453"/>
      <c r="R362" s="453"/>
      <c r="S362" s="453"/>
      <c r="T362" s="454"/>
      <c r="U362" s="40" t="s">
        <v>48</v>
      </c>
      <c r="V362" s="40" t="s">
        <v>48</v>
      </c>
      <c r="W362" s="41" t="s">
        <v>0</v>
      </c>
      <c r="X362" s="59">
        <v>0</v>
      </c>
      <c r="Y362" s="56">
        <f t="shared" si="67"/>
        <v>0</v>
      </c>
      <c r="Z362" s="42" t="str">
        <f>IFERROR(IF(Y362=0,"",ROUNDUP(Y362/H362,0)*0.02039),"")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72" t="s">
        <v>69</v>
      </c>
      <c r="BM362" s="79">
        <f t="shared" si="68"/>
        <v>0</v>
      </c>
      <c r="BN362" s="79">
        <f t="shared" si="69"/>
        <v>0</v>
      </c>
      <c r="BO362" s="79">
        <f t="shared" si="70"/>
        <v>0</v>
      </c>
      <c r="BP362" s="79">
        <f t="shared" si="71"/>
        <v>0</v>
      </c>
    </row>
    <row r="363" spans="1:68" ht="27" customHeight="1" x14ac:dyDescent="0.25">
      <c r="A363" s="64" t="s">
        <v>491</v>
      </c>
      <c r="B363" s="64" t="s">
        <v>493</v>
      </c>
      <c r="C363" s="37">
        <v>4301011870</v>
      </c>
      <c r="D363" s="451">
        <v>4680115884854</v>
      </c>
      <c r="E363" s="451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126</v>
      </c>
      <c r="L363" s="38"/>
      <c r="M363" s="39" t="s">
        <v>82</v>
      </c>
      <c r="N363" s="39"/>
      <c r="O363" s="38">
        <v>60</v>
      </c>
      <c r="P363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453"/>
      <c r="R363" s="453"/>
      <c r="S363" s="453"/>
      <c r="T363" s="454"/>
      <c r="U363" s="40" t="s">
        <v>48</v>
      </c>
      <c r="V363" s="40" t="s">
        <v>48</v>
      </c>
      <c r="W363" s="41" t="s">
        <v>0</v>
      </c>
      <c r="X363" s="59">
        <v>0</v>
      </c>
      <c r="Y363" s="56">
        <f t="shared" si="67"/>
        <v>0</v>
      </c>
      <c r="Z363" s="42" t="str">
        <f>IFERROR(IF(Y363=0,"",ROUNDUP(Y363/H363,0)*0.02175),"")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73" t="s">
        <v>69</v>
      </c>
      <c r="BM363" s="79">
        <f t="shared" si="68"/>
        <v>0</v>
      </c>
      <c r="BN363" s="79">
        <f t="shared" si="69"/>
        <v>0</v>
      </c>
      <c r="BO363" s="79">
        <f t="shared" si="70"/>
        <v>0</v>
      </c>
      <c r="BP363" s="79">
        <f t="shared" si="71"/>
        <v>0</v>
      </c>
    </row>
    <row r="364" spans="1:68" ht="27" customHeight="1" x14ac:dyDescent="0.25">
      <c r="A364" s="64" t="s">
        <v>494</v>
      </c>
      <c r="B364" s="64" t="s">
        <v>495</v>
      </c>
      <c r="C364" s="37">
        <v>4301011943</v>
      </c>
      <c r="D364" s="451">
        <v>4680115884830</v>
      </c>
      <c r="E364" s="451"/>
      <c r="F364" s="63">
        <v>2.5</v>
      </c>
      <c r="G364" s="38">
        <v>6</v>
      </c>
      <c r="H364" s="63">
        <v>15</v>
      </c>
      <c r="I364" s="63">
        <v>15.48</v>
      </c>
      <c r="J364" s="38">
        <v>48</v>
      </c>
      <c r="K364" s="38" t="s">
        <v>126</v>
      </c>
      <c r="L364" s="38"/>
      <c r="M364" s="39" t="s">
        <v>149</v>
      </c>
      <c r="N364" s="39"/>
      <c r="O364" s="38">
        <v>60</v>
      </c>
      <c r="P364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453"/>
      <c r="R364" s="453"/>
      <c r="S364" s="453"/>
      <c r="T364" s="454"/>
      <c r="U364" s="40" t="s">
        <v>48</v>
      </c>
      <c r="V364" s="40" t="s">
        <v>48</v>
      </c>
      <c r="W364" s="41" t="s">
        <v>0</v>
      </c>
      <c r="X364" s="59">
        <v>0</v>
      </c>
      <c r="Y364" s="56">
        <f t="shared" si="67"/>
        <v>0</v>
      </c>
      <c r="Z364" s="42" t="str">
        <f>IFERROR(IF(Y364=0,"",ROUNDUP(Y364/H364,0)*0.02039),"")</f>
        <v/>
      </c>
      <c r="AA364" s="69" t="s">
        <v>48</v>
      </c>
      <c r="AB364" s="70" t="s">
        <v>48</v>
      </c>
      <c r="AC364" s="82"/>
      <c r="AG364" s="79"/>
      <c r="AJ364" s="84"/>
      <c r="AK364" s="84"/>
      <c r="BB364" s="274" t="s">
        <v>69</v>
      </c>
      <c r="BM364" s="79">
        <f t="shared" si="68"/>
        <v>0</v>
      </c>
      <c r="BN364" s="79">
        <f t="shared" si="69"/>
        <v>0</v>
      </c>
      <c r="BO364" s="79">
        <f t="shared" si="70"/>
        <v>0</v>
      </c>
      <c r="BP364" s="79">
        <f t="shared" si="71"/>
        <v>0</v>
      </c>
    </row>
    <row r="365" spans="1:68" ht="27" customHeight="1" x14ac:dyDescent="0.25">
      <c r="A365" s="64" t="s">
        <v>494</v>
      </c>
      <c r="B365" s="64" t="s">
        <v>496</v>
      </c>
      <c r="C365" s="37">
        <v>4301011867</v>
      </c>
      <c r="D365" s="451">
        <v>4680115884830</v>
      </c>
      <c r="E365" s="451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126</v>
      </c>
      <c r="L365" s="38"/>
      <c r="M365" s="39" t="s">
        <v>82</v>
      </c>
      <c r="N365" s="39"/>
      <c r="O365" s="38">
        <v>60</v>
      </c>
      <c r="P365" s="6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453"/>
      <c r="R365" s="453"/>
      <c r="S365" s="453"/>
      <c r="T365" s="454"/>
      <c r="U365" s="40" t="s">
        <v>48</v>
      </c>
      <c r="V365" s="40" t="s">
        <v>48</v>
      </c>
      <c r="W365" s="41" t="s">
        <v>0</v>
      </c>
      <c r="X365" s="59">
        <v>0</v>
      </c>
      <c r="Y365" s="56">
        <f t="shared" si="67"/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5" t="s">
        <v>69</v>
      </c>
      <c r="BM365" s="79">
        <f t="shared" si="68"/>
        <v>0</v>
      </c>
      <c r="BN365" s="79">
        <f t="shared" si="69"/>
        <v>0</v>
      </c>
      <c r="BO365" s="79">
        <f t="shared" si="70"/>
        <v>0</v>
      </c>
      <c r="BP365" s="79">
        <f t="shared" si="71"/>
        <v>0</v>
      </c>
    </row>
    <row r="366" spans="1:68" ht="27" customHeight="1" x14ac:dyDescent="0.25">
      <c r="A366" s="64" t="s">
        <v>497</v>
      </c>
      <c r="B366" s="64" t="s">
        <v>498</v>
      </c>
      <c r="C366" s="37">
        <v>4301011433</v>
      </c>
      <c r="D366" s="451">
        <v>4680115882638</v>
      </c>
      <c r="E366" s="451"/>
      <c r="F366" s="63">
        <v>0.4</v>
      </c>
      <c r="G366" s="38">
        <v>10</v>
      </c>
      <c r="H366" s="63">
        <v>4</v>
      </c>
      <c r="I366" s="63">
        <v>4.24</v>
      </c>
      <c r="J366" s="38">
        <v>120</v>
      </c>
      <c r="K366" s="38" t="s">
        <v>88</v>
      </c>
      <c r="L366" s="38"/>
      <c r="M366" s="39" t="s">
        <v>125</v>
      </c>
      <c r="N366" s="39"/>
      <c r="O366" s="38">
        <v>90</v>
      </c>
      <c r="P366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453"/>
      <c r="R366" s="453"/>
      <c r="S366" s="453"/>
      <c r="T366" s="454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si="67"/>
        <v>0</v>
      </c>
      <c r="Z366" s="42" t="str">
        <f>IFERROR(IF(Y366=0,"",ROUNDUP(Y366/H366,0)*0.00937),"")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6" t="s">
        <v>69</v>
      </c>
      <c r="BM366" s="79">
        <f t="shared" si="68"/>
        <v>0</v>
      </c>
      <c r="BN366" s="79">
        <f t="shared" si="69"/>
        <v>0</v>
      </c>
      <c r="BO366" s="79">
        <f t="shared" si="70"/>
        <v>0</v>
      </c>
      <c r="BP366" s="79">
        <f t="shared" si="71"/>
        <v>0</v>
      </c>
    </row>
    <row r="367" spans="1:68" ht="27" customHeight="1" x14ac:dyDescent="0.25">
      <c r="A367" s="64" t="s">
        <v>499</v>
      </c>
      <c r="B367" s="64" t="s">
        <v>500</v>
      </c>
      <c r="C367" s="37">
        <v>4301011952</v>
      </c>
      <c r="D367" s="451">
        <v>4680115884922</v>
      </c>
      <c r="E367" s="451"/>
      <c r="F367" s="63">
        <v>0.5</v>
      </c>
      <c r="G367" s="38">
        <v>10</v>
      </c>
      <c r="H367" s="63">
        <v>5</v>
      </c>
      <c r="I367" s="63">
        <v>5.21</v>
      </c>
      <c r="J367" s="38">
        <v>120</v>
      </c>
      <c r="K367" s="38" t="s">
        <v>88</v>
      </c>
      <c r="L367" s="38"/>
      <c r="M367" s="39" t="s">
        <v>82</v>
      </c>
      <c r="N367" s="39"/>
      <c r="O367" s="38">
        <v>60</v>
      </c>
      <c r="P367" s="65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453"/>
      <c r="R367" s="453"/>
      <c r="S367" s="453"/>
      <c r="T367" s="454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7"/>
        <v>0</v>
      </c>
      <c r="Z367" s="42" t="str">
        <f>IFERROR(IF(Y367=0,"",ROUNDUP(Y367/H367,0)*0.00937),"")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7" t="s">
        <v>69</v>
      </c>
      <c r="BM367" s="79">
        <f t="shared" si="68"/>
        <v>0</v>
      </c>
      <c r="BN367" s="79">
        <f t="shared" si="69"/>
        <v>0</v>
      </c>
      <c r="BO367" s="79">
        <f t="shared" si="70"/>
        <v>0</v>
      </c>
      <c r="BP367" s="79">
        <f t="shared" si="71"/>
        <v>0</v>
      </c>
    </row>
    <row r="368" spans="1:68" ht="27" customHeight="1" x14ac:dyDescent="0.25">
      <c r="A368" s="64" t="s">
        <v>501</v>
      </c>
      <c r="B368" s="64" t="s">
        <v>502</v>
      </c>
      <c r="C368" s="37">
        <v>4301011868</v>
      </c>
      <c r="D368" s="451">
        <v>4680115884861</v>
      </c>
      <c r="E368" s="451"/>
      <c r="F368" s="63">
        <v>0.5</v>
      </c>
      <c r="G368" s="38">
        <v>10</v>
      </c>
      <c r="H368" s="63">
        <v>5</v>
      </c>
      <c r="I368" s="63">
        <v>5.21</v>
      </c>
      <c r="J368" s="38">
        <v>120</v>
      </c>
      <c r="K368" s="38" t="s">
        <v>88</v>
      </c>
      <c r="L368" s="38"/>
      <c r="M368" s="39" t="s">
        <v>82</v>
      </c>
      <c r="N368" s="39"/>
      <c r="O368" s="38">
        <v>60</v>
      </c>
      <c r="P368" s="65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453"/>
      <c r="R368" s="453"/>
      <c r="S368" s="453"/>
      <c r="T368" s="454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7"/>
        <v>0</v>
      </c>
      <c r="Z368" s="42" t="str">
        <f>IFERROR(IF(Y368=0,"",ROUNDUP(Y368/H368,0)*0.00937),"")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78" t="s">
        <v>69</v>
      </c>
      <c r="BM368" s="79">
        <f t="shared" si="68"/>
        <v>0</v>
      </c>
      <c r="BN368" s="79">
        <f t="shared" si="69"/>
        <v>0</v>
      </c>
      <c r="BO368" s="79">
        <f t="shared" si="70"/>
        <v>0</v>
      </c>
      <c r="BP368" s="79">
        <f t="shared" si="71"/>
        <v>0</v>
      </c>
    </row>
    <row r="369" spans="1:68" x14ac:dyDescent="0.2">
      <c r="A369" s="458"/>
      <c r="B369" s="458"/>
      <c r="C369" s="458"/>
      <c r="D369" s="458"/>
      <c r="E369" s="458"/>
      <c r="F369" s="458"/>
      <c r="G369" s="458"/>
      <c r="H369" s="458"/>
      <c r="I369" s="458"/>
      <c r="J369" s="458"/>
      <c r="K369" s="458"/>
      <c r="L369" s="458"/>
      <c r="M369" s="458"/>
      <c r="N369" s="458"/>
      <c r="O369" s="459"/>
      <c r="P369" s="455" t="s">
        <v>43</v>
      </c>
      <c r="Q369" s="456"/>
      <c r="R369" s="456"/>
      <c r="S369" s="456"/>
      <c r="T369" s="456"/>
      <c r="U369" s="456"/>
      <c r="V369" s="457"/>
      <c r="W369" s="43" t="s">
        <v>42</v>
      </c>
      <c r="X369" s="44">
        <f>IFERROR(X360/H360,"0")+IFERROR(X361/H361,"0")+IFERROR(X362/H362,"0")+IFERROR(X363/H363,"0")+IFERROR(X364/H364,"0")+IFERROR(X365/H365,"0")+IFERROR(X366/H366,"0")+IFERROR(X367/H367,"0")+IFERROR(X368/H368,"0")</f>
        <v>0</v>
      </c>
      <c r="Y369" s="44">
        <f>IFERROR(Y360/H360,"0")+IFERROR(Y361/H361,"0")+IFERROR(Y362/H362,"0")+IFERROR(Y363/H363,"0")+IFERROR(Y364/H364,"0")+IFERROR(Y365/H365,"0")+IFERROR(Y366/H366,"0")+IFERROR(Y367/H367,"0")+IFERROR(Y368/H368,"0")</f>
        <v>0</v>
      </c>
      <c r="Z369" s="44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8"/>
      <c r="AB369" s="68"/>
      <c r="AC369" s="68"/>
    </row>
    <row r="370" spans="1:68" x14ac:dyDescent="0.2">
      <c r="A370" s="458"/>
      <c r="B370" s="458"/>
      <c r="C370" s="458"/>
      <c r="D370" s="458"/>
      <c r="E370" s="458"/>
      <c r="F370" s="458"/>
      <c r="G370" s="458"/>
      <c r="H370" s="458"/>
      <c r="I370" s="458"/>
      <c r="J370" s="458"/>
      <c r="K370" s="458"/>
      <c r="L370" s="458"/>
      <c r="M370" s="458"/>
      <c r="N370" s="458"/>
      <c r="O370" s="459"/>
      <c r="P370" s="455" t="s">
        <v>43</v>
      </c>
      <c r="Q370" s="456"/>
      <c r="R370" s="456"/>
      <c r="S370" s="456"/>
      <c r="T370" s="456"/>
      <c r="U370" s="456"/>
      <c r="V370" s="457"/>
      <c r="W370" s="43" t="s">
        <v>0</v>
      </c>
      <c r="X370" s="44">
        <f>IFERROR(SUM(X360:X368),"0")</f>
        <v>0</v>
      </c>
      <c r="Y370" s="44">
        <f>IFERROR(SUM(Y360:Y368),"0")</f>
        <v>0</v>
      </c>
      <c r="Z370" s="43"/>
      <c r="AA370" s="68"/>
      <c r="AB370" s="68"/>
      <c r="AC370" s="68"/>
    </row>
    <row r="371" spans="1:68" ht="14.25" customHeight="1" x14ac:dyDescent="0.25">
      <c r="A371" s="450" t="s">
        <v>162</v>
      </c>
      <c r="B371" s="450"/>
      <c r="C371" s="450"/>
      <c r="D371" s="450"/>
      <c r="E371" s="450"/>
      <c r="F371" s="450"/>
      <c r="G371" s="450"/>
      <c r="H371" s="450"/>
      <c r="I371" s="450"/>
      <c r="J371" s="450"/>
      <c r="K371" s="450"/>
      <c r="L371" s="450"/>
      <c r="M371" s="450"/>
      <c r="N371" s="450"/>
      <c r="O371" s="450"/>
      <c r="P371" s="450"/>
      <c r="Q371" s="450"/>
      <c r="R371" s="450"/>
      <c r="S371" s="450"/>
      <c r="T371" s="450"/>
      <c r="U371" s="450"/>
      <c r="V371" s="450"/>
      <c r="W371" s="450"/>
      <c r="X371" s="450"/>
      <c r="Y371" s="450"/>
      <c r="Z371" s="450"/>
      <c r="AA371" s="67"/>
      <c r="AB371" s="67"/>
      <c r="AC371" s="81"/>
    </row>
    <row r="372" spans="1:68" ht="27" customHeight="1" x14ac:dyDescent="0.25">
      <c r="A372" s="64" t="s">
        <v>503</v>
      </c>
      <c r="B372" s="64" t="s">
        <v>504</v>
      </c>
      <c r="C372" s="37">
        <v>4301020178</v>
      </c>
      <c r="D372" s="451">
        <v>4607091383980</v>
      </c>
      <c r="E372" s="451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125</v>
      </c>
      <c r="N372" s="39"/>
      <c r="O372" s="38">
        <v>50</v>
      </c>
      <c r="P372" s="6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453"/>
      <c r="R372" s="453"/>
      <c r="S372" s="453"/>
      <c r="T372" s="454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9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ht="27" customHeight="1" x14ac:dyDescent="0.25">
      <c r="A373" s="64" t="s">
        <v>505</v>
      </c>
      <c r="B373" s="64" t="s">
        <v>506</v>
      </c>
      <c r="C373" s="37">
        <v>4301020179</v>
      </c>
      <c r="D373" s="451">
        <v>4607091384178</v>
      </c>
      <c r="E373" s="451"/>
      <c r="F373" s="63">
        <v>0.4</v>
      </c>
      <c r="G373" s="38">
        <v>10</v>
      </c>
      <c r="H373" s="63">
        <v>4</v>
      </c>
      <c r="I373" s="63">
        <v>4.24</v>
      </c>
      <c r="J373" s="38">
        <v>120</v>
      </c>
      <c r="K373" s="38" t="s">
        <v>88</v>
      </c>
      <c r="L373" s="38"/>
      <c r="M373" s="39" t="s">
        <v>125</v>
      </c>
      <c r="N373" s="39"/>
      <c r="O373" s="38">
        <v>50</v>
      </c>
      <c r="P373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453"/>
      <c r="R373" s="453"/>
      <c r="S373" s="453"/>
      <c r="T373" s="454"/>
      <c r="U373" s="40" t="s">
        <v>48</v>
      </c>
      <c r="V373" s="40" t="s">
        <v>48</v>
      </c>
      <c r="W373" s="41" t="s">
        <v>0</v>
      </c>
      <c r="X373" s="59">
        <v>0</v>
      </c>
      <c r="Y373" s="56">
        <f>IFERROR(IF(X373="",0,CEILING((X373/$H373),1)*$H373),"")</f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80" t="s">
        <v>69</v>
      </c>
      <c r="BM373" s="79">
        <f>IFERROR(X373*I373/H373,"0")</f>
        <v>0</v>
      </c>
      <c r="BN373" s="79">
        <f>IFERROR(Y373*I373/H373,"0")</f>
        <v>0</v>
      </c>
      <c r="BO373" s="79">
        <f>IFERROR(1/J373*(X373/H373),"0")</f>
        <v>0</v>
      </c>
      <c r="BP373" s="79">
        <f>IFERROR(1/J373*(Y373/H373),"0")</f>
        <v>0</v>
      </c>
    </row>
    <row r="374" spans="1:68" x14ac:dyDescent="0.2">
      <c r="A374" s="458"/>
      <c r="B374" s="458"/>
      <c r="C374" s="458"/>
      <c r="D374" s="458"/>
      <c r="E374" s="458"/>
      <c r="F374" s="458"/>
      <c r="G374" s="458"/>
      <c r="H374" s="458"/>
      <c r="I374" s="458"/>
      <c r="J374" s="458"/>
      <c r="K374" s="458"/>
      <c r="L374" s="458"/>
      <c r="M374" s="458"/>
      <c r="N374" s="458"/>
      <c r="O374" s="459"/>
      <c r="P374" s="455" t="s">
        <v>43</v>
      </c>
      <c r="Q374" s="456"/>
      <c r="R374" s="456"/>
      <c r="S374" s="456"/>
      <c r="T374" s="456"/>
      <c r="U374" s="456"/>
      <c r="V374" s="457"/>
      <c r="W374" s="43" t="s">
        <v>42</v>
      </c>
      <c r="X374" s="44">
        <f>IFERROR(X372/H372,"0")+IFERROR(X373/H373,"0")</f>
        <v>0</v>
      </c>
      <c r="Y374" s="44">
        <f>IFERROR(Y372/H372,"0")+IFERROR(Y373/H373,"0")</f>
        <v>0</v>
      </c>
      <c r="Z374" s="44">
        <f>IFERROR(IF(Z372="",0,Z372),"0")+IFERROR(IF(Z373="",0,Z373),"0")</f>
        <v>0</v>
      </c>
      <c r="AA374" s="68"/>
      <c r="AB374" s="68"/>
      <c r="AC374" s="68"/>
    </row>
    <row r="375" spans="1:68" x14ac:dyDescent="0.2">
      <c r="A375" s="458"/>
      <c r="B375" s="458"/>
      <c r="C375" s="458"/>
      <c r="D375" s="458"/>
      <c r="E375" s="458"/>
      <c r="F375" s="458"/>
      <c r="G375" s="458"/>
      <c r="H375" s="458"/>
      <c r="I375" s="458"/>
      <c r="J375" s="458"/>
      <c r="K375" s="458"/>
      <c r="L375" s="458"/>
      <c r="M375" s="458"/>
      <c r="N375" s="458"/>
      <c r="O375" s="459"/>
      <c r="P375" s="455" t="s">
        <v>43</v>
      </c>
      <c r="Q375" s="456"/>
      <c r="R375" s="456"/>
      <c r="S375" s="456"/>
      <c r="T375" s="456"/>
      <c r="U375" s="456"/>
      <c r="V375" s="457"/>
      <c r="W375" s="43" t="s">
        <v>0</v>
      </c>
      <c r="X375" s="44">
        <f>IFERROR(SUM(X372:X373),"0")</f>
        <v>0</v>
      </c>
      <c r="Y375" s="44">
        <f>IFERROR(SUM(Y372:Y373),"0")</f>
        <v>0</v>
      </c>
      <c r="Z375" s="43"/>
      <c r="AA375" s="68"/>
      <c r="AB375" s="68"/>
      <c r="AC375" s="68"/>
    </row>
    <row r="376" spans="1:68" ht="14.25" customHeight="1" x14ac:dyDescent="0.25">
      <c r="A376" s="450" t="s">
        <v>84</v>
      </c>
      <c r="B376" s="450"/>
      <c r="C376" s="450"/>
      <c r="D376" s="450"/>
      <c r="E376" s="450"/>
      <c r="F376" s="450"/>
      <c r="G376" s="450"/>
      <c r="H376" s="450"/>
      <c r="I376" s="450"/>
      <c r="J376" s="450"/>
      <c r="K376" s="450"/>
      <c r="L376" s="450"/>
      <c r="M376" s="450"/>
      <c r="N376" s="450"/>
      <c r="O376" s="450"/>
      <c r="P376" s="450"/>
      <c r="Q376" s="450"/>
      <c r="R376" s="450"/>
      <c r="S376" s="450"/>
      <c r="T376" s="450"/>
      <c r="U376" s="450"/>
      <c r="V376" s="450"/>
      <c r="W376" s="450"/>
      <c r="X376" s="450"/>
      <c r="Y376" s="450"/>
      <c r="Z376" s="450"/>
      <c r="AA376" s="67"/>
      <c r="AB376" s="67"/>
      <c r="AC376" s="81"/>
    </row>
    <row r="377" spans="1:68" ht="27" customHeight="1" x14ac:dyDescent="0.25">
      <c r="A377" s="64" t="s">
        <v>507</v>
      </c>
      <c r="B377" s="64" t="s">
        <v>508</v>
      </c>
      <c r="C377" s="37">
        <v>4301051560</v>
      </c>
      <c r="D377" s="451">
        <v>4607091383928</v>
      </c>
      <c r="E377" s="451"/>
      <c r="F377" s="63">
        <v>1.3</v>
      </c>
      <c r="G377" s="38">
        <v>6</v>
      </c>
      <c r="H377" s="63">
        <v>7.8</v>
      </c>
      <c r="I377" s="63">
        <v>8.3699999999999992</v>
      </c>
      <c r="J377" s="38">
        <v>56</v>
      </c>
      <c r="K377" s="38" t="s">
        <v>126</v>
      </c>
      <c r="L377" s="38"/>
      <c r="M377" s="39" t="s">
        <v>128</v>
      </c>
      <c r="N377" s="39"/>
      <c r="O377" s="38">
        <v>40</v>
      </c>
      <c r="P377" s="6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453"/>
      <c r="R377" s="453"/>
      <c r="S377" s="453"/>
      <c r="T377" s="454"/>
      <c r="U377" s="40" t="s">
        <v>48</v>
      </c>
      <c r="V377" s="40" t="s">
        <v>48</v>
      </c>
      <c r="W377" s="41" t="s">
        <v>0</v>
      </c>
      <c r="X377" s="59">
        <v>0</v>
      </c>
      <c r="Y377" s="56">
        <f>IFERROR(IF(X377="",0,CEILING((X377/$H377),1)*$H377),"")</f>
        <v>0</v>
      </c>
      <c r="Z377" s="42" t="str">
        <f>IFERROR(IF(Y377=0,"",ROUNDUP(Y377/H377,0)*0.02175),"")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81" t="s">
        <v>69</v>
      </c>
      <c r="BM377" s="79">
        <f>IFERROR(X377*I377/H377,"0")</f>
        <v>0</v>
      </c>
      <c r="BN377" s="79">
        <f>IFERROR(Y377*I377/H377,"0")</f>
        <v>0</v>
      </c>
      <c r="BO377" s="79">
        <f>IFERROR(1/J377*(X377/H377),"0")</f>
        <v>0</v>
      </c>
      <c r="BP377" s="79">
        <f>IFERROR(1/J377*(Y377/H377),"0")</f>
        <v>0</v>
      </c>
    </row>
    <row r="378" spans="1:68" ht="27" customHeight="1" x14ac:dyDescent="0.25">
      <c r="A378" s="64" t="s">
        <v>507</v>
      </c>
      <c r="B378" s="64" t="s">
        <v>509</v>
      </c>
      <c r="C378" s="37">
        <v>4301051639</v>
      </c>
      <c r="D378" s="451">
        <v>4607091383928</v>
      </c>
      <c r="E378" s="451"/>
      <c r="F378" s="63">
        <v>1.3</v>
      </c>
      <c r="G378" s="38">
        <v>6</v>
      </c>
      <c r="H378" s="63">
        <v>7.8</v>
      </c>
      <c r="I378" s="63">
        <v>8.3699999999999992</v>
      </c>
      <c r="J378" s="38">
        <v>56</v>
      </c>
      <c r="K378" s="38" t="s">
        <v>126</v>
      </c>
      <c r="L378" s="38"/>
      <c r="M378" s="39" t="s">
        <v>82</v>
      </c>
      <c r="N378" s="39"/>
      <c r="O378" s="38">
        <v>40</v>
      </c>
      <c r="P378" s="6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453"/>
      <c r="R378" s="453"/>
      <c r="S378" s="453"/>
      <c r="T378" s="454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82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510</v>
      </c>
      <c r="B379" s="64" t="s">
        <v>511</v>
      </c>
      <c r="C379" s="37">
        <v>4301051636</v>
      </c>
      <c r="D379" s="451">
        <v>4607091384260</v>
      </c>
      <c r="E379" s="451"/>
      <c r="F379" s="63">
        <v>1.3</v>
      </c>
      <c r="G379" s="38">
        <v>6</v>
      </c>
      <c r="H379" s="63">
        <v>7.8</v>
      </c>
      <c r="I379" s="63">
        <v>8.3640000000000008</v>
      </c>
      <c r="J379" s="38">
        <v>56</v>
      </c>
      <c r="K379" s="38" t="s">
        <v>126</v>
      </c>
      <c r="L379" s="38"/>
      <c r="M379" s="39" t="s">
        <v>82</v>
      </c>
      <c r="N379" s="39"/>
      <c r="O379" s="38">
        <v>40</v>
      </c>
      <c r="P379" s="65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453"/>
      <c r="R379" s="453"/>
      <c r="S379" s="453"/>
      <c r="T379" s="454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83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458"/>
      <c r="B380" s="458"/>
      <c r="C380" s="458"/>
      <c r="D380" s="458"/>
      <c r="E380" s="458"/>
      <c r="F380" s="458"/>
      <c r="G380" s="458"/>
      <c r="H380" s="458"/>
      <c r="I380" s="458"/>
      <c r="J380" s="458"/>
      <c r="K380" s="458"/>
      <c r="L380" s="458"/>
      <c r="M380" s="458"/>
      <c r="N380" s="458"/>
      <c r="O380" s="459"/>
      <c r="P380" s="455" t="s">
        <v>43</v>
      </c>
      <c r="Q380" s="456"/>
      <c r="R380" s="456"/>
      <c r="S380" s="456"/>
      <c r="T380" s="456"/>
      <c r="U380" s="456"/>
      <c r="V380" s="457"/>
      <c r="W380" s="43" t="s">
        <v>42</v>
      </c>
      <c r="X380" s="44">
        <f>IFERROR(X377/H377,"0")+IFERROR(X378/H378,"0")+IFERROR(X379/H379,"0")</f>
        <v>0</v>
      </c>
      <c r="Y380" s="44">
        <f>IFERROR(Y377/H377,"0")+IFERROR(Y378/H378,"0")+IFERROR(Y379/H379,"0")</f>
        <v>0</v>
      </c>
      <c r="Z380" s="44">
        <f>IFERROR(IF(Z377="",0,Z377),"0")+IFERROR(IF(Z378="",0,Z378),"0")+IFERROR(IF(Z379="",0,Z379),"0")</f>
        <v>0</v>
      </c>
      <c r="AA380" s="68"/>
      <c r="AB380" s="68"/>
      <c r="AC380" s="68"/>
    </row>
    <row r="381" spans="1:68" x14ac:dyDescent="0.2">
      <c r="A381" s="458"/>
      <c r="B381" s="458"/>
      <c r="C381" s="458"/>
      <c r="D381" s="458"/>
      <c r="E381" s="458"/>
      <c r="F381" s="458"/>
      <c r="G381" s="458"/>
      <c r="H381" s="458"/>
      <c r="I381" s="458"/>
      <c r="J381" s="458"/>
      <c r="K381" s="458"/>
      <c r="L381" s="458"/>
      <c r="M381" s="458"/>
      <c r="N381" s="458"/>
      <c r="O381" s="459"/>
      <c r="P381" s="455" t="s">
        <v>43</v>
      </c>
      <c r="Q381" s="456"/>
      <c r="R381" s="456"/>
      <c r="S381" s="456"/>
      <c r="T381" s="456"/>
      <c r="U381" s="456"/>
      <c r="V381" s="457"/>
      <c r="W381" s="43" t="s">
        <v>0</v>
      </c>
      <c r="X381" s="44">
        <f>IFERROR(SUM(X377:X379),"0")</f>
        <v>0</v>
      </c>
      <c r="Y381" s="44">
        <f>IFERROR(SUM(Y377:Y379),"0")</f>
        <v>0</v>
      </c>
      <c r="Z381" s="43"/>
      <c r="AA381" s="68"/>
      <c r="AB381" s="68"/>
      <c r="AC381" s="68"/>
    </row>
    <row r="382" spans="1:68" ht="14.25" customHeight="1" x14ac:dyDescent="0.25">
      <c r="A382" s="450" t="s">
        <v>183</v>
      </c>
      <c r="B382" s="450"/>
      <c r="C382" s="450"/>
      <c r="D382" s="450"/>
      <c r="E382" s="450"/>
      <c r="F382" s="450"/>
      <c r="G382" s="450"/>
      <c r="H382" s="450"/>
      <c r="I382" s="450"/>
      <c r="J382" s="450"/>
      <c r="K382" s="450"/>
      <c r="L382" s="450"/>
      <c r="M382" s="450"/>
      <c r="N382" s="450"/>
      <c r="O382" s="450"/>
      <c r="P382" s="450"/>
      <c r="Q382" s="450"/>
      <c r="R382" s="450"/>
      <c r="S382" s="450"/>
      <c r="T382" s="450"/>
      <c r="U382" s="450"/>
      <c r="V382" s="450"/>
      <c r="W382" s="450"/>
      <c r="X382" s="450"/>
      <c r="Y382" s="450"/>
      <c r="Z382" s="450"/>
      <c r="AA382" s="67"/>
      <c r="AB382" s="67"/>
      <c r="AC382" s="81"/>
    </row>
    <row r="383" spans="1:68" ht="16.5" customHeight="1" x14ac:dyDescent="0.25">
      <c r="A383" s="64" t="s">
        <v>512</v>
      </c>
      <c r="B383" s="64" t="s">
        <v>513</v>
      </c>
      <c r="C383" s="37">
        <v>4301060314</v>
      </c>
      <c r="D383" s="451">
        <v>4607091384673</v>
      </c>
      <c r="E383" s="451"/>
      <c r="F383" s="63">
        <v>1.3</v>
      </c>
      <c r="G383" s="38">
        <v>6</v>
      </c>
      <c r="H383" s="63">
        <v>7.8</v>
      </c>
      <c r="I383" s="63">
        <v>8.3640000000000008</v>
      </c>
      <c r="J383" s="38">
        <v>56</v>
      </c>
      <c r="K383" s="38" t="s">
        <v>126</v>
      </c>
      <c r="L383" s="38"/>
      <c r="M383" s="39" t="s">
        <v>82</v>
      </c>
      <c r="N383" s="39"/>
      <c r="O383" s="38">
        <v>30</v>
      </c>
      <c r="P383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453"/>
      <c r="R383" s="453"/>
      <c r="S383" s="453"/>
      <c r="T383" s="454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4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16.5" customHeight="1" x14ac:dyDescent="0.25">
      <c r="A384" s="64" t="s">
        <v>512</v>
      </c>
      <c r="B384" s="64" t="s">
        <v>514</v>
      </c>
      <c r="C384" s="37">
        <v>4301060345</v>
      </c>
      <c r="D384" s="451">
        <v>4607091384673</v>
      </c>
      <c r="E384" s="451"/>
      <c r="F384" s="63">
        <v>1.3</v>
      </c>
      <c r="G384" s="38">
        <v>6</v>
      </c>
      <c r="H384" s="63">
        <v>7.8</v>
      </c>
      <c r="I384" s="63">
        <v>8.3640000000000008</v>
      </c>
      <c r="J384" s="38">
        <v>56</v>
      </c>
      <c r="K384" s="38" t="s">
        <v>126</v>
      </c>
      <c r="L384" s="38"/>
      <c r="M384" s="39" t="s">
        <v>82</v>
      </c>
      <c r="N384" s="39"/>
      <c r="O384" s="38">
        <v>30</v>
      </c>
      <c r="P384" s="6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453"/>
      <c r="R384" s="453"/>
      <c r="S384" s="453"/>
      <c r="T384" s="454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5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x14ac:dyDescent="0.2">
      <c r="A385" s="458"/>
      <c r="B385" s="458"/>
      <c r="C385" s="458"/>
      <c r="D385" s="458"/>
      <c r="E385" s="458"/>
      <c r="F385" s="458"/>
      <c r="G385" s="458"/>
      <c r="H385" s="458"/>
      <c r="I385" s="458"/>
      <c r="J385" s="458"/>
      <c r="K385" s="458"/>
      <c r="L385" s="458"/>
      <c r="M385" s="458"/>
      <c r="N385" s="458"/>
      <c r="O385" s="459"/>
      <c r="P385" s="455" t="s">
        <v>43</v>
      </c>
      <c r="Q385" s="456"/>
      <c r="R385" s="456"/>
      <c r="S385" s="456"/>
      <c r="T385" s="456"/>
      <c r="U385" s="456"/>
      <c r="V385" s="457"/>
      <c r="W385" s="43" t="s">
        <v>42</v>
      </c>
      <c r="X385" s="44">
        <f>IFERROR(X383/H383,"0")+IFERROR(X384/H384,"0")</f>
        <v>0</v>
      </c>
      <c r="Y385" s="44">
        <f>IFERROR(Y383/H383,"0")+IFERROR(Y384/H384,"0")</f>
        <v>0</v>
      </c>
      <c r="Z385" s="44">
        <f>IFERROR(IF(Z383="",0,Z383),"0")+IFERROR(IF(Z384="",0,Z384),"0")</f>
        <v>0</v>
      </c>
      <c r="AA385" s="68"/>
      <c r="AB385" s="68"/>
      <c r="AC385" s="68"/>
    </row>
    <row r="386" spans="1:68" x14ac:dyDescent="0.2">
      <c r="A386" s="458"/>
      <c r="B386" s="458"/>
      <c r="C386" s="458"/>
      <c r="D386" s="458"/>
      <c r="E386" s="458"/>
      <c r="F386" s="458"/>
      <c r="G386" s="458"/>
      <c r="H386" s="458"/>
      <c r="I386" s="458"/>
      <c r="J386" s="458"/>
      <c r="K386" s="458"/>
      <c r="L386" s="458"/>
      <c r="M386" s="458"/>
      <c r="N386" s="458"/>
      <c r="O386" s="459"/>
      <c r="P386" s="455" t="s">
        <v>43</v>
      </c>
      <c r="Q386" s="456"/>
      <c r="R386" s="456"/>
      <c r="S386" s="456"/>
      <c r="T386" s="456"/>
      <c r="U386" s="456"/>
      <c r="V386" s="457"/>
      <c r="W386" s="43" t="s">
        <v>0</v>
      </c>
      <c r="X386" s="44">
        <f>IFERROR(SUM(X383:X384),"0")</f>
        <v>0</v>
      </c>
      <c r="Y386" s="44">
        <f>IFERROR(SUM(Y383:Y384),"0")</f>
        <v>0</v>
      </c>
      <c r="Z386" s="43"/>
      <c r="AA386" s="68"/>
      <c r="AB386" s="68"/>
      <c r="AC386" s="68"/>
    </row>
    <row r="387" spans="1:68" ht="16.5" customHeight="1" x14ac:dyDescent="0.25">
      <c r="A387" s="449" t="s">
        <v>515</v>
      </c>
      <c r="B387" s="449"/>
      <c r="C387" s="449"/>
      <c r="D387" s="449"/>
      <c r="E387" s="449"/>
      <c r="F387" s="449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/>
      <c r="Q387" s="449"/>
      <c r="R387" s="449"/>
      <c r="S387" s="449"/>
      <c r="T387" s="449"/>
      <c r="U387" s="449"/>
      <c r="V387" s="449"/>
      <c r="W387" s="449"/>
      <c r="X387" s="449"/>
      <c r="Y387" s="449"/>
      <c r="Z387" s="449"/>
      <c r="AA387" s="66"/>
      <c r="AB387" s="66"/>
      <c r="AC387" s="80"/>
    </row>
    <row r="388" spans="1:68" ht="14.25" customHeight="1" x14ac:dyDescent="0.25">
      <c r="A388" s="450" t="s">
        <v>122</v>
      </c>
      <c r="B388" s="450"/>
      <c r="C388" s="450"/>
      <c r="D388" s="450"/>
      <c r="E388" s="450"/>
      <c r="F388" s="450"/>
      <c r="G388" s="450"/>
      <c r="H388" s="450"/>
      <c r="I388" s="450"/>
      <c r="J388" s="450"/>
      <c r="K388" s="450"/>
      <c r="L388" s="450"/>
      <c r="M388" s="450"/>
      <c r="N388" s="450"/>
      <c r="O388" s="450"/>
      <c r="P388" s="450"/>
      <c r="Q388" s="450"/>
      <c r="R388" s="450"/>
      <c r="S388" s="450"/>
      <c r="T388" s="450"/>
      <c r="U388" s="450"/>
      <c r="V388" s="450"/>
      <c r="W388" s="450"/>
      <c r="X388" s="450"/>
      <c r="Y388" s="450"/>
      <c r="Z388" s="450"/>
      <c r="AA388" s="67"/>
      <c r="AB388" s="67"/>
      <c r="AC388" s="81"/>
    </row>
    <row r="389" spans="1:68" ht="27" customHeight="1" x14ac:dyDescent="0.25">
      <c r="A389" s="64" t="s">
        <v>516</v>
      </c>
      <c r="B389" s="64" t="s">
        <v>517</v>
      </c>
      <c r="C389" s="37">
        <v>4301011873</v>
      </c>
      <c r="D389" s="451">
        <v>4680115881907</v>
      </c>
      <c r="E389" s="451"/>
      <c r="F389" s="63">
        <v>1.8</v>
      </c>
      <c r="G389" s="38">
        <v>6</v>
      </c>
      <c r="H389" s="63">
        <v>10.8</v>
      </c>
      <c r="I389" s="63">
        <v>11.28</v>
      </c>
      <c r="J389" s="38">
        <v>56</v>
      </c>
      <c r="K389" s="38" t="s">
        <v>126</v>
      </c>
      <c r="L389" s="38"/>
      <c r="M389" s="39" t="s">
        <v>82</v>
      </c>
      <c r="N389" s="39"/>
      <c r="O389" s="38">
        <v>60</v>
      </c>
      <c r="P389" s="660" t="s">
        <v>518</v>
      </c>
      <c r="Q389" s="453"/>
      <c r="R389" s="453"/>
      <c r="S389" s="453"/>
      <c r="T389" s="454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37.5" customHeight="1" x14ac:dyDescent="0.25">
      <c r="A390" s="64" t="s">
        <v>519</v>
      </c>
      <c r="B390" s="64" t="s">
        <v>520</v>
      </c>
      <c r="C390" s="37">
        <v>4301011874</v>
      </c>
      <c r="D390" s="451">
        <v>4680115884892</v>
      </c>
      <c r="E390" s="451"/>
      <c r="F390" s="63">
        <v>1.8</v>
      </c>
      <c r="G390" s="38">
        <v>6</v>
      </c>
      <c r="H390" s="63">
        <v>10.8</v>
      </c>
      <c r="I390" s="63">
        <v>11.28</v>
      </c>
      <c r="J390" s="38">
        <v>56</v>
      </c>
      <c r="K390" s="38" t="s">
        <v>126</v>
      </c>
      <c r="L390" s="38"/>
      <c r="M390" s="39" t="s">
        <v>82</v>
      </c>
      <c r="N390" s="39"/>
      <c r="O390" s="38">
        <v>60</v>
      </c>
      <c r="P390" s="66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453"/>
      <c r="R390" s="453"/>
      <c r="S390" s="453"/>
      <c r="T390" s="454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521</v>
      </c>
      <c r="B391" s="64" t="s">
        <v>522</v>
      </c>
      <c r="C391" s="37">
        <v>4301011875</v>
      </c>
      <c r="D391" s="451">
        <v>4680115884885</v>
      </c>
      <c r="E391" s="451"/>
      <c r="F391" s="63">
        <v>0.8</v>
      </c>
      <c r="G391" s="38">
        <v>15</v>
      </c>
      <c r="H391" s="63">
        <v>12</v>
      </c>
      <c r="I391" s="63">
        <v>12.48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60</v>
      </c>
      <c r="P391" s="66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453"/>
      <c r="R391" s="453"/>
      <c r="S391" s="453"/>
      <c r="T391" s="454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37.5" customHeight="1" x14ac:dyDescent="0.25">
      <c r="A392" s="64" t="s">
        <v>523</v>
      </c>
      <c r="B392" s="64" t="s">
        <v>524</v>
      </c>
      <c r="C392" s="37">
        <v>4301011871</v>
      </c>
      <c r="D392" s="451">
        <v>4680115884908</v>
      </c>
      <c r="E392" s="451"/>
      <c r="F392" s="63">
        <v>0.4</v>
      </c>
      <c r="G392" s="38">
        <v>10</v>
      </c>
      <c r="H392" s="63">
        <v>4</v>
      </c>
      <c r="I392" s="63">
        <v>4.21</v>
      </c>
      <c r="J392" s="38">
        <v>120</v>
      </c>
      <c r="K392" s="38" t="s">
        <v>88</v>
      </c>
      <c r="L392" s="38"/>
      <c r="M392" s="39" t="s">
        <v>82</v>
      </c>
      <c r="N392" s="39"/>
      <c r="O392" s="38">
        <v>60</v>
      </c>
      <c r="P392" s="6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453"/>
      <c r="R392" s="453"/>
      <c r="S392" s="453"/>
      <c r="T392" s="454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IFERROR(IF(Y392=0,"",ROUNDUP(Y392/H392,0)*0.00937),"")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9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58"/>
      <c r="B393" s="458"/>
      <c r="C393" s="458"/>
      <c r="D393" s="458"/>
      <c r="E393" s="458"/>
      <c r="F393" s="458"/>
      <c r="G393" s="458"/>
      <c r="H393" s="458"/>
      <c r="I393" s="458"/>
      <c r="J393" s="458"/>
      <c r="K393" s="458"/>
      <c r="L393" s="458"/>
      <c r="M393" s="458"/>
      <c r="N393" s="458"/>
      <c r="O393" s="459"/>
      <c r="P393" s="455" t="s">
        <v>43</v>
      </c>
      <c r="Q393" s="456"/>
      <c r="R393" s="456"/>
      <c r="S393" s="456"/>
      <c r="T393" s="456"/>
      <c r="U393" s="456"/>
      <c r="V393" s="457"/>
      <c r="W393" s="43" t="s">
        <v>42</v>
      </c>
      <c r="X393" s="44">
        <f>IFERROR(X389/H389,"0")+IFERROR(X390/H390,"0")+IFERROR(X391/H391,"0")+IFERROR(X392/H392,"0")</f>
        <v>0</v>
      </c>
      <c r="Y393" s="44">
        <f>IFERROR(Y389/H389,"0")+IFERROR(Y390/H390,"0")+IFERROR(Y391/H391,"0")+IFERROR(Y392/H392,"0")</f>
        <v>0</v>
      </c>
      <c r="Z393" s="44">
        <f>IFERROR(IF(Z389="",0,Z389),"0")+IFERROR(IF(Z390="",0,Z390),"0")+IFERROR(IF(Z391="",0,Z391),"0")+IFERROR(IF(Z392="",0,Z392),"0")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3" t="s">
        <v>0</v>
      </c>
      <c r="X394" s="44">
        <f>IFERROR(SUM(X389:X392),"0")</f>
        <v>0</v>
      </c>
      <c r="Y394" s="44">
        <f>IFERROR(SUM(Y389:Y392),"0")</f>
        <v>0</v>
      </c>
      <c r="Z394" s="43"/>
      <c r="AA394" s="68"/>
      <c r="AB394" s="68"/>
      <c r="AC394" s="68"/>
    </row>
    <row r="395" spans="1:68" ht="14.25" customHeight="1" x14ac:dyDescent="0.25">
      <c r="A395" s="450" t="s">
        <v>79</v>
      </c>
      <c r="B395" s="450"/>
      <c r="C395" s="450"/>
      <c r="D395" s="450"/>
      <c r="E395" s="450"/>
      <c r="F395" s="450"/>
      <c r="G395" s="450"/>
      <c r="H395" s="450"/>
      <c r="I395" s="450"/>
      <c r="J395" s="450"/>
      <c r="K395" s="450"/>
      <c r="L395" s="450"/>
      <c r="M395" s="450"/>
      <c r="N395" s="450"/>
      <c r="O395" s="450"/>
      <c r="P395" s="450"/>
      <c r="Q395" s="450"/>
      <c r="R395" s="450"/>
      <c r="S395" s="450"/>
      <c r="T395" s="450"/>
      <c r="U395" s="450"/>
      <c r="V395" s="450"/>
      <c r="W395" s="450"/>
      <c r="X395" s="450"/>
      <c r="Y395" s="450"/>
      <c r="Z395" s="450"/>
      <c r="AA395" s="67"/>
      <c r="AB395" s="67"/>
      <c r="AC395" s="81"/>
    </row>
    <row r="396" spans="1:68" ht="27" customHeight="1" x14ac:dyDescent="0.25">
      <c r="A396" s="64" t="s">
        <v>525</v>
      </c>
      <c r="B396" s="64" t="s">
        <v>526</v>
      </c>
      <c r="C396" s="37">
        <v>4301031303</v>
      </c>
      <c r="D396" s="451">
        <v>4607091384802</v>
      </c>
      <c r="E396" s="451"/>
      <c r="F396" s="63">
        <v>0.73</v>
      </c>
      <c r="G396" s="38">
        <v>6</v>
      </c>
      <c r="H396" s="63">
        <v>4.38</v>
      </c>
      <c r="I396" s="63">
        <v>4.6399999999999997</v>
      </c>
      <c r="J396" s="38">
        <v>156</v>
      </c>
      <c r="K396" s="38" t="s">
        <v>88</v>
      </c>
      <c r="L396" s="38"/>
      <c r="M396" s="39" t="s">
        <v>82</v>
      </c>
      <c r="N396" s="39"/>
      <c r="O396" s="38">
        <v>35</v>
      </c>
      <c r="P396" s="6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453"/>
      <c r="R396" s="453"/>
      <c r="S396" s="453"/>
      <c r="T396" s="454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IFERROR(IF(Y396=0,"",ROUNDUP(Y396/H396,0)*0.00753),"")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527</v>
      </c>
      <c r="B397" s="64" t="s">
        <v>528</v>
      </c>
      <c r="C397" s="37">
        <v>4301031304</v>
      </c>
      <c r="D397" s="451">
        <v>4607091384826</v>
      </c>
      <c r="E397" s="451"/>
      <c r="F397" s="63">
        <v>0.35</v>
      </c>
      <c r="G397" s="38">
        <v>8</v>
      </c>
      <c r="H397" s="63">
        <v>2.8</v>
      </c>
      <c r="I397" s="63">
        <v>2.98</v>
      </c>
      <c r="J397" s="38">
        <v>234</v>
      </c>
      <c r="K397" s="38" t="s">
        <v>83</v>
      </c>
      <c r="L397" s="38"/>
      <c r="M397" s="39" t="s">
        <v>82</v>
      </c>
      <c r="N397" s="39"/>
      <c r="O397" s="38">
        <v>35</v>
      </c>
      <c r="P397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453"/>
      <c r="R397" s="453"/>
      <c r="S397" s="453"/>
      <c r="T397" s="454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IFERROR(IF(Y397=0,"",ROUNDUP(Y397/H397,0)*0.00502),"")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58"/>
      <c r="B398" s="458"/>
      <c r="C398" s="458"/>
      <c r="D398" s="458"/>
      <c r="E398" s="458"/>
      <c r="F398" s="458"/>
      <c r="G398" s="458"/>
      <c r="H398" s="458"/>
      <c r="I398" s="458"/>
      <c r="J398" s="458"/>
      <c r="K398" s="458"/>
      <c r="L398" s="458"/>
      <c r="M398" s="458"/>
      <c r="N398" s="458"/>
      <c r="O398" s="459"/>
      <c r="P398" s="455" t="s">
        <v>43</v>
      </c>
      <c r="Q398" s="456"/>
      <c r="R398" s="456"/>
      <c r="S398" s="456"/>
      <c r="T398" s="456"/>
      <c r="U398" s="456"/>
      <c r="V398" s="457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458"/>
      <c r="B399" s="458"/>
      <c r="C399" s="458"/>
      <c r="D399" s="458"/>
      <c r="E399" s="458"/>
      <c r="F399" s="458"/>
      <c r="G399" s="458"/>
      <c r="H399" s="458"/>
      <c r="I399" s="458"/>
      <c r="J399" s="458"/>
      <c r="K399" s="458"/>
      <c r="L399" s="458"/>
      <c r="M399" s="458"/>
      <c r="N399" s="458"/>
      <c r="O399" s="459"/>
      <c r="P399" s="455" t="s">
        <v>43</v>
      </c>
      <c r="Q399" s="456"/>
      <c r="R399" s="456"/>
      <c r="S399" s="456"/>
      <c r="T399" s="456"/>
      <c r="U399" s="456"/>
      <c r="V399" s="457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4.25" customHeight="1" x14ac:dyDescent="0.25">
      <c r="A400" s="450" t="s">
        <v>84</v>
      </c>
      <c r="B400" s="450"/>
      <c r="C400" s="450"/>
      <c r="D400" s="450"/>
      <c r="E400" s="450"/>
      <c r="F400" s="450"/>
      <c r="G400" s="450"/>
      <c r="H400" s="450"/>
      <c r="I400" s="450"/>
      <c r="J400" s="450"/>
      <c r="K400" s="450"/>
      <c r="L400" s="450"/>
      <c r="M400" s="450"/>
      <c r="N400" s="450"/>
      <c r="O400" s="450"/>
      <c r="P400" s="450"/>
      <c r="Q400" s="450"/>
      <c r="R400" s="450"/>
      <c r="S400" s="450"/>
      <c r="T400" s="450"/>
      <c r="U400" s="450"/>
      <c r="V400" s="450"/>
      <c r="W400" s="450"/>
      <c r="X400" s="450"/>
      <c r="Y400" s="450"/>
      <c r="Z400" s="450"/>
      <c r="AA400" s="67"/>
      <c r="AB400" s="67"/>
      <c r="AC400" s="81"/>
    </row>
    <row r="401" spans="1:68" ht="27" customHeight="1" x14ac:dyDescent="0.25">
      <c r="A401" s="64" t="s">
        <v>529</v>
      </c>
      <c r="B401" s="64" t="s">
        <v>530</v>
      </c>
      <c r="C401" s="37">
        <v>4301051635</v>
      </c>
      <c r="D401" s="451">
        <v>4607091384246</v>
      </c>
      <c r="E401" s="451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126</v>
      </c>
      <c r="L401" s="38"/>
      <c r="M401" s="39" t="s">
        <v>82</v>
      </c>
      <c r="N401" s="39"/>
      <c r="O401" s="38">
        <v>40</v>
      </c>
      <c r="P401" s="6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453"/>
      <c r="R401" s="453"/>
      <c r="S401" s="453"/>
      <c r="T401" s="454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27" customHeight="1" x14ac:dyDescent="0.25">
      <c r="A402" s="64" t="s">
        <v>531</v>
      </c>
      <c r="B402" s="64" t="s">
        <v>532</v>
      </c>
      <c r="C402" s="37">
        <v>4301051445</v>
      </c>
      <c r="D402" s="451">
        <v>4680115881976</v>
      </c>
      <c r="E402" s="451"/>
      <c r="F402" s="63">
        <v>1.3</v>
      </c>
      <c r="G402" s="38">
        <v>6</v>
      </c>
      <c r="H402" s="63">
        <v>7.8</v>
      </c>
      <c r="I402" s="63">
        <v>8.2799999999999994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40</v>
      </c>
      <c r="P402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453"/>
      <c r="R402" s="453"/>
      <c r="S402" s="453"/>
      <c r="T402" s="454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533</v>
      </c>
      <c r="B403" s="64" t="s">
        <v>534</v>
      </c>
      <c r="C403" s="37">
        <v>4301051297</v>
      </c>
      <c r="D403" s="451">
        <v>4607091384253</v>
      </c>
      <c r="E403" s="451"/>
      <c r="F403" s="63">
        <v>0.4</v>
      </c>
      <c r="G403" s="38">
        <v>6</v>
      </c>
      <c r="H403" s="63">
        <v>2.4</v>
      </c>
      <c r="I403" s="63">
        <v>2.6840000000000002</v>
      </c>
      <c r="J403" s="38">
        <v>156</v>
      </c>
      <c r="K403" s="38" t="s">
        <v>88</v>
      </c>
      <c r="L403" s="38"/>
      <c r="M403" s="39" t="s">
        <v>82</v>
      </c>
      <c r="N403" s="39"/>
      <c r="O403" s="38">
        <v>40</v>
      </c>
      <c r="P403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453"/>
      <c r="R403" s="453"/>
      <c r="S403" s="453"/>
      <c r="T403" s="454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4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533</v>
      </c>
      <c r="B404" s="64" t="s">
        <v>535</v>
      </c>
      <c r="C404" s="37">
        <v>4301051634</v>
      </c>
      <c r="D404" s="451">
        <v>4607091384253</v>
      </c>
      <c r="E404" s="451"/>
      <c r="F404" s="63">
        <v>0.4</v>
      </c>
      <c r="G404" s="38">
        <v>6</v>
      </c>
      <c r="H404" s="63">
        <v>2.4</v>
      </c>
      <c r="I404" s="63">
        <v>2.6840000000000002</v>
      </c>
      <c r="J404" s="38">
        <v>156</v>
      </c>
      <c r="K404" s="38" t="s">
        <v>88</v>
      </c>
      <c r="L404" s="38"/>
      <c r="M404" s="39" t="s">
        <v>82</v>
      </c>
      <c r="N404" s="39"/>
      <c r="O404" s="38">
        <v>40</v>
      </c>
      <c r="P404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453"/>
      <c r="R404" s="453"/>
      <c r="S404" s="453"/>
      <c r="T404" s="454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IFERROR(IF(Y404=0,"",ROUNDUP(Y404/H404,0)*0.00753),"")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5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27" customHeight="1" x14ac:dyDescent="0.25">
      <c r="A405" s="64" t="s">
        <v>536</v>
      </c>
      <c r="B405" s="64" t="s">
        <v>537</v>
      </c>
      <c r="C405" s="37">
        <v>4301051444</v>
      </c>
      <c r="D405" s="451">
        <v>4680115881969</v>
      </c>
      <c r="E405" s="451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40</v>
      </c>
      <c r="P405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453"/>
      <c r="R405" s="453"/>
      <c r="S405" s="453"/>
      <c r="T405" s="454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6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458"/>
      <c r="B406" s="458"/>
      <c r="C406" s="458"/>
      <c r="D406" s="458"/>
      <c r="E406" s="458"/>
      <c r="F406" s="458"/>
      <c r="G406" s="458"/>
      <c r="H406" s="458"/>
      <c r="I406" s="458"/>
      <c r="J406" s="458"/>
      <c r="K406" s="458"/>
      <c r="L406" s="458"/>
      <c r="M406" s="458"/>
      <c r="N406" s="458"/>
      <c r="O406" s="459"/>
      <c r="P406" s="455" t="s">
        <v>43</v>
      </c>
      <c r="Q406" s="456"/>
      <c r="R406" s="456"/>
      <c r="S406" s="456"/>
      <c r="T406" s="456"/>
      <c r="U406" s="456"/>
      <c r="V406" s="457"/>
      <c r="W406" s="43" t="s">
        <v>42</v>
      </c>
      <c r="X406" s="44">
        <f>IFERROR(X401/H401,"0")+IFERROR(X402/H402,"0")+IFERROR(X403/H403,"0")+IFERROR(X404/H404,"0")+IFERROR(X405/H405,"0")</f>
        <v>0</v>
      </c>
      <c r="Y406" s="44">
        <f>IFERROR(Y401/H401,"0")+IFERROR(Y402/H402,"0")+IFERROR(Y403/H403,"0")+IFERROR(Y404/H404,"0")+IFERROR(Y405/H405,"0")</f>
        <v>0</v>
      </c>
      <c r="Z406" s="44">
        <f>IFERROR(IF(Z401="",0,Z401),"0")+IFERROR(IF(Z402="",0,Z402),"0")+IFERROR(IF(Z403="",0,Z403),"0")+IFERROR(IF(Z404="",0,Z404),"0")+IFERROR(IF(Z405="",0,Z405),"0")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58"/>
      <c r="B407" s="458"/>
      <c r="C407" s="458"/>
      <c r="D407" s="458"/>
      <c r="E407" s="458"/>
      <c r="F407" s="458"/>
      <c r="G407" s="458"/>
      <c r="H407" s="458"/>
      <c r="I407" s="458"/>
      <c r="J407" s="458"/>
      <c r="K407" s="458"/>
      <c r="L407" s="458"/>
      <c r="M407" s="458"/>
      <c r="N407" s="458"/>
      <c r="O407" s="459"/>
      <c r="P407" s="455" t="s">
        <v>43</v>
      </c>
      <c r="Q407" s="456"/>
      <c r="R407" s="456"/>
      <c r="S407" s="456"/>
      <c r="T407" s="456"/>
      <c r="U407" s="456"/>
      <c r="V407" s="457"/>
      <c r="W407" s="43" t="s">
        <v>0</v>
      </c>
      <c r="X407" s="44">
        <f>IFERROR(SUM(X401:X405),"0")</f>
        <v>0</v>
      </c>
      <c r="Y407" s="44">
        <f>IFERROR(SUM(Y401:Y405),"0")</f>
        <v>0</v>
      </c>
      <c r="Z407" s="43"/>
      <c r="AA407" s="68"/>
      <c r="AB407" s="68"/>
      <c r="AC407" s="68"/>
    </row>
    <row r="408" spans="1:68" ht="14.25" customHeight="1" x14ac:dyDescent="0.25">
      <c r="A408" s="450" t="s">
        <v>183</v>
      </c>
      <c r="B408" s="450"/>
      <c r="C408" s="450"/>
      <c r="D408" s="450"/>
      <c r="E408" s="450"/>
      <c r="F408" s="450"/>
      <c r="G408" s="450"/>
      <c r="H408" s="450"/>
      <c r="I408" s="450"/>
      <c r="J408" s="450"/>
      <c r="K408" s="450"/>
      <c r="L408" s="450"/>
      <c r="M408" s="450"/>
      <c r="N408" s="450"/>
      <c r="O408" s="450"/>
      <c r="P408" s="450"/>
      <c r="Q408" s="450"/>
      <c r="R408" s="450"/>
      <c r="S408" s="450"/>
      <c r="T408" s="450"/>
      <c r="U408" s="450"/>
      <c r="V408" s="450"/>
      <c r="W408" s="450"/>
      <c r="X408" s="450"/>
      <c r="Y408" s="450"/>
      <c r="Z408" s="450"/>
      <c r="AA408" s="67"/>
      <c r="AB408" s="67"/>
      <c r="AC408" s="81"/>
    </row>
    <row r="409" spans="1:68" ht="27" customHeight="1" x14ac:dyDescent="0.25">
      <c r="A409" s="64" t="s">
        <v>538</v>
      </c>
      <c r="B409" s="64" t="s">
        <v>539</v>
      </c>
      <c r="C409" s="37">
        <v>4301060377</v>
      </c>
      <c r="D409" s="451">
        <v>4607091389357</v>
      </c>
      <c r="E409" s="451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126</v>
      </c>
      <c r="L409" s="38"/>
      <c r="M409" s="39" t="s">
        <v>82</v>
      </c>
      <c r="N409" s="39"/>
      <c r="O409" s="38">
        <v>40</v>
      </c>
      <c r="P409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453"/>
      <c r="R409" s="453"/>
      <c r="S409" s="453"/>
      <c r="T409" s="454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7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x14ac:dyDescent="0.2">
      <c r="A410" s="458"/>
      <c r="B410" s="458"/>
      <c r="C410" s="458"/>
      <c r="D410" s="458"/>
      <c r="E410" s="458"/>
      <c r="F410" s="458"/>
      <c r="G410" s="458"/>
      <c r="H410" s="458"/>
      <c r="I410" s="458"/>
      <c r="J410" s="458"/>
      <c r="K410" s="458"/>
      <c r="L410" s="458"/>
      <c r="M410" s="458"/>
      <c r="N410" s="458"/>
      <c r="O410" s="459"/>
      <c r="P410" s="455" t="s">
        <v>43</v>
      </c>
      <c r="Q410" s="456"/>
      <c r="R410" s="456"/>
      <c r="S410" s="456"/>
      <c r="T410" s="456"/>
      <c r="U410" s="456"/>
      <c r="V410" s="457"/>
      <c r="W410" s="43" t="s">
        <v>42</v>
      </c>
      <c r="X410" s="44">
        <f>IFERROR(X409/H409,"0")</f>
        <v>0</v>
      </c>
      <c r="Y410" s="44">
        <f>IFERROR(Y409/H409,"0")</f>
        <v>0</v>
      </c>
      <c r="Z410" s="44">
        <f>IFERROR(IF(Z409="",0,Z409),"0")</f>
        <v>0</v>
      </c>
      <c r="AA410" s="68"/>
      <c r="AB410" s="68"/>
      <c r="AC410" s="68"/>
    </row>
    <row r="411" spans="1:68" x14ac:dyDescent="0.2">
      <c r="A411" s="458"/>
      <c r="B411" s="458"/>
      <c r="C411" s="458"/>
      <c r="D411" s="458"/>
      <c r="E411" s="458"/>
      <c r="F411" s="458"/>
      <c r="G411" s="458"/>
      <c r="H411" s="458"/>
      <c r="I411" s="458"/>
      <c r="J411" s="458"/>
      <c r="K411" s="458"/>
      <c r="L411" s="458"/>
      <c r="M411" s="458"/>
      <c r="N411" s="458"/>
      <c r="O411" s="459"/>
      <c r="P411" s="455" t="s">
        <v>43</v>
      </c>
      <c r="Q411" s="456"/>
      <c r="R411" s="456"/>
      <c r="S411" s="456"/>
      <c r="T411" s="456"/>
      <c r="U411" s="456"/>
      <c r="V411" s="457"/>
      <c r="W411" s="43" t="s">
        <v>0</v>
      </c>
      <c r="X411" s="44">
        <f>IFERROR(SUM(X409:X409),"0")</f>
        <v>0</v>
      </c>
      <c r="Y411" s="44">
        <f>IFERROR(SUM(Y409:Y409),"0")</f>
        <v>0</v>
      </c>
      <c r="Z411" s="43"/>
      <c r="AA411" s="68"/>
      <c r="AB411" s="68"/>
      <c r="AC411" s="68"/>
    </row>
    <row r="412" spans="1:68" ht="27.75" customHeight="1" x14ac:dyDescent="0.2">
      <c r="A412" s="448" t="s">
        <v>540</v>
      </c>
      <c r="B412" s="448"/>
      <c r="C412" s="448"/>
      <c r="D412" s="448"/>
      <c r="E412" s="448"/>
      <c r="F412" s="448"/>
      <c r="G412" s="448"/>
      <c r="H412" s="448"/>
      <c r="I412" s="448"/>
      <c r="J412" s="448"/>
      <c r="K412" s="448"/>
      <c r="L412" s="448"/>
      <c r="M412" s="448"/>
      <c r="N412" s="448"/>
      <c r="O412" s="448"/>
      <c r="P412" s="448"/>
      <c r="Q412" s="448"/>
      <c r="R412" s="448"/>
      <c r="S412" s="448"/>
      <c r="T412" s="448"/>
      <c r="U412" s="448"/>
      <c r="V412" s="448"/>
      <c r="W412" s="448"/>
      <c r="X412" s="448"/>
      <c r="Y412" s="448"/>
      <c r="Z412" s="448"/>
      <c r="AA412" s="55"/>
      <c r="AB412" s="55"/>
      <c r="AC412" s="55"/>
    </row>
    <row r="413" spans="1:68" ht="16.5" customHeight="1" x14ac:dyDescent="0.25">
      <c r="A413" s="449" t="s">
        <v>541</v>
      </c>
      <c r="B413" s="449"/>
      <c r="C413" s="449"/>
      <c r="D413" s="449"/>
      <c r="E413" s="449"/>
      <c r="F413" s="449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/>
      <c r="Q413" s="449"/>
      <c r="R413" s="449"/>
      <c r="S413" s="449"/>
      <c r="T413" s="449"/>
      <c r="U413" s="449"/>
      <c r="V413" s="449"/>
      <c r="W413" s="449"/>
      <c r="X413" s="449"/>
      <c r="Y413" s="449"/>
      <c r="Z413" s="449"/>
      <c r="AA413" s="66"/>
      <c r="AB413" s="66"/>
      <c r="AC413" s="80"/>
    </row>
    <row r="414" spans="1:68" ht="14.25" customHeight="1" x14ac:dyDescent="0.25">
      <c r="A414" s="450" t="s">
        <v>122</v>
      </c>
      <c r="B414" s="450"/>
      <c r="C414" s="450"/>
      <c r="D414" s="450"/>
      <c r="E414" s="450"/>
      <c r="F414" s="450"/>
      <c r="G414" s="450"/>
      <c r="H414" s="450"/>
      <c r="I414" s="450"/>
      <c r="J414" s="450"/>
      <c r="K414" s="450"/>
      <c r="L414" s="450"/>
      <c r="M414" s="450"/>
      <c r="N414" s="450"/>
      <c r="O414" s="450"/>
      <c r="P414" s="450"/>
      <c r="Q414" s="450"/>
      <c r="R414" s="450"/>
      <c r="S414" s="450"/>
      <c r="T414" s="450"/>
      <c r="U414" s="450"/>
      <c r="V414" s="450"/>
      <c r="W414" s="450"/>
      <c r="X414" s="450"/>
      <c r="Y414" s="450"/>
      <c r="Z414" s="450"/>
      <c r="AA414" s="67"/>
      <c r="AB414" s="67"/>
      <c r="AC414" s="81"/>
    </row>
    <row r="415" spans="1:68" ht="27" customHeight="1" x14ac:dyDescent="0.25">
      <c r="A415" s="64" t="s">
        <v>542</v>
      </c>
      <c r="B415" s="64" t="s">
        <v>543</v>
      </c>
      <c r="C415" s="37">
        <v>4301011428</v>
      </c>
      <c r="D415" s="451">
        <v>4607091389708</v>
      </c>
      <c r="E415" s="451"/>
      <c r="F415" s="63">
        <v>0.45</v>
      </c>
      <c r="G415" s="38">
        <v>6</v>
      </c>
      <c r="H415" s="63">
        <v>2.7</v>
      </c>
      <c r="I415" s="63">
        <v>2.9</v>
      </c>
      <c r="J415" s="38">
        <v>156</v>
      </c>
      <c r="K415" s="38" t="s">
        <v>88</v>
      </c>
      <c r="L415" s="38"/>
      <c r="M415" s="39" t="s">
        <v>125</v>
      </c>
      <c r="N415" s="39"/>
      <c r="O415" s="38">
        <v>50</v>
      </c>
      <c r="P415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453"/>
      <c r="R415" s="453"/>
      <c r="S415" s="453"/>
      <c r="T415" s="454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IFERROR(IF(Y415=0,"",ROUNDUP(Y415/H415,0)*0.00753),"")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8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58"/>
      <c r="B416" s="458"/>
      <c r="C416" s="458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8"/>
      <c r="O416" s="459"/>
      <c r="P416" s="455" t="s">
        <v>43</v>
      </c>
      <c r="Q416" s="456"/>
      <c r="R416" s="456"/>
      <c r="S416" s="456"/>
      <c r="T416" s="456"/>
      <c r="U416" s="456"/>
      <c r="V416" s="457"/>
      <c r="W416" s="43" t="s">
        <v>42</v>
      </c>
      <c r="X416" s="44">
        <f>IFERROR(X415/H415,"0")</f>
        <v>0</v>
      </c>
      <c r="Y416" s="44">
        <f>IFERROR(Y415/H415,"0")</f>
        <v>0</v>
      </c>
      <c r="Z416" s="44">
        <f>IFERROR(IF(Z415="",0,Z415),"0")</f>
        <v>0</v>
      </c>
      <c r="AA416" s="68"/>
      <c r="AB416" s="68"/>
      <c r="AC416" s="68"/>
    </row>
    <row r="417" spans="1:68" x14ac:dyDescent="0.2">
      <c r="A417" s="458"/>
      <c r="B417" s="458"/>
      <c r="C417" s="458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9"/>
      <c r="P417" s="455" t="s">
        <v>43</v>
      </c>
      <c r="Q417" s="456"/>
      <c r="R417" s="456"/>
      <c r="S417" s="456"/>
      <c r="T417" s="456"/>
      <c r="U417" s="456"/>
      <c r="V417" s="457"/>
      <c r="W417" s="43" t="s">
        <v>0</v>
      </c>
      <c r="X417" s="44">
        <f>IFERROR(SUM(X415:X415),"0")</f>
        <v>0</v>
      </c>
      <c r="Y417" s="44">
        <f>IFERROR(SUM(Y415:Y415),"0")</f>
        <v>0</v>
      </c>
      <c r="Z417" s="43"/>
      <c r="AA417" s="68"/>
      <c r="AB417" s="68"/>
      <c r="AC417" s="68"/>
    </row>
    <row r="418" spans="1:68" ht="14.25" customHeight="1" x14ac:dyDescent="0.25">
      <c r="A418" s="450" t="s">
        <v>79</v>
      </c>
      <c r="B418" s="450"/>
      <c r="C418" s="450"/>
      <c r="D418" s="450"/>
      <c r="E418" s="450"/>
      <c r="F418" s="450"/>
      <c r="G418" s="450"/>
      <c r="H418" s="450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450"/>
      <c r="W418" s="450"/>
      <c r="X418" s="450"/>
      <c r="Y418" s="450"/>
      <c r="Z418" s="450"/>
      <c r="AA418" s="67"/>
      <c r="AB418" s="67"/>
      <c r="AC418" s="81"/>
    </row>
    <row r="419" spans="1:68" ht="27" customHeight="1" x14ac:dyDescent="0.25">
      <c r="A419" s="64" t="s">
        <v>544</v>
      </c>
      <c r="B419" s="64" t="s">
        <v>545</v>
      </c>
      <c r="C419" s="37">
        <v>4301031322</v>
      </c>
      <c r="D419" s="451">
        <v>4607091389753</v>
      </c>
      <c r="E419" s="451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88</v>
      </c>
      <c r="L419" s="38"/>
      <c r="M419" s="39" t="s">
        <v>82</v>
      </c>
      <c r="N419" s="39"/>
      <c r="O419" s="38">
        <v>50</v>
      </c>
      <c r="P419" s="67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453"/>
      <c r="R419" s="453"/>
      <c r="S419" s="453"/>
      <c r="T419" s="454"/>
      <c r="U419" s="40" t="s">
        <v>48</v>
      </c>
      <c r="V419" s="40" t="s">
        <v>48</v>
      </c>
      <c r="W419" s="41" t="s">
        <v>0</v>
      </c>
      <c r="X419" s="59">
        <v>0</v>
      </c>
      <c r="Y419" s="56">
        <f t="shared" ref="Y419:Y439" si="72">IFERROR(IF(X419="",0,CEILING((X419/$H419),1)*$H419),"")</f>
        <v>0</v>
      </c>
      <c r="Z419" s="42" t="str">
        <f>IFERROR(IF(Y419=0,"",ROUNDUP(Y419/H419,0)*0.00753),"")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299" t="s">
        <v>69</v>
      </c>
      <c r="BM419" s="79">
        <f t="shared" ref="BM419:BM439" si="73">IFERROR(X419*I419/H419,"0")</f>
        <v>0</v>
      </c>
      <c r="BN419" s="79">
        <f t="shared" ref="BN419:BN439" si="74">IFERROR(Y419*I419/H419,"0")</f>
        <v>0</v>
      </c>
      <c r="BO419" s="79">
        <f t="shared" ref="BO419:BO439" si="75">IFERROR(1/J419*(X419/H419),"0")</f>
        <v>0</v>
      </c>
      <c r="BP419" s="79">
        <f t="shared" ref="BP419:BP439" si="76">IFERROR(1/J419*(Y419/H419),"0")</f>
        <v>0</v>
      </c>
    </row>
    <row r="420" spans="1:68" ht="27" customHeight="1" x14ac:dyDescent="0.25">
      <c r="A420" s="64" t="s">
        <v>544</v>
      </c>
      <c r="B420" s="64" t="s">
        <v>546</v>
      </c>
      <c r="C420" s="37">
        <v>4301031355</v>
      </c>
      <c r="D420" s="451">
        <v>4607091389753</v>
      </c>
      <c r="E420" s="451"/>
      <c r="F420" s="63">
        <v>0.7</v>
      </c>
      <c r="G420" s="38">
        <v>6</v>
      </c>
      <c r="H420" s="63">
        <v>4.2</v>
      </c>
      <c r="I420" s="63">
        <v>4.43</v>
      </c>
      <c r="J420" s="38">
        <v>156</v>
      </c>
      <c r="K420" s="38" t="s">
        <v>88</v>
      </c>
      <c r="L420" s="38"/>
      <c r="M420" s="39" t="s">
        <v>82</v>
      </c>
      <c r="N420" s="39"/>
      <c r="O420" s="38">
        <v>50</v>
      </c>
      <c r="P420" s="67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453"/>
      <c r="R420" s="453"/>
      <c r="S420" s="453"/>
      <c r="T420" s="454"/>
      <c r="U420" s="40" t="s">
        <v>48</v>
      </c>
      <c r="V420" s="40" t="s">
        <v>48</v>
      </c>
      <c r="W420" s="41" t="s">
        <v>0</v>
      </c>
      <c r="X420" s="59">
        <v>0</v>
      </c>
      <c r="Y420" s="56">
        <f t="shared" si="72"/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0" t="s">
        <v>69</v>
      </c>
      <c r="BM420" s="79">
        <f t="shared" si="73"/>
        <v>0</v>
      </c>
      <c r="BN420" s="79">
        <f t="shared" si="74"/>
        <v>0</v>
      </c>
      <c r="BO420" s="79">
        <f t="shared" si="75"/>
        <v>0</v>
      </c>
      <c r="BP420" s="79">
        <f t="shared" si="76"/>
        <v>0</v>
      </c>
    </row>
    <row r="421" spans="1:68" ht="27" customHeight="1" x14ac:dyDescent="0.25">
      <c r="A421" s="64" t="s">
        <v>547</v>
      </c>
      <c r="B421" s="64" t="s">
        <v>548</v>
      </c>
      <c r="C421" s="37">
        <v>4301031323</v>
      </c>
      <c r="D421" s="451">
        <v>4607091389760</v>
      </c>
      <c r="E421" s="451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50</v>
      </c>
      <c r="P421" s="67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453"/>
      <c r="R421" s="453"/>
      <c r="S421" s="453"/>
      <c r="T421" s="454"/>
      <c r="U421" s="40" t="s">
        <v>48</v>
      </c>
      <c r="V421" s="40" t="s">
        <v>48</v>
      </c>
      <c r="W421" s="41" t="s">
        <v>0</v>
      </c>
      <c r="X421" s="59">
        <v>0</v>
      </c>
      <c r="Y421" s="56">
        <f t="shared" si="72"/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1" t="s">
        <v>69</v>
      </c>
      <c r="BM421" s="79">
        <f t="shared" si="73"/>
        <v>0</v>
      </c>
      <c r="BN421" s="79">
        <f t="shared" si="74"/>
        <v>0</v>
      </c>
      <c r="BO421" s="79">
        <f t="shared" si="75"/>
        <v>0</v>
      </c>
      <c r="BP421" s="79">
        <f t="shared" si="76"/>
        <v>0</v>
      </c>
    </row>
    <row r="422" spans="1:68" ht="27" customHeight="1" x14ac:dyDescent="0.25">
      <c r="A422" s="64" t="s">
        <v>549</v>
      </c>
      <c r="B422" s="64" t="s">
        <v>550</v>
      </c>
      <c r="C422" s="37">
        <v>4301031325</v>
      </c>
      <c r="D422" s="451">
        <v>4607091389746</v>
      </c>
      <c r="E422" s="451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88</v>
      </c>
      <c r="L422" s="38"/>
      <c r="M422" s="39" t="s">
        <v>82</v>
      </c>
      <c r="N422" s="39"/>
      <c r="O422" s="38">
        <v>50</v>
      </c>
      <c r="P422" s="6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453"/>
      <c r="R422" s="453"/>
      <c r="S422" s="453"/>
      <c r="T422" s="454"/>
      <c r="U422" s="40" t="s">
        <v>48</v>
      </c>
      <c r="V422" s="40" t="s">
        <v>48</v>
      </c>
      <c r="W422" s="41" t="s">
        <v>0</v>
      </c>
      <c r="X422" s="59">
        <v>0</v>
      </c>
      <c r="Y422" s="56">
        <f t="shared" si="72"/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2" t="s">
        <v>69</v>
      </c>
      <c r="BM422" s="79">
        <f t="shared" si="73"/>
        <v>0</v>
      </c>
      <c r="BN422" s="79">
        <f t="shared" si="74"/>
        <v>0</v>
      </c>
      <c r="BO422" s="79">
        <f t="shared" si="75"/>
        <v>0</v>
      </c>
      <c r="BP422" s="79">
        <f t="shared" si="76"/>
        <v>0</v>
      </c>
    </row>
    <row r="423" spans="1:68" ht="27" customHeight="1" x14ac:dyDescent="0.25">
      <c r="A423" s="64" t="s">
        <v>549</v>
      </c>
      <c r="B423" s="64" t="s">
        <v>551</v>
      </c>
      <c r="C423" s="37">
        <v>4301031356</v>
      </c>
      <c r="D423" s="451">
        <v>4607091389746</v>
      </c>
      <c r="E423" s="451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88</v>
      </c>
      <c r="L423" s="38"/>
      <c r="M423" s="39" t="s">
        <v>82</v>
      </c>
      <c r="N423" s="39"/>
      <c r="O423" s="38">
        <v>50</v>
      </c>
      <c r="P423" s="6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453"/>
      <c r="R423" s="453"/>
      <c r="S423" s="453"/>
      <c r="T423" s="454"/>
      <c r="U423" s="40" t="s">
        <v>48</v>
      </c>
      <c r="V423" s="40" t="s">
        <v>48</v>
      </c>
      <c r="W423" s="41" t="s">
        <v>0</v>
      </c>
      <c r="X423" s="59">
        <v>0</v>
      </c>
      <c r="Y423" s="56">
        <f t="shared" si="72"/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3" t="s">
        <v>69</v>
      </c>
      <c r="BM423" s="79">
        <f t="shared" si="73"/>
        <v>0</v>
      </c>
      <c r="BN423" s="79">
        <f t="shared" si="74"/>
        <v>0</v>
      </c>
      <c r="BO423" s="79">
        <f t="shared" si="75"/>
        <v>0</v>
      </c>
      <c r="BP423" s="79">
        <f t="shared" si="76"/>
        <v>0</v>
      </c>
    </row>
    <row r="424" spans="1:68" ht="27" customHeight="1" x14ac:dyDescent="0.25">
      <c r="A424" s="64" t="s">
        <v>552</v>
      </c>
      <c r="B424" s="64" t="s">
        <v>553</v>
      </c>
      <c r="C424" s="37">
        <v>4301031335</v>
      </c>
      <c r="D424" s="451">
        <v>4680115883147</v>
      </c>
      <c r="E424" s="451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83</v>
      </c>
      <c r="L424" s="38"/>
      <c r="M424" s="39" t="s">
        <v>82</v>
      </c>
      <c r="N424" s="39"/>
      <c r="O424" s="38">
        <v>50</v>
      </c>
      <c r="P424" s="6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453"/>
      <c r="R424" s="453"/>
      <c r="S424" s="453"/>
      <c r="T424" s="454"/>
      <c r="U424" s="40" t="s">
        <v>48</v>
      </c>
      <c r="V424" s="40" t="s">
        <v>48</v>
      </c>
      <c r="W424" s="41" t="s">
        <v>0</v>
      </c>
      <c r="X424" s="59">
        <v>0</v>
      </c>
      <c r="Y424" s="56">
        <f t="shared" si="72"/>
        <v>0</v>
      </c>
      <c r="Z424" s="42" t="str">
        <f t="shared" ref="Z424:Z438" si="77">IFERROR(IF(Y424=0,"",ROUNDUP(Y424/H424,0)*0.00502),"")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304" t="s">
        <v>69</v>
      </c>
      <c r="BM424" s="79">
        <f t="shared" si="73"/>
        <v>0</v>
      </c>
      <c r="BN424" s="79">
        <f t="shared" si="74"/>
        <v>0</v>
      </c>
      <c r="BO424" s="79">
        <f t="shared" si="75"/>
        <v>0</v>
      </c>
      <c r="BP424" s="79">
        <f t="shared" si="76"/>
        <v>0</v>
      </c>
    </row>
    <row r="425" spans="1:68" ht="27" customHeight="1" x14ac:dyDescent="0.25">
      <c r="A425" s="64" t="s">
        <v>552</v>
      </c>
      <c r="B425" s="64" t="s">
        <v>554</v>
      </c>
      <c r="C425" s="37">
        <v>4301031257</v>
      </c>
      <c r="D425" s="451">
        <v>4680115883147</v>
      </c>
      <c r="E425" s="451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83</v>
      </c>
      <c r="L425" s="38"/>
      <c r="M425" s="39" t="s">
        <v>82</v>
      </c>
      <c r="N425" s="39"/>
      <c r="O425" s="38">
        <v>45</v>
      </c>
      <c r="P425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453"/>
      <c r="R425" s="453"/>
      <c r="S425" s="453"/>
      <c r="T425" s="454"/>
      <c r="U425" s="40" t="s">
        <v>48</v>
      </c>
      <c r="V425" s="40" t="s">
        <v>48</v>
      </c>
      <c r="W425" s="41" t="s">
        <v>0</v>
      </c>
      <c r="X425" s="59">
        <v>0</v>
      </c>
      <c r="Y425" s="56">
        <f t="shared" si="72"/>
        <v>0</v>
      </c>
      <c r="Z425" s="42" t="str">
        <f t="shared" si="77"/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305" t="s">
        <v>69</v>
      </c>
      <c r="BM425" s="79">
        <f t="shared" si="73"/>
        <v>0</v>
      </c>
      <c r="BN425" s="79">
        <f t="shared" si="74"/>
        <v>0</v>
      </c>
      <c r="BO425" s="79">
        <f t="shared" si="75"/>
        <v>0</v>
      </c>
      <c r="BP425" s="79">
        <f t="shared" si="76"/>
        <v>0</v>
      </c>
    </row>
    <row r="426" spans="1:68" ht="27" customHeight="1" x14ac:dyDescent="0.25">
      <c r="A426" s="64" t="s">
        <v>555</v>
      </c>
      <c r="B426" s="64" t="s">
        <v>556</v>
      </c>
      <c r="C426" s="37">
        <v>4301031330</v>
      </c>
      <c r="D426" s="451">
        <v>4607091384338</v>
      </c>
      <c r="E426" s="451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83</v>
      </c>
      <c r="L426" s="38"/>
      <c r="M426" s="39" t="s">
        <v>82</v>
      </c>
      <c r="N426" s="39"/>
      <c r="O426" s="38">
        <v>50</v>
      </c>
      <c r="P426" s="6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453"/>
      <c r="R426" s="453"/>
      <c r="S426" s="453"/>
      <c r="T426" s="454"/>
      <c r="U426" s="40" t="s">
        <v>48</v>
      </c>
      <c r="V426" s="40" t="s">
        <v>48</v>
      </c>
      <c r="W426" s="41" t="s">
        <v>0</v>
      </c>
      <c r="X426" s="59">
        <v>0</v>
      </c>
      <c r="Y426" s="56">
        <f t="shared" si="72"/>
        <v>0</v>
      </c>
      <c r="Z426" s="42" t="str">
        <f t="shared" si="77"/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06" t="s">
        <v>69</v>
      </c>
      <c r="BM426" s="79">
        <f t="shared" si="73"/>
        <v>0</v>
      </c>
      <c r="BN426" s="79">
        <f t="shared" si="74"/>
        <v>0</v>
      </c>
      <c r="BO426" s="79">
        <f t="shared" si="75"/>
        <v>0</v>
      </c>
      <c r="BP426" s="79">
        <f t="shared" si="76"/>
        <v>0</v>
      </c>
    </row>
    <row r="427" spans="1:68" ht="27" customHeight="1" x14ac:dyDescent="0.25">
      <c r="A427" s="64" t="s">
        <v>555</v>
      </c>
      <c r="B427" s="64" t="s">
        <v>557</v>
      </c>
      <c r="C427" s="37">
        <v>4301031178</v>
      </c>
      <c r="D427" s="451">
        <v>4607091384338</v>
      </c>
      <c r="E427" s="451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83</v>
      </c>
      <c r="L427" s="38"/>
      <c r="M427" s="39" t="s">
        <v>82</v>
      </c>
      <c r="N427" s="39"/>
      <c r="O427" s="38">
        <v>45</v>
      </c>
      <c r="P427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453"/>
      <c r="R427" s="453"/>
      <c r="S427" s="453"/>
      <c r="T427" s="454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si="72"/>
        <v>0</v>
      </c>
      <c r="Z427" s="42" t="str">
        <f t="shared" si="77"/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7" t="s">
        <v>69</v>
      </c>
      <c r="BM427" s="79">
        <f t="shared" si="73"/>
        <v>0</v>
      </c>
      <c r="BN427" s="79">
        <f t="shared" si="74"/>
        <v>0</v>
      </c>
      <c r="BO427" s="79">
        <f t="shared" si="75"/>
        <v>0</v>
      </c>
      <c r="BP427" s="79">
        <f t="shared" si="76"/>
        <v>0</v>
      </c>
    </row>
    <row r="428" spans="1:68" ht="37.5" customHeight="1" x14ac:dyDescent="0.25">
      <c r="A428" s="64" t="s">
        <v>558</v>
      </c>
      <c r="B428" s="64" t="s">
        <v>559</v>
      </c>
      <c r="C428" s="37">
        <v>4301031336</v>
      </c>
      <c r="D428" s="451">
        <v>4680115883154</v>
      </c>
      <c r="E428" s="451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8"/>
      <c r="M428" s="39" t="s">
        <v>82</v>
      </c>
      <c r="N428" s="39"/>
      <c r="O428" s="38">
        <v>50</v>
      </c>
      <c r="P428" s="6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453"/>
      <c r="R428" s="453"/>
      <c r="S428" s="453"/>
      <c r="T428" s="454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72"/>
        <v>0</v>
      </c>
      <c r="Z428" s="42" t="str">
        <f t="shared" si="77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8" t="s">
        <v>69</v>
      </c>
      <c r="BM428" s="79">
        <f t="shared" si="73"/>
        <v>0</v>
      </c>
      <c r="BN428" s="79">
        <f t="shared" si="74"/>
        <v>0</v>
      </c>
      <c r="BO428" s="79">
        <f t="shared" si="75"/>
        <v>0</v>
      </c>
      <c r="BP428" s="79">
        <f t="shared" si="76"/>
        <v>0</v>
      </c>
    </row>
    <row r="429" spans="1:68" ht="37.5" customHeight="1" x14ac:dyDescent="0.25">
      <c r="A429" s="64" t="s">
        <v>558</v>
      </c>
      <c r="B429" s="64" t="s">
        <v>560</v>
      </c>
      <c r="C429" s="37">
        <v>4301031254</v>
      </c>
      <c r="D429" s="451">
        <v>4680115883154</v>
      </c>
      <c r="E429" s="451"/>
      <c r="F429" s="63">
        <v>0.28000000000000003</v>
      </c>
      <c r="G429" s="38">
        <v>6</v>
      </c>
      <c r="H429" s="63">
        <v>1.68</v>
      </c>
      <c r="I429" s="63">
        <v>1.81</v>
      </c>
      <c r="J429" s="38">
        <v>234</v>
      </c>
      <c r="K429" s="38" t="s">
        <v>83</v>
      </c>
      <c r="L429" s="38"/>
      <c r="M429" s="39" t="s">
        <v>82</v>
      </c>
      <c r="N429" s="39"/>
      <c r="O429" s="38">
        <v>45</v>
      </c>
      <c r="P429" s="6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453"/>
      <c r="R429" s="453"/>
      <c r="S429" s="453"/>
      <c r="T429" s="454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72"/>
        <v>0</v>
      </c>
      <c r="Z429" s="42" t="str">
        <f t="shared" si="77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309" t="s">
        <v>69</v>
      </c>
      <c r="BM429" s="79">
        <f t="shared" si="73"/>
        <v>0</v>
      </c>
      <c r="BN429" s="79">
        <f t="shared" si="74"/>
        <v>0</v>
      </c>
      <c r="BO429" s="79">
        <f t="shared" si="75"/>
        <v>0</v>
      </c>
      <c r="BP429" s="79">
        <f t="shared" si="76"/>
        <v>0</v>
      </c>
    </row>
    <row r="430" spans="1:68" ht="37.5" customHeight="1" x14ac:dyDescent="0.25">
      <c r="A430" s="64" t="s">
        <v>561</v>
      </c>
      <c r="B430" s="64" t="s">
        <v>562</v>
      </c>
      <c r="C430" s="37">
        <v>4301031331</v>
      </c>
      <c r="D430" s="451">
        <v>4607091389524</v>
      </c>
      <c r="E430" s="451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83</v>
      </c>
      <c r="L430" s="38"/>
      <c r="M430" s="39" t="s">
        <v>82</v>
      </c>
      <c r="N430" s="39"/>
      <c r="O430" s="38">
        <v>50</v>
      </c>
      <c r="P430" s="6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453"/>
      <c r="R430" s="453"/>
      <c r="S430" s="453"/>
      <c r="T430" s="454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72"/>
        <v>0</v>
      </c>
      <c r="Z430" s="42" t="str">
        <f t="shared" si="77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10" t="s">
        <v>69</v>
      </c>
      <c r="BM430" s="79">
        <f t="shared" si="73"/>
        <v>0</v>
      </c>
      <c r="BN430" s="79">
        <f t="shared" si="74"/>
        <v>0</v>
      </c>
      <c r="BO430" s="79">
        <f t="shared" si="75"/>
        <v>0</v>
      </c>
      <c r="BP430" s="79">
        <f t="shared" si="76"/>
        <v>0</v>
      </c>
    </row>
    <row r="431" spans="1:68" ht="37.5" customHeight="1" x14ac:dyDescent="0.25">
      <c r="A431" s="64" t="s">
        <v>561</v>
      </c>
      <c r="B431" s="64" t="s">
        <v>563</v>
      </c>
      <c r="C431" s="37">
        <v>4301031361</v>
      </c>
      <c r="D431" s="451">
        <v>4607091389524</v>
      </c>
      <c r="E431" s="451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83</v>
      </c>
      <c r="L431" s="38"/>
      <c r="M431" s="39" t="s">
        <v>82</v>
      </c>
      <c r="N431" s="39"/>
      <c r="O431" s="38">
        <v>50</v>
      </c>
      <c r="P431" s="685" t="s">
        <v>564</v>
      </c>
      <c r="Q431" s="453"/>
      <c r="R431" s="453"/>
      <c r="S431" s="453"/>
      <c r="T431" s="454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72"/>
        <v>0</v>
      </c>
      <c r="Z431" s="42" t="str">
        <f t="shared" si="77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11" t="s">
        <v>69</v>
      </c>
      <c r="BM431" s="79">
        <f t="shared" si="73"/>
        <v>0</v>
      </c>
      <c r="BN431" s="79">
        <f t="shared" si="74"/>
        <v>0</v>
      </c>
      <c r="BO431" s="79">
        <f t="shared" si="75"/>
        <v>0</v>
      </c>
      <c r="BP431" s="79">
        <f t="shared" si="76"/>
        <v>0</v>
      </c>
    </row>
    <row r="432" spans="1:68" ht="27" customHeight="1" x14ac:dyDescent="0.25">
      <c r="A432" s="64" t="s">
        <v>565</v>
      </c>
      <c r="B432" s="64" t="s">
        <v>566</v>
      </c>
      <c r="C432" s="37">
        <v>4301031337</v>
      </c>
      <c r="D432" s="451">
        <v>4680115883161</v>
      </c>
      <c r="E432" s="451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83</v>
      </c>
      <c r="L432" s="38"/>
      <c r="M432" s="39" t="s">
        <v>82</v>
      </c>
      <c r="N432" s="39"/>
      <c r="O432" s="38">
        <v>50</v>
      </c>
      <c r="P432" s="68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453"/>
      <c r="R432" s="453"/>
      <c r="S432" s="453"/>
      <c r="T432" s="454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72"/>
        <v>0</v>
      </c>
      <c r="Z432" s="42" t="str">
        <f t="shared" si="77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12" t="s">
        <v>69</v>
      </c>
      <c r="BM432" s="79">
        <f t="shared" si="73"/>
        <v>0</v>
      </c>
      <c r="BN432" s="79">
        <f t="shared" si="74"/>
        <v>0</v>
      </c>
      <c r="BO432" s="79">
        <f t="shared" si="75"/>
        <v>0</v>
      </c>
      <c r="BP432" s="79">
        <f t="shared" si="76"/>
        <v>0</v>
      </c>
    </row>
    <row r="433" spans="1:68" ht="27" customHeight="1" x14ac:dyDescent="0.25">
      <c r="A433" s="64" t="s">
        <v>565</v>
      </c>
      <c r="B433" s="64" t="s">
        <v>567</v>
      </c>
      <c r="C433" s="37">
        <v>4301031258</v>
      </c>
      <c r="D433" s="451">
        <v>4680115883161</v>
      </c>
      <c r="E433" s="451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45</v>
      </c>
      <c r="P433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453"/>
      <c r="R433" s="453"/>
      <c r="S433" s="453"/>
      <c r="T433" s="454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 t="shared" si="77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1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568</v>
      </c>
      <c r="B434" s="64" t="s">
        <v>569</v>
      </c>
      <c r="C434" s="37">
        <v>4301031333</v>
      </c>
      <c r="D434" s="451">
        <v>4607091389531</v>
      </c>
      <c r="E434" s="451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50</v>
      </c>
      <c r="P434" s="68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453"/>
      <c r="R434" s="453"/>
      <c r="S434" s="453"/>
      <c r="T434" s="454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 t="shared" si="77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1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568</v>
      </c>
      <c r="B435" s="64" t="s">
        <v>570</v>
      </c>
      <c r="C435" s="37">
        <v>4301031358</v>
      </c>
      <c r="D435" s="451">
        <v>4607091389531</v>
      </c>
      <c r="E435" s="451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453"/>
      <c r="R435" s="453"/>
      <c r="S435" s="453"/>
      <c r="T435" s="454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 t="shared" si="77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1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37.5" customHeight="1" x14ac:dyDescent="0.25">
      <c r="A436" s="64" t="s">
        <v>571</v>
      </c>
      <c r="B436" s="64" t="s">
        <v>572</v>
      </c>
      <c r="C436" s="37">
        <v>4301031360</v>
      </c>
      <c r="D436" s="451">
        <v>4607091384345</v>
      </c>
      <c r="E436" s="451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6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453"/>
      <c r="R436" s="453"/>
      <c r="S436" s="453"/>
      <c r="T436" s="454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 t="shared" si="77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1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573</v>
      </c>
      <c r="B437" s="64" t="s">
        <v>574</v>
      </c>
      <c r="C437" s="37">
        <v>4301031338</v>
      </c>
      <c r="D437" s="451">
        <v>4680115883185</v>
      </c>
      <c r="E437" s="451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9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453"/>
      <c r="R437" s="453"/>
      <c r="S437" s="453"/>
      <c r="T437" s="454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si="77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1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573</v>
      </c>
      <c r="B438" s="64" t="s">
        <v>575</v>
      </c>
      <c r="C438" s="37">
        <v>4301031255</v>
      </c>
      <c r="D438" s="451">
        <v>4680115883185</v>
      </c>
      <c r="E438" s="451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453"/>
      <c r="R438" s="453"/>
      <c r="S438" s="453"/>
      <c r="T438" s="454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1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37.5" customHeight="1" x14ac:dyDescent="0.25">
      <c r="A439" s="64" t="s">
        <v>576</v>
      </c>
      <c r="B439" s="64" t="s">
        <v>577</v>
      </c>
      <c r="C439" s="37">
        <v>4301031236</v>
      </c>
      <c r="D439" s="451">
        <v>4680115882928</v>
      </c>
      <c r="E439" s="451"/>
      <c r="F439" s="63">
        <v>0.28000000000000003</v>
      </c>
      <c r="G439" s="38">
        <v>6</v>
      </c>
      <c r="H439" s="63">
        <v>1.68</v>
      </c>
      <c r="I439" s="63">
        <v>2.6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35</v>
      </c>
      <c r="P439" s="6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453"/>
      <c r="R439" s="453"/>
      <c r="S439" s="453"/>
      <c r="T439" s="454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1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x14ac:dyDescent="0.2">
      <c r="A440" s="458"/>
      <c r="B440" s="458"/>
      <c r="C440" s="458"/>
      <c r="D440" s="458"/>
      <c r="E440" s="458"/>
      <c r="F440" s="458"/>
      <c r="G440" s="458"/>
      <c r="H440" s="458"/>
      <c r="I440" s="458"/>
      <c r="J440" s="458"/>
      <c r="K440" s="458"/>
      <c r="L440" s="458"/>
      <c r="M440" s="458"/>
      <c r="N440" s="458"/>
      <c r="O440" s="459"/>
      <c r="P440" s="455" t="s">
        <v>43</v>
      </c>
      <c r="Q440" s="456"/>
      <c r="R440" s="456"/>
      <c r="S440" s="456"/>
      <c r="T440" s="456"/>
      <c r="U440" s="456"/>
      <c r="V440" s="457"/>
      <c r="W440" s="43" t="s">
        <v>42</v>
      </c>
      <c r="X440" s="44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44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44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68"/>
      <c r="AB440" s="68"/>
      <c r="AC440" s="68"/>
    </row>
    <row r="441" spans="1:68" x14ac:dyDescent="0.2">
      <c r="A441" s="458"/>
      <c r="B441" s="458"/>
      <c r="C441" s="458"/>
      <c r="D441" s="458"/>
      <c r="E441" s="458"/>
      <c r="F441" s="458"/>
      <c r="G441" s="458"/>
      <c r="H441" s="458"/>
      <c r="I441" s="458"/>
      <c r="J441" s="458"/>
      <c r="K441" s="458"/>
      <c r="L441" s="458"/>
      <c r="M441" s="458"/>
      <c r="N441" s="458"/>
      <c r="O441" s="459"/>
      <c r="P441" s="455" t="s">
        <v>43</v>
      </c>
      <c r="Q441" s="456"/>
      <c r="R441" s="456"/>
      <c r="S441" s="456"/>
      <c r="T441" s="456"/>
      <c r="U441" s="456"/>
      <c r="V441" s="457"/>
      <c r="W441" s="43" t="s">
        <v>0</v>
      </c>
      <c r="X441" s="44">
        <f>IFERROR(SUM(X419:X439),"0")</f>
        <v>0</v>
      </c>
      <c r="Y441" s="44">
        <f>IFERROR(SUM(Y419:Y439),"0")</f>
        <v>0</v>
      </c>
      <c r="Z441" s="43"/>
      <c r="AA441" s="68"/>
      <c r="AB441" s="68"/>
      <c r="AC441" s="68"/>
    </row>
    <row r="442" spans="1:68" ht="14.25" customHeight="1" x14ac:dyDescent="0.25">
      <c r="A442" s="450" t="s">
        <v>84</v>
      </c>
      <c r="B442" s="450"/>
      <c r="C442" s="450"/>
      <c r="D442" s="450"/>
      <c r="E442" s="450"/>
      <c r="F442" s="450"/>
      <c r="G442" s="450"/>
      <c r="H442" s="450"/>
      <c r="I442" s="450"/>
      <c r="J442" s="450"/>
      <c r="K442" s="450"/>
      <c r="L442" s="450"/>
      <c r="M442" s="450"/>
      <c r="N442" s="450"/>
      <c r="O442" s="450"/>
      <c r="P442" s="450"/>
      <c r="Q442" s="450"/>
      <c r="R442" s="450"/>
      <c r="S442" s="450"/>
      <c r="T442" s="450"/>
      <c r="U442" s="450"/>
      <c r="V442" s="450"/>
      <c r="W442" s="450"/>
      <c r="X442" s="450"/>
      <c r="Y442" s="450"/>
      <c r="Z442" s="450"/>
      <c r="AA442" s="67"/>
      <c r="AB442" s="67"/>
      <c r="AC442" s="81"/>
    </row>
    <row r="443" spans="1:68" ht="27" customHeight="1" x14ac:dyDescent="0.25">
      <c r="A443" s="64" t="s">
        <v>578</v>
      </c>
      <c r="B443" s="64" t="s">
        <v>579</v>
      </c>
      <c r="C443" s="37">
        <v>4301051284</v>
      </c>
      <c r="D443" s="451">
        <v>4607091384352</v>
      </c>
      <c r="E443" s="451"/>
      <c r="F443" s="63">
        <v>0.6</v>
      </c>
      <c r="G443" s="38">
        <v>4</v>
      </c>
      <c r="H443" s="63">
        <v>2.4</v>
      </c>
      <c r="I443" s="63">
        <v>2.6459999999999999</v>
      </c>
      <c r="J443" s="38">
        <v>120</v>
      </c>
      <c r="K443" s="38" t="s">
        <v>88</v>
      </c>
      <c r="L443" s="38"/>
      <c r="M443" s="39" t="s">
        <v>128</v>
      </c>
      <c r="N443" s="39"/>
      <c r="O443" s="38">
        <v>45</v>
      </c>
      <c r="P44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453"/>
      <c r="R443" s="453"/>
      <c r="S443" s="453"/>
      <c r="T443" s="454"/>
      <c r="U443" s="40" t="s">
        <v>48</v>
      </c>
      <c r="V443" s="40" t="s">
        <v>48</v>
      </c>
      <c r="W443" s="41" t="s">
        <v>0</v>
      </c>
      <c r="X443" s="59">
        <v>0</v>
      </c>
      <c r="Y443" s="56">
        <f>IFERROR(IF(X443="",0,CEILING((X443/$H443),1)*$H443),"")</f>
        <v>0</v>
      </c>
      <c r="Z443" s="42" t="str">
        <f>IFERROR(IF(Y443=0,"",ROUNDUP(Y443/H443,0)*0.00937),"")</f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20" t="s">
        <v>69</v>
      </c>
      <c r="BM443" s="79">
        <f>IFERROR(X443*I443/H443,"0")</f>
        <v>0</v>
      </c>
      <c r="BN443" s="79">
        <f>IFERROR(Y443*I443/H443,"0")</f>
        <v>0</v>
      </c>
      <c r="BO443" s="79">
        <f>IFERROR(1/J443*(X443/H443),"0")</f>
        <v>0</v>
      </c>
      <c r="BP443" s="79">
        <f>IFERROR(1/J443*(Y443/H443),"0")</f>
        <v>0</v>
      </c>
    </row>
    <row r="444" spans="1:68" ht="27" customHeight="1" x14ac:dyDescent="0.25">
      <c r="A444" s="64" t="s">
        <v>580</v>
      </c>
      <c r="B444" s="64" t="s">
        <v>581</v>
      </c>
      <c r="C444" s="37">
        <v>4301051431</v>
      </c>
      <c r="D444" s="451">
        <v>4607091389654</v>
      </c>
      <c r="E444" s="451"/>
      <c r="F444" s="63">
        <v>0.33</v>
      </c>
      <c r="G444" s="38">
        <v>6</v>
      </c>
      <c r="H444" s="63">
        <v>1.98</v>
      </c>
      <c r="I444" s="63">
        <v>2.258</v>
      </c>
      <c r="J444" s="38">
        <v>156</v>
      </c>
      <c r="K444" s="38" t="s">
        <v>88</v>
      </c>
      <c r="L444" s="38"/>
      <c r="M444" s="39" t="s">
        <v>128</v>
      </c>
      <c r="N444" s="39"/>
      <c r="O444" s="38">
        <v>45</v>
      </c>
      <c r="P444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453"/>
      <c r="R444" s="453"/>
      <c r="S444" s="453"/>
      <c r="T444" s="454"/>
      <c r="U444" s="40" t="s">
        <v>48</v>
      </c>
      <c r="V444" s="40" t="s">
        <v>48</v>
      </c>
      <c r="W444" s="41" t="s">
        <v>0</v>
      </c>
      <c r="X444" s="59">
        <v>0</v>
      </c>
      <c r="Y444" s="56">
        <f>IFERROR(IF(X444="",0,CEILING((X444/$H444),1)*$H444),"")</f>
        <v>0</v>
      </c>
      <c r="Z444" s="42" t="str">
        <f>IFERROR(IF(Y444=0,"",ROUNDUP(Y444/H444,0)*0.00753),"")</f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21" t="s">
        <v>69</v>
      </c>
      <c r="BM444" s="79">
        <f>IFERROR(X444*I444/H444,"0")</f>
        <v>0</v>
      </c>
      <c r="BN444" s="79">
        <f>IFERROR(Y444*I444/H444,"0")</f>
        <v>0</v>
      </c>
      <c r="BO444" s="79">
        <f>IFERROR(1/J444*(X444/H444),"0")</f>
        <v>0</v>
      </c>
      <c r="BP444" s="79">
        <f>IFERROR(1/J444*(Y444/H444),"0")</f>
        <v>0</v>
      </c>
    </row>
    <row r="445" spans="1:68" x14ac:dyDescent="0.2">
      <c r="A445" s="458"/>
      <c r="B445" s="458"/>
      <c r="C445" s="458"/>
      <c r="D445" s="458"/>
      <c r="E445" s="458"/>
      <c r="F445" s="458"/>
      <c r="G445" s="458"/>
      <c r="H445" s="458"/>
      <c r="I445" s="458"/>
      <c r="J445" s="458"/>
      <c r="K445" s="458"/>
      <c r="L445" s="458"/>
      <c r="M445" s="458"/>
      <c r="N445" s="458"/>
      <c r="O445" s="459"/>
      <c r="P445" s="455" t="s">
        <v>43</v>
      </c>
      <c r="Q445" s="456"/>
      <c r="R445" s="456"/>
      <c r="S445" s="456"/>
      <c r="T445" s="456"/>
      <c r="U445" s="456"/>
      <c r="V445" s="457"/>
      <c r="W445" s="43" t="s">
        <v>42</v>
      </c>
      <c r="X445" s="44">
        <f>IFERROR(X443/H443,"0")+IFERROR(X444/H444,"0")</f>
        <v>0</v>
      </c>
      <c r="Y445" s="44">
        <f>IFERROR(Y443/H443,"0")+IFERROR(Y444/H444,"0")</f>
        <v>0</v>
      </c>
      <c r="Z445" s="44">
        <f>IFERROR(IF(Z443="",0,Z443),"0")+IFERROR(IF(Z444="",0,Z444),"0")</f>
        <v>0</v>
      </c>
      <c r="AA445" s="68"/>
      <c r="AB445" s="68"/>
      <c r="AC445" s="68"/>
    </row>
    <row r="446" spans="1:68" x14ac:dyDescent="0.2">
      <c r="A446" s="458"/>
      <c r="B446" s="458"/>
      <c r="C446" s="458"/>
      <c r="D446" s="458"/>
      <c r="E446" s="458"/>
      <c r="F446" s="458"/>
      <c r="G446" s="458"/>
      <c r="H446" s="458"/>
      <c r="I446" s="458"/>
      <c r="J446" s="458"/>
      <c r="K446" s="458"/>
      <c r="L446" s="458"/>
      <c r="M446" s="458"/>
      <c r="N446" s="458"/>
      <c r="O446" s="459"/>
      <c r="P446" s="455" t="s">
        <v>43</v>
      </c>
      <c r="Q446" s="456"/>
      <c r="R446" s="456"/>
      <c r="S446" s="456"/>
      <c r="T446" s="456"/>
      <c r="U446" s="456"/>
      <c r="V446" s="457"/>
      <c r="W446" s="43" t="s">
        <v>0</v>
      </c>
      <c r="X446" s="44">
        <f>IFERROR(SUM(X443:X444),"0")</f>
        <v>0</v>
      </c>
      <c r="Y446" s="44">
        <f>IFERROR(SUM(Y443:Y444),"0")</f>
        <v>0</v>
      </c>
      <c r="Z446" s="43"/>
      <c r="AA446" s="68"/>
      <c r="AB446" s="68"/>
      <c r="AC446" s="68"/>
    </row>
    <row r="447" spans="1:68" ht="14.25" customHeight="1" x14ac:dyDescent="0.25">
      <c r="A447" s="450" t="s">
        <v>108</v>
      </c>
      <c r="B447" s="450"/>
      <c r="C447" s="450"/>
      <c r="D447" s="450"/>
      <c r="E447" s="450"/>
      <c r="F447" s="450"/>
      <c r="G447" s="450"/>
      <c r="H447" s="450"/>
      <c r="I447" s="450"/>
      <c r="J447" s="450"/>
      <c r="K447" s="450"/>
      <c r="L447" s="450"/>
      <c r="M447" s="450"/>
      <c r="N447" s="450"/>
      <c r="O447" s="450"/>
      <c r="P447" s="450"/>
      <c r="Q447" s="450"/>
      <c r="R447" s="450"/>
      <c r="S447" s="450"/>
      <c r="T447" s="450"/>
      <c r="U447" s="450"/>
      <c r="V447" s="450"/>
      <c r="W447" s="450"/>
      <c r="X447" s="450"/>
      <c r="Y447" s="450"/>
      <c r="Z447" s="450"/>
      <c r="AA447" s="67"/>
      <c r="AB447" s="67"/>
      <c r="AC447" s="81"/>
    </row>
    <row r="448" spans="1:68" ht="27" customHeight="1" x14ac:dyDescent="0.25">
      <c r="A448" s="64" t="s">
        <v>582</v>
      </c>
      <c r="B448" s="64" t="s">
        <v>583</v>
      </c>
      <c r="C448" s="37">
        <v>4301032047</v>
      </c>
      <c r="D448" s="451">
        <v>4680115884342</v>
      </c>
      <c r="E448" s="451"/>
      <c r="F448" s="63">
        <v>0.06</v>
      </c>
      <c r="G448" s="38">
        <v>20</v>
      </c>
      <c r="H448" s="63">
        <v>1.2</v>
      </c>
      <c r="I448" s="63">
        <v>1.8</v>
      </c>
      <c r="J448" s="38">
        <v>200</v>
      </c>
      <c r="K448" s="38" t="s">
        <v>585</v>
      </c>
      <c r="L448" s="38"/>
      <c r="M448" s="39" t="s">
        <v>584</v>
      </c>
      <c r="N448" s="39"/>
      <c r="O448" s="38">
        <v>60</v>
      </c>
      <c r="P448" s="69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453"/>
      <c r="R448" s="453"/>
      <c r="S448" s="453"/>
      <c r="T448" s="454"/>
      <c r="U448" s="40" t="s">
        <v>48</v>
      </c>
      <c r="V448" s="40" t="s">
        <v>48</v>
      </c>
      <c r="W448" s="41" t="s">
        <v>0</v>
      </c>
      <c r="X448" s="59">
        <v>0</v>
      </c>
      <c r="Y448" s="56">
        <f>IFERROR(IF(X448="",0,CEILING((X448/$H448),1)*$H448),"")</f>
        <v>0</v>
      </c>
      <c r="Z448" s="42" t="str">
        <f>IFERROR(IF(Y448=0,"",ROUNDUP(Y448/H448,0)*0.00627),"")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22" t="s">
        <v>69</v>
      </c>
      <c r="BM448" s="79">
        <f>IFERROR(X448*I448/H448,"0")</f>
        <v>0</v>
      </c>
      <c r="BN448" s="79">
        <f>IFERROR(Y448*I448/H448,"0")</f>
        <v>0</v>
      </c>
      <c r="BO448" s="79">
        <f>IFERROR(1/J448*(X448/H448),"0")</f>
        <v>0</v>
      </c>
      <c r="BP448" s="79">
        <f>IFERROR(1/J448*(Y448/H448),"0")</f>
        <v>0</v>
      </c>
    </row>
    <row r="449" spans="1:68" x14ac:dyDescent="0.2">
      <c r="A449" s="458"/>
      <c r="B449" s="458"/>
      <c r="C449" s="458"/>
      <c r="D449" s="458"/>
      <c r="E449" s="458"/>
      <c r="F449" s="458"/>
      <c r="G449" s="458"/>
      <c r="H449" s="458"/>
      <c r="I449" s="458"/>
      <c r="J449" s="458"/>
      <c r="K449" s="458"/>
      <c r="L449" s="458"/>
      <c r="M449" s="458"/>
      <c r="N449" s="458"/>
      <c r="O449" s="459"/>
      <c r="P449" s="455" t="s">
        <v>43</v>
      </c>
      <c r="Q449" s="456"/>
      <c r="R449" s="456"/>
      <c r="S449" s="456"/>
      <c r="T449" s="456"/>
      <c r="U449" s="456"/>
      <c r="V449" s="457"/>
      <c r="W449" s="43" t="s">
        <v>42</v>
      </c>
      <c r="X449" s="44">
        <f>IFERROR(X448/H448,"0")</f>
        <v>0</v>
      </c>
      <c r="Y449" s="44">
        <f>IFERROR(Y448/H448,"0")</f>
        <v>0</v>
      </c>
      <c r="Z449" s="44">
        <f>IFERROR(IF(Z448="",0,Z448),"0")</f>
        <v>0</v>
      </c>
      <c r="AA449" s="68"/>
      <c r="AB449" s="68"/>
      <c r="AC449" s="68"/>
    </row>
    <row r="450" spans="1:68" x14ac:dyDescent="0.2">
      <c r="A450" s="458"/>
      <c r="B450" s="458"/>
      <c r="C450" s="458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8"/>
      <c r="O450" s="459"/>
      <c r="P450" s="455" t="s">
        <v>43</v>
      </c>
      <c r="Q450" s="456"/>
      <c r="R450" s="456"/>
      <c r="S450" s="456"/>
      <c r="T450" s="456"/>
      <c r="U450" s="456"/>
      <c r="V450" s="457"/>
      <c r="W450" s="43" t="s">
        <v>0</v>
      </c>
      <c r="X450" s="44">
        <f>IFERROR(SUM(X448:X448),"0")</f>
        <v>0</v>
      </c>
      <c r="Y450" s="44">
        <f>IFERROR(SUM(Y448:Y448),"0")</f>
        <v>0</v>
      </c>
      <c r="Z450" s="43"/>
      <c r="AA450" s="68"/>
      <c r="AB450" s="68"/>
      <c r="AC450" s="68"/>
    </row>
    <row r="451" spans="1:68" ht="16.5" customHeight="1" x14ac:dyDescent="0.25">
      <c r="A451" s="449" t="s">
        <v>586</v>
      </c>
      <c r="B451" s="449"/>
      <c r="C451" s="449"/>
      <c r="D451" s="449"/>
      <c r="E451" s="449"/>
      <c r="F451" s="449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/>
      <c r="Q451" s="449"/>
      <c r="R451" s="449"/>
      <c r="S451" s="449"/>
      <c r="T451" s="449"/>
      <c r="U451" s="449"/>
      <c r="V451" s="449"/>
      <c r="W451" s="449"/>
      <c r="X451" s="449"/>
      <c r="Y451" s="449"/>
      <c r="Z451" s="449"/>
      <c r="AA451" s="66"/>
      <c r="AB451" s="66"/>
      <c r="AC451" s="80"/>
    </row>
    <row r="452" spans="1:68" ht="14.25" customHeight="1" x14ac:dyDescent="0.25">
      <c r="A452" s="450" t="s">
        <v>162</v>
      </c>
      <c r="B452" s="450"/>
      <c r="C452" s="450"/>
      <c r="D452" s="450"/>
      <c r="E452" s="450"/>
      <c r="F452" s="450"/>
      <c r="G452" s="450"/>
      <c r="H452" s="450"/>
      <c r="I452" s="450"/>
      <c r="J452" s="450"/>
      <c r="K452" s="450"/>
      <c r="L452" s="450"/>
      <c r="M452" s="450"/>
      <c r="N452" s="450"/>
      <c r="O452" s="450"/>
      <c r="P452" s="450"/>
      <c r="Q452" s="450"/>
      <c r="R452" s="450"/>
      <c r="S452" s="450"/>
      <c r="T452" s="450"/>
      <c r="U452" s="450"/>
      <c r="V452" s="450"/>
      <c r="W452" s="450"/>
      <c r="X452" s="450"/>
      <c r="Y452" s="450"/>
      <c r="Z452" s="450"/>
      <c r="AA452" s="67"/>
      <c r="AB452" s="67"/>
      <c r="AC452" s="81"/>
    </row>
    <row r="453" spans="1:68" ht="27" customHeight="1" x14ac:dyDescent="0.25">
      <c r="A453" s="64" t="s">
        <v>587</v>
      </c>
      <c r="B453" s="64" t="s">
        <v>588</v>
      </c>
      <c r="C453" s="37">
        <v>4301020315</v>
      </c>
      <c r="D453" s="451">
        <v>4607091389364</v>
      </c>
      <c r="E453" s="451"/>
      <c r="F453" s="63">
        <v>0.42</v>
      </c>
      <c r="G453" s="38">
        <v>6</v>
      </c>
      <c r="H453" s="63">
        <v>2.52</v>
      </c>
      <c r="I453" s="63">
        <v>2.75</v>
      </c>
      <c r="J453" s="38">
        <v>156</v>
      </c>
      <c r="K453" s="38" t="s">
        <v>88</v>
      </c>
      <c r="L453" s="38"/>
      <c r="M453" s="39" t="s">
        <v>82</v>
      </c>
      <c r="N453" s="39"/>
      <c r="O453" s="38">
        <v>40</v>
      </c>
      <c r="P453" s="6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453"/>
      <c r="R453" s="453"/>
      <c r="S453" s="453"/>
      <c r="T453" s="454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58"/>
      <c r="B454" s="458"/>
      <c r="C454" s="458"/>
      <c r="D454" s="458"/>
      <c r="E454" s="458"/>
      <c r="F454" s="458"/>
      <c r="G454" s="458"/>
      <c r="H454" s="458"/>
      <c r="I454" s="458"/>
      <c r="J454" s="458"/>
      <c r="K454" s="458"/>
      <c r="L454" s="458"/>
      <c r="M454" s="458"/>
      <c r="N454" s="458"/>
      <c r="O454" s="459"/>
      <c r="P454" s="455" t="s">
        <v>43</v>
      </c>
      <c r="Q454" s="456"/>
      <c r="R454" s="456"/>
      <c r="S454" s="456"/>
      <c r="T454" s="456"/>
      <c r="U454" s="456"/>
      <c r="V454" s="457"/>
      <c r="W454" s="43" t="s">
        <v>42</v>
      </c>
      <c r="X454" s="44">
        <f>IFERROR(X453/H453,"0")</f>
        <v>0</v>
      </c>
      <c r="Y454" s="44">
        <f>IFERROR(Y453/H453,"0")</f>
        <v>0</v>
      </c>
      <c r="Z454" s="44">
        <f>IFERROR(IF(Z453="",0,Z453),"0")</f>
        <v>0</v>
      </c>
      <c r="AA454" s="68"/>
      <c r="AB454" s="68"/>
      <c r="AC454" s="68"/>
    </row>
    <row r="455" spans="1:68" x14ac:dyDescent="0.2">
      <c r="A455" s="458"/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9"/>
      <c r="P455" s="455" t="s">
        <v>43</v>
      </c>
      <c r="Q455" s="456"/>
      <c r="R455" s="456"/>
      <c r="S455" s="456"/>
      <c r="T455" s="456"/>
      <c r="U455" s="456"/>
      <c r="V455" s="457"/>
      <c r="W455" s="43" t="s">
        <v>0</v>
      </c>
      <c r="X455" s="44">
        <f>IFERROR(SUM(X453:X453),"0")</f>
        <v>0</v>
      </c>
      <c r="Y455" s="44">
        <f>IFERROR(SUM(Y453:Y453),"0")</f>
        <v>0</v>
      </c>
      <c r="Z455" s="43"/>
      <c r="AA455" s="68"/>
      <c r="AB455" s="68"/>
      <c r="AC455" s="68"/>
    </row>
    <row r="456" spans="1:68" ht="14.25" customHeight="1" x14ac:dyDescent="0.25">
      <c r="A456" s="450" t="s">
        <v>79</v>
      </c>
      <c r="B456" s="450"/>
      <c r="C456" s="450"/>
      <c r="D456" s="450"/>
      <c r="E456" s="450"/>
      <c r="F456" s="450"/>
      <c r="G456" s="450"/>
      <c r="H456" s="450"/>
      <c r="I456" s="450"/>
      <c r="J456" s="450"/>
      <c r="K456" s="450"/>
      <c r="L456" s="450"/>
      <c r="M456" s="450"/>
      <c r="N456" s="450"/>
      <c r="O456" s="450"/>
      <c r="P456" s="450"/>
      <c r="Q456" s="450"/>
      <c r="R456" s="450"/>
      <c r="S456" s="450"/>
      <c r="T456" s="450"/>
      <c r="U456" s="450"/>
      <c r="V456" s="450"/>
      <c r="W456" s="450"/>
      <c r="X456" s="450"/>
      <c r="Y456" s="450"/>
      <c r="Z456" s="450"/>
      <c r="AA456" s="67"/>
      <c r="AB456" s="67"/>
      <c r="AC456" s="81"/>
    </row>
    <row r="457" spans="1:68" ht="27" customHeight="1" x14ac:dyDescent="0.25">
      <c r="A457" s="64" t="s">
        <v>589</v>
      </c>
      <c r="B457" s="64" t="s">
        <v>590</v>
      </c>
      <c r="C457" s="37">
        <v>4301031324</v>
      </c>
      <c r="D457" s="451">
        <v>4607091389739</v>
      </c>
      <c r="E457" s="451"/>
      <c r="F457" s="63">
        <v>0.7</v>
      </c>
      <c r="G457" s="38">
        <v>6</v>
      </c>
      <c r="H457" s="63">
        <v>4.2</v>
      </c>
      <c r="I457" s="63">
        <v>4.43</v>
      </c>
      <c r="J457" s="38">
        <v>156</v>
      </c>
      <c r="K457" s="38" t="s">
        <v>88</v>
      </c>
      <c r="L457" s="38"/>
      <c r="M457" s="39" t="s">
        <v>82</v>
      </c>
      <c r="N457" s="39"/>
      <c r="O457" s="38">
        <v>50</v>
      </c>
      <c r="P457" s="69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453"/>
      <c r="R457" s="453"/>
      <c r="S457" s="453"/>
      <c r="T457" s="454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ref="Y457:Y462" si="78"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 t="shared" ref="BM457:BM462" si="79">IFERROR(X457*I457/H457,"0")</f>
        <v>0</v>
      </c>
      <c r="BN457" s="79">
        <f t="shared" ref="BN457:BN462" si="80">IFERROR(Y457*I457/H457,"0")</f>
        <v>0</v>
      </c>
      <c r="BO457" s="79">
        <f t="shared" ref="BO457:BO462" si="81">IFERROR(1/J457*(X457/H457),"0")</f>
        <v>0</v>
      </c>
      <c r="BP457" s="79">
        <f t="shared" ref="BP457:BP462" si="82">IFERROR(1/J457*(Y457/H457),"0")</f>
        <v>0</v>
      </c>
    </row>
    <row r="458" spans="1:68" ht="27" customHeight="1" x14ac:dyDescent="0.25">
      <c r="A458" s="64" t="s">
        <v>589</v>
      </c>
      <c r="B458" s="64" t="s">
        <v>591</v>
      </c>
      <c r="C458" s="37">
        <v>4301031212</v>
      </c>
      <c r="D458" s="451">
        <v>4607091389739</v>
      </c>
      <c r="E458" s="451"/>
      <c r="F458" s="63">
        <v>0.7</v>
      </c>
      <c r="G458" s="38">
        <v>6</v>
      </c>
      <c r="H458" s="63">
        <v>4.2</v>
      </c>
      <c r="I458" s="63">
        <v>4.43</v>
      </c>
      <c r="J458" s="38">
        <v>156</v>
      </c>
      <c r="K458" s="38" t="s">
        <v>88</v>
      </c>
      <c r="L458" s="38"/>
      <c r="M458" s="39" t="s">
        <v>125</v>
      </c>
      <c r="N458" s="39"/>
      <c r="O458" s="38">
        <v>45</v>
      </c>
      <c r="P458" s="69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453"/>
      <c r="R458" s="453"/>
      <c r="S458" s="453"/>
      <c r="T458" s="454"/>
      <c r="U458" s="40" t="s">
        <v>48</v>
      </c>
      <c r="V458" s="40" t="s">
        <v>48</v>
      </c>
      <c r="W458" s="41" t="s">
        <v>0</v>
      </c>
      <c r="X458" s="59">
        <v>0</v>
      </c>
      <c r="Y458" s="56">
        <f t="shared" si="78"/>
        <v>0</v>
      </c>
      <c r="Z458" s="42" t="str">
        <f>IFERROR(IF(Y458=0,"",ROUNDUP(Y458/H458,0)*0.00753),"")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5" t="s">
        <v>69</v>
      </c>
      <c r="BM458" s="79">
        <f t="shared" si="79"/>
        <v>0</v>
      </c>
      <c r="BN458" s="79">
        <f t="shared" si="80"/>
        <v>0</v>
      </c>
      <c r="BO458" s="79">
        <f t="shared" si="81"/>
        <v>0</v>
      </c>
      <c r="BP458" s="79">
        <f t="shared" si="82"/>
        <v>0</v>
      </c>
    </row>
    <row r="459" spans="1:68" ht="27" customHeight="1" x14ac:dyDescent="0.25">
      <c r="A459" s="64" t="s">
        <v>592</v>
      </c>
      <c r="B459" s="64" t="s">
        <v>593</v>
      </c>
      <c r="C459" s="37">
        <v>4301031363</v>
      </c>
      <c r="D459" s="451">
        <v>4607091389425</v>
      </c>
      <c r="E459" s="451"/>
      <c r="F459" s="63">
        <v>0.35</v>
      </c>
      <c r="G459" s="38">
        <v>6</v>
      </c>
      <c r="H459" s="63">
        <v>2.1</v>
      </c>
      <c r="I459" s="63">
        <v>2.23</v>
      </c>
      <c r="J459" s="38">
        <v>234</v>
      </c>
      <c r="K459" s="38" t="s">
        <v>83</v>
      </c>
      <c r="L459" s="38"/>
      <c r="M459" s="39" t="s">
        <v>82</v>
      </c>
      <c r="N459" s="39"/>
      <c r="O459" s="38">
        <v>50</v>
      </c>
      <c r="P459" s="7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453"/>
      <c r="R459" s="453"/>
      <c r="S459" s="453"/>
      <c r="T459" s="454"/>
      <c r="U459" s="40" t="s">
        <v>48</v>
      </c>
      <c r="V459" s="40" t="s">
        <v>48</v>
      </c>
      <c r="W459" s="41" t="s">
        <v>0</v>
      </c>
      <c r="X459" s="59">
        <v>0</v>
      </c>
      <c r="Y459" s="56">
        <f t="shared" si="78"/>
        <v>0</v>
      </c>
      <c r="Z459" s="42" t="str">
        <f>IFERROR(IF(Y459=0,"",ROUNDUP(Y459/H459,0)*0.00502),"")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 t="shared" si="79"/>
        <v>0</v>
      </c>
      <c r="BN459" s="79">
        <f t="shared" si="80"/>
        <v>0</v>
      </c>
      <c r="BO459" s="79">
        <f t="shared" si="81"/>
        <v>0</v>
      </c>
      <c r="BP459" s="79">
        <f t="shared" si="82"/>
        <v>0</v>
      </c>
    </row>
    <row r="460" spans="1:68" ht="27" customHeight="1" x14ac:dyDescent="0.25">
      <c r="A460" s="64" t="s">
        <v>594</v>
      </c>
      <c r="B460" s="64" t="s">
        <v>595</v>
      </c>
      <c r="C460" s="37">
        <v>4301031334</v>
      </c>
      <c r="D460" s="451">
        <v>4680115880771</v>
      </c>
      <c r="E460" s="451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83</v>
      </c>
      <c r="L460" s="38"/>
      <c r="M460" s="39" t="s">
        <v>82</v>
      </c>
      <c r="N460" s="39"/>
      <c r="O460" s="38">
        <v>50</v>
      </c>
      <c r="P460" s="70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453"/>
      <c r="R460" s="453"/>
      <c r="S460" s="453"/>
      <c r="T460" s="454"/>
      <c r="U460" s="40" t="s">
        <v>48</v>
      </c>
      <c r="V460" s="40" t="s">
        <v>48</v>
      </c>
      <c r="W460" s="41" t="s">
        <v>0</v>
      </c>
      <c r="X460" s="59">
        <v>0</v>
      </c>
      <c r="Y460" s="56">
        <f t="shared" si="78"/>
        <v>0</v>
      </c>
      <c r="Z460" s="42" t="str">
        <f>IFERROR(IF(Y460=0,"",ROUNDUP(Y460/H460,0)*0.00502),"")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 t="shared" si="79"/>
        <v>0</v>
      </c>
      <c r="BN460" s="79">
        <f t="shared" si="80"/>
        <v>0</v>
      </c>
      <c r="BO460" s="79">
        <f t="shared" si="81"/>
        <v>0</v>
      </c>
      <c r="BP460" s="79">
        <f t="shared" si="82"/>
        <v>0</v>
      </c>
    </row>
    <row r="461" spans="1:68" ht="27" customHeight="1" x14ac:dyDescent="0.25">
      <c r="A461" s="64" t="s">
        <v>596</v>
      </c>
      <c r="B461" s="64" t="s">
        <v>597</v>
      </c>
      <c r="C461" s="37">
        <v>4301031327</v>
      </c>
      <c r="D461" s="451">
        <v>4607091389500</v>
      </c>
      <c r="E461" s="451"/>
      <c r="F461" s="63">
        <v>0.35</v>
      </c>
      <c r="G461" s="38">
        <v>6</v>
      </c>
      <c r="H461" s="63">
        <v>2.1</v>
      </c>
      <c r="I461" s="63">
        <v>2.23</v>
      </c>
      <c r="J461" s="38">
        <v>234</v>
      </c>
      <c r="K461" s="38" t="s">
        <v>83</v>
      </c>
      <c r="L461" s="38"/>
      <c r="M461" s="39" t="s">
        <v>82</v>
      </c>
      <c r="N461" s="39"/>
      <c r="O461" s="38">
        <v>50</v>
      </c>
      <c r="P461" s="7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453"/>
      <c r="R461" s="453"/>
      <c r="S461" s="453"/>
      <c r="T461" s="454"/>
      <c r="U461" s="40" t="s">
        <v>48</v>
      </c>
      <c r="V461" s="40" t="s">
        <v>48</v>
      </c>
      <c r="W461" s="41" t="s">
        <v>0</v>
      </c>
      <c r="X461" s="59">
        <v>0</v>
      </c>
      <c r="Y461" s="56">
        <f t="shared" si="78"/>
        <v>0</v>
      </c>
      <c r="Z461" s="42" t="str">
        <f>IFERROR(IF(Y461=0,"",ROUNDUP(Y461/H461,0)*0.00502),"")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 t="shared" si="79"/>
        <v>0</v>
      </c>
      <c r="BN461" s="79">
        <f t="shared" si="80"/>
        <v>0</v>
      </c>
      <c r="BO461" s="79">
        <f t="shared" si="81"/>
        <v>0</v>
      </c>
      <c r="BP461" s="79">
        <f t="shared" si="82"/>
        <v>0</v>
      </c>
    </row>
    <row r="462" spans="1:68" ht="27" customHeight="1" x14ac:dyDescent="0.25">
      <c r="A462" s="64" t="s">
        <v>596</v>
      </c>
      <c r="B462" s="64" t="s">
        <v>598</v>
      </c>
      <c r="C462" s="37">
        <v>4301031173</v>
      </c>
      <c r="D462" s="451">
        <v>4607091389500</v>
      </c>
      <c r="E462" s="451"/>
      <c r="F462" s="63">
        <v>0.35</v>
      </c>
      <c r="G462" s="38">
        <v>6</v>
      </c>
      <c r="H462" s="63">
        <v>2.1</v>
      </c>
      <c r="I462" s="63">
        <v>2.23</v>
      </c>
      <c r="J462" s="38">
        <v>234</v>
      </c>
      <c r="K462" s="38" t="s">
        <v>83</v>
      </c>
      <c r="L462" s="38"/>
      <c r="M462" s="39" t="s">
        <v>82</v>
      </c>
      <c r="N462" s="39"/>
      <c r="O462" s="38">
        <v>45</v>
      </c>
      <c r="P462" s="7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453"/>
      <c r="R462" s="453"/>
      <c r="S462" s="453"/>
      <c r="T462" s="454"/>
      <c r="U462" s="40" t="s">
        <v>48</v>
      </c>
      <c r="V462" s="40" t="s">
        <v>48</v>
      </c>
      <c r="W462" s="41" t="s">
        <v>0</v>
      </c>
      <c r="X462" s="59">
        <v>0</v>
      </c>
      <c r="Y462" s="56">
        <f t="shared" si="78"/>
        <v>0</v>
      </c>
      <c r="Z462" s="42" t="str">
        <f>IFERROR(IF(Y462=0,"",ROUNDUP(Y462/H462,0)*0.00502),"")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 t="shared" si="79"/>
        <v>0</v>
      </c>
      <c r="BN462" s="79">
        <f t="shared" si="80"/>
        <v>0</v>
      </c>
      <c r="BO462" s="79">
        <f t="shared" si="81"/>
        <v>0</v>
      </c>
      <c r="BP462" s="79">
        <f t="shared" si="82"/>
        <v>0</v>
      </c>
    </row>
    <row r="463" spans="1:68" x14ac:dyDescent="0.2">
      <c r="A463" s="458"/>
      <c r="B463" s="458"/>
      <c r="C463" s="458"/>
      <c r="D463" s="458"/>
      <c r="E463" s="458"/>
      <c r="F463" s="458"/>
      <c r="G463" s="458"/>
      <c r="H463" s="458"/>
      <c r="I463" s="458"/>
      <c r="J463" s="458"/>
      <c r="K463" s="458"/>
      <c r="L463" s="458"/>
      <c r="M463" s="458"/>
      <c r="N463" s="458"/>
      <c r="O463" s="459"/>
      <c r="P463" s="455" t="s">
        <v>43</v>
      </c>
      <c r="Q463" s="456"/>
      <c r="R463" s="456"/>
      <c r="S463" s="456"/>
      <c r="T463" s="456"/>
      <c r="U463" s="456"/>
      <c r="V463" s="457"/>
      <c r="W463" s="43" t="s">
        <v>42</v>
      </c>
      <c r="X463" s="44">
        <f>IFERROR(X457/H457,"0")+IFERROR(X458/H458,"0")+IFERROR(X459/H459,"0")+IFERROR(X460/H460,"0")+IFERROR(X461/H461,"0")+IFERROR(X462/H462,"0")</f>
        <v>0</v>
      </c>
      <c r="Y463" s="44">
        <f>IFERROR(Y457/H457,"0")+IFERROR(Y458/H458,"0")+IFERROR(Y459/H459,"0")+IFERROR(Y460/H460,"0")+IFERROR(Y461/H461,"0")+IFERROR(Y462/H462,"0")</f>
        <v>0</v>
      </c>
      <c r="Z463" s="44">
        <f>IFERROR(IF(Z457="",0,Z457),"0")+IFERROR(IF(Z458="",0,Z458),"0")+IFERROR(IF(Z459="",0,Z459),"0")+IFERROR(IF(Z460="",0,Z460),"0")+IFERROR(IF(Z461="",0,Z461),"0")+IFERROR(IF(Z462="",0,Z462),"0")</f>
        <v>0</v>
      </c>
      <c r="AA463" s="68"/>
      <c r="AB463" s="68"/>
      <c r="AC463" s="68"/>
    </row>
    <row r="464" spans="1:68" x14ac:dyDescent="0.2">
      <c r="A464" s="458"/>
      <c r="B464" s="458"/>
      <c r="C464" s="458"/>
      <c r="D464" s="458"/>
      <c r="E464" s="458"/>
      <c r="F464" s="458"/>
      <c r="G464" s="458"/>
      <c r="H464" s="458"/>
      <c r="I464" s="458"/>
      <c r="J464" s="458"/>
      <c r="K464" s="458"/>
      <c r="L464" s="458"/>
      <c r="M464" s="458"/>
      <c r="N464" s="458"/>
      <c r="O464" s="459"/>
      <c r="P464" s="455" t="s">
        <v>43</v>
      </c>
      <c r="Q464" s="456"/>
      <c r="R464" s="456"/>
      <c r="S464" s="456"/>
      <c r="T464" s="456"/>
      <c r="U464" s="456"/>
      <c r="V464" s="457"/>
      <c r="W464" s="43" t="s">
        <v>0</v>
      </c>
      <c r="X464" s="44">
        <f>IFERROR(SUM(X457:X462),"0")</f>
        <v>0</v>
      </c>
      <c r="Y464" s="44">
        <f>IFERROR(SUM(Y457:Y462),"0")</f>
        <v>0</v>
      </c>
      <c r="Z464" s="43"/>
      <c r="AA464" s="68"/>
      <c r="AB464" s="68"/>
      <c r="AC464" s="68"/>
    </row>
    <row r="465" spans="1:68" ht="14.25" customHeight="1" x14ac:dyDescent="0.25">
      <c r="A465" s="450" t="s">
        <v>117</v>
      </c>
      <c r="B465" s="450"/>
      <c r="C465" s="450"/>
      <c r="D465" s="450"/>
      <c r="E465" s="450"/>
      <c r="F465" s="450"/>
      <c r="G465" s="450"/>
      <c r="H465" s="450"/>
      <c r="I465" s="450"/>
      <c r="J465" s="450"/>
      <c r="K465" s="450"/>
      <c r="L465" s="450"/>
      <c r="M465" s="450"/>
      <c r="N465" s="450"/>
      <c r="O465" s="450"/>
      <c r="P465" s="450"/>
      <c r="Q465" s="450"/>
      <c r="R465" s="450"/>
      <c r="S465" s="450"/>
      <c r="T465" s="450"/>
      <c r="U465" s="450"/>
      <c r="V465" s="450"/>
      <c r="W465" s="450"/>
      <c r="X465" s="450"/>
      <c r="Y465" s="450"/>
      <c r="Z465" s="450"/>
      <c r="AA465" s="67"/>
      <c r="AB465" s="67"/>
      <c r="AC465" s="81"/>
    </row>
    <row r="466" spans="1:68" ht="27" customHeight="1" x14ac:dyDescent="0.25">
      <c r="A466" s="64" t="s">
        <v>599</v>
      </c>
      <c r="B466" s="64" t="s">
        <v>600</v>
      </c>
      <c r="C466" s="37">
        <v>4301170010</v>
      </c>
      <c r="D466" s="451">
        <v>4680115884090</v>
      </c>
      <c r="E466" s="451"/>
      <c r="F466" s="63">
        <v>0.11</v>
      </c>
      <c r="G466" s="38">
        <v>12</v>
      </c>
      <c r="H466" s="63">
        <v>1.32</v>
      </c>
      <c r="I466" s="63">
        <v>1.88</v>
      </c>
      <c r="J466" s="38">
        <v>200</v>
      </c>
      <c r="K466" s="38" t="s">
        <v>585</v>
      </c>
      <c r="L466" s="38"/>
      <c r="M466" s="39" t="s">
        <v>584</v>
      </c>
      <c r="N466" s="39"/>
      <c r="O466" s="38">
        <v>150</v>
      </c>
      <c r="P466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453"/>
      <c r="R466" s="453"/>
      <c r="S466" s="453"/>
      <c r="T466" s="454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58"/>
      <c r="B468" s="458"/>
      <c r="C468" s="458"/>
      <c r="D468" s="458"/>
      <c r="E468" s="458"/>
      <c r="F468" s="458"/>
      <c r="G468" s="458"/>
      <c r="H468" s="458"/>
      <c r="I468" s="458"/>
      <c r="J468" s="458"/>
      <c r="K468" s="458"/>
      <c r="L468" s="458"/>
      <c r="M468" s="458"/>
      <c r="N468" s="458"/>
      <c r="O468" s="459"/>
      <c r="P468" s="455" t="s">
        <v>43</v>
      </c>
      <c r="Q468" s="456"/>
      <c r="R468" s="456"/>
      <c r="S468" s="456"/>
      <c r="T468" s="456"/>
      <c r="U468" s="456"/>
      <c r="V468" s="457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customHeight="1" x14ac:dyDescent="0.25">
      <c r="A469" s="449" t="s">
        <v>601</v>
      </c>
      <c r="B469" s="449"/>
      <c r="C469" s="449"/>
      <c r="D469" s="449"/>
      <c r="E469" s="449"/>
      <c r="F469" s="449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/>
      <c r="Q469" s="449"/>
      <c r="R469" s="449"/>
      <c r="S469" s="449"/>
      <c r="T469" s="449"/>
      <c r="U469" s="449"/>
      <c r="V469" s="449"/>
      <c r="W469" s="449"/>
      <c r="X469" s="449"/>
      <c r="Y469" s="449"/>
      <c r="Z469" s="449"/>
      <c r="AA469" s="66"/>
      <c r="AB469" s="66"/>
      <c r="AC469" s="80"/>
    </row>
    <row r="470" spans="1:68" ht="14.25" customHeight="1" x14ac:dyDescent="0.25">
      <c r="A470" s="450" t="s">
        <v>79</v>
      </c>
      <c r="B470" s="450"/>
      <c r="C470" s="450"/>
      <c r="D470" s="450"/>
      <c r="E470" s="450"/>
      <c r="F470" s="450"/>
      <c r="G470" s="450"/>
      <c r="H470" s="450"/>
      <c r="I470" s="450"/>
      <c r="J470" s="450"/>
      <c r="K470" s="450"/>
      <c r="L470" s="450"/>
      <c r="M470" s="450"/>
      <c r="N470" s="450"/>
      <c r="O470" s="450"/>
      <c r="P470" s="450"/>
      <c r="Q470" s="450"/>
      <c r="R470" s="450"/>
      <c r="S470" s="450"/>
      <c r="T470" s="450"/>
      <c r="U470" s="450"/>
      <c r="V470" s="450"/>
      <c r="W470" s="450"/>
      <c r="X470" s="450"/>
      <c r="Y470" s="450"/>
      <c r="Z470" s="450"/>
      <c r="AA470" s="67"/>
      <c r="AB470" s="67"/>
      <c r="AC470" s="81"/>
    </row>
    <row r="471" spans="1:68" ht="27" customHeight="1" x14ac:dyDescent="0.25">
      <c r="A471" s="64" t="s">
        <v>602</v>
      </c>
      <c r="B471" s="64" t="s">
        <v>603</v>
      </c>
      <c r="C471" s="37">
        <v>4301031294</v>
      </c>
      <c r="D471" s="451">
        <v>4680115885189</v>
      </c>
      <c r="E471" s="451"/>
      <c r="F471" s="63">
        <v>0.2</v>
      </c>
      <c r="G471" s="38">
        <v>6</v>
      </c>
      <c r="H471" s="63">
        <v>1.2</v>
      </c>
      <c r="I471" s="63">
        <v>1.3720000000000001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40</v>
      </c>
      <c r="P471" s="7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453"/>
      <c r="R471" s="453"/>
      <c r="S471" s="453"/>
      <c r="T471" s="454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ht="27" customHeight="1" x14ac:dyDescent="0.25">
      <c r="A472" s="64" t="s">
        <v>604</v>
      </c>
      <c r="B472" s="64" t="s">
        <v>605</v>
      </c>
      <c r="C472" s="37">
        <v>4301031293</v>
      </c>
      <c r="D472" s="451">
        <v>4680115885172</v>
      </c>
      <c r="E472" s="451"/>
      <c r="F472" s="63">
        <v>0.2</v>
      </c>
      <c r="G472" s="38">
        <v>6</v>
      </c>
      <c r="H472" s="63">
        <v>1.2</v>
      </c>
      <c r="I472" s="63">
        <v>1.3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40</v>
      </c>
      <c r="P472" s="7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453"/>
      <c r="R472" s="453"/>
      <c r="S472" s="453"/>
      <c r="T472" s="454"/>
      <c r="U472" s="40" t="s">
        <v>48</v>
      </c>
      <c r="V472" s="40" t="s">
        <v>48</v>
      </c>
      <c r="W472" s="41" t="s">
        <v>0</v>
      </c>
      <c r="X472" s="59">
        <v>0</v>
      </c>
      <c r="Y472" s="56">
        <f>IFERROR(IF(X472="",0,CEILING((X472/$H472),1)*$H472),"")</f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32" t="s">
        <v>69</v>
      </c>
      <c r="BM472" s="79">
        <f>IFERROR(X472*I472/H472,"0")</f>
        <v>0</v>
      </c>
      <c r="BN472" s="79">
        <f>IFERROR(Y472*I472/H472,"0")</f>
        <v>0</v>
      </c>
      <c r="BO472" s="79">
        <f>IFERROR(1/J472*(X472/H472),"0")</f>
        <v>0</v>
      </c>
      <c r="BP472" s="79">
        <f>IFERROR(1/J472*(Y472/H472),"0")</f>
        <v>0</v>
      </c>
    </row>
    <row r="473" spans="1:68" ht="27" customHeight="1" x14ac:dyDescent="0.25">
      <c r="A473" s="64" t="s">
        <v>606</v>
      </c>
      <c r="B473" s="64" t="s">
        <v>607</v>
      </c>
      <c r="C473" s="37">
        <v>4301031291</v>
      </c>
      <c r="D473" s="451">
        <v>4680115885110</v>
      </c>
      <c r="E473" s="451"/>
      <c r="F473" s="63">
        <v>0.2</v>
      </c>
      <c r="G473" s="38">
        <v>6</v>
      </c>
      <c r="H473" s="63">
        <v>1.2</v>
      </c>
      <c r="I473" s="63">
        <v>2.02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35</v>
      </c>
      <c r="P473" s="70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453"/>
      <c r="R473" s="453"/>
      <c r="S473" s="453"/>
      <c r="T473" s="454"/>
      <c r="U473" s="40" t="s">
        <v>48</v>
      </c>
      <c r="V473" s="40" t="s">
        <v>48</v>
      </c>
      <c r="W473" s="41" t="s">
        <v>0</v>
      </c>
      <c r="X473" s="59">
        <v>0</v>
      </c>
      <c r="Y473" s="56">
        <f>IFERROR(IF(X473="",0,CEILING((X473/$H473),1)*$H473),"")</f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3" t="s">
        <v>69</v>
      </c>
      <c r="BM473" s="79">
        <f>IFERROR(X473*I473/H473,"0")</f>
        <v>0</v>
      </c>
      <c r="BN473" s="79">
        <f>IFERROR(Y473*I473/H473,"0")</f>
        <v>0</v>
      </c>
      <c r="BO473" s="79">
        <f>IFERROR(1/J473*(X473/H473),"0")</f>
        <v>0</v>
      </c>
      <c r="BP473" s="79">
        <f>IFERROR(1/J473*(Y473/H473),"0")</f>
        <v>0</v>
      </c>
    </row>
    <row r="474" spans="1:68" x14ac:dyDescent="0.2">
      <c r="A474" s="458"/>
      <c r="B474" s="458"/>
      <c r="C474" s="458"/>
      <c r="D474" s="458"/>
      <c r="E474" s="458"/>
      <c r="F474" s="458"/>
      <c r="G474" s="458"/>
      <c r="H474" s="458"/>
      <c r="I474" s="458"/>
      <c r="J474" s="458"/>
      <c r="K474" s="458"/>
      <c r="L474" s="458"/>
      <c r="M474" s="458"/>
      <c r="N474" s="458"/>
      <c r="O474" s="459"/>
      <c r="P474" s="455" t="s">
        <v>43</v>
      </c>
      <c r="Q474" s="456"/>
      <c r="R474" s="456"/>
      <c r="S474" s="456"/>
      <c r="T474" s="456"/>
      <c r="U474" s="456"/>
      <c r="V474" s="457"/>
      <c r="W474" s="43" t="s">
        <v>42</v>
      </c>
      <c r="X474" s="44">
        <f>IFERROR(X471/H471,"0")+IFERROR(X472/H472,"0")+IFERROR(X473/H473,"0")</f>
        <v>0</v>
      </c>
      <c r="Y474" s="44">
        <f>IFERROR(Y471/H471,"0")+IFERROR(Y472/H472,"0")+IFERROR(Y473/H473,"0")</f>
        <v>0</v>
      </c>
      <c r="Z474" s="44">
        <f>IFERROR(IF(Z471="",0,Z471),"0")+IFERROR(IF(Z472="",0,Z472),"0")+IFERROR(IF(Z473="",0,Z473),"0")</f>
        <v>0</v>
      </c>
      <c r="AA474" s="68"/>
      <c r="AB474" s="68"/>
      <c r="AC474" s="68"/>
    </row>
    <row r="475" spans="1:68" x14ac:dyDescent="0.2">
      <c r="A475" s="458"/>
      <c r="B475" s="458"/>
      <c r="C475" s="458"/>
      <c r="D475" s="458"/>
      <c r="E475" s="458"/>
      <c r="F475" s="458"/>
      <c r="G475" s="458"/>
      <c r="H475" s="458"/>
      <c r="I475" s="458"/>
      <c r="J475" s="458"/>
      <c r="K475" s="458"/>
      <c r="L475" s="458"/>
      <c r="M475" s="458"/>
      <c r="N475" s="458"/>
      <c r="O475" s="459"/>
      <c r="P475" s="455" t="s">
        <v>43</v>
      </c>
      <c r="Q475" s="456"/>
      <c r="R475" s="456"/>
      <c r="S475" s="456"/>
      <c r="T475" s="456"/>
      <c r="U475" s="456"/>
      <c r="V475" s="457"/>
      <c r="W475" s="43" t="s">
        <v>0</v>
      </c>
      <c r="X475" s="44">
        <f>IFERROR(SUM(X471:X473),"0")</f>
        <v>0</v>
      </c>
      <c r="Y475" s="44">
        <f>IFERROR(SUM(Y471:Y473),"0")</f>
        <v>0</v>
      </c>
      <c r="Z475" s="43"/>
      <c r="AA475" s="68"/>
      <c r="AB475" s="68"/>
      <c r="AC475" s="68"/>
    </row>
    <row r="476" spans="1:68" ht="16.5" customHeight="1" x14ac:dyDescent="0.25">
      <c r="A476" s="449" t="s">
        <v>608</v>
      </c>
      <c r="B476" s="449"/>
      <c r="C476" s="449"/>
      <c r="D476" s="449"/>
      <c r="E476" s="449"/>
      <c r="F476" s="449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/>
      <c r="Q476" s="449"/>
      <c r="R476" s="449"/>
      <c r="S476" s="449"/>
      <c r="T476" s="449"/>
      <c r="U476" s="449"/>
      <c r="V476" s="449"/>
      <c r="W476" s="449"/>
      <c r="X476" s="449"/>
      <c r="Y476" s="449"/>
      <c r="Z476" s="449"/>
      <c r="AA476" s="66"/>
      <c r="AB476" s="66"/>
      <c r="AC476" s="80"/>
    </row>
    <row r="477" spans="1:68" ht="14.25" customHeight="1" x14ac:dyDescent="0.25">
      <c r="A477" s="450" t="s">
        <v>79</v>
      </c>
      <c r="B477" s="450"/>
      <c r="C477" s="450"/>
      <c r="D477" s="450"/>
      <c r="E477" s="450"/>
      <c r="F477" s="450"/>
      <c r="G477" s="450"/>
      <c r="H477" s="450"/>
      <c r="I477" s="450"/>
      <c r="J477" s="450"/>
      <c r="K477" s="450"/>
      <c r="L477" s="450"/>
      <c r="M477" s="450"/>
      <c r="N477" s="450"/>
      <c r="O477" s="450"/>
      <c r="P477" s="450"/>
      <c r="Q477" s="450"/>
      <c r="R477" s="450"/>
      <c r="S477" s="450"/>
      <c r="T477" s="450"/>
      <c r="U477" s="450"/>
      <c r="V477" s="450"/>
      <c r="W477" s="450"/>
      <c r="X477" s="450"/>
      <c r="Y477" s="450"/>
      <c r="Z477" s="450"/>
      <c r="AA477" s="67"/>
      <c r="AB477" s="67"/>
      <c r="AC477" s="81"/>
    </row>
    <row r="478" spans="1:68" ht="27" customHeight="1" x14ac:dyDescent="0.25">
      <c r="A478" s="64" t="s">
        <v>609</v>
      </c>
      <c r="B478" s="64" t="s">
        <v>610</v>
      </c>
      <c r="C478" s="37">
        <v>4301031261</v>
      </c>
      <c r="D478" s="451">
        <v>4680115885103</v>
      </c>
      <c r="E478" s="451"/>
      <c r="F478" s="63">
        <v>0.27</v>
      </c>
      <c r="G478" s="38">
        <v>6</v>
      </c>
      <c r="H478" s="63">
        <v>1.62</v>
      </c>
      <c r="I478" s="63">
        <v>1.82</v>
      </c>
      <c r="J478" s="38">
        <v>156</v>
      </c>
      <c r="K478" s="38" t="s">
        <v>88</v>
      </c>
      <c r="L478" s="38"/>
      <c r="M478" s="39" t="s">
        <v>82</v>
      </c>
      <c r="N478" s="39"/>
      <c r="O478" s="38">
        <v>40</v>
      </c>
      <c r="P478" s="7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453"/>
      <c r="R478" s="453"/>
      <c r="S478" s="453"/>
      <c r="T478" s="454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IFERROR(IF(Y478=0,"",ROUNDUP(Y478/H478,0)*0.00753),"")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4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x14ac:dyDescent="0.2">
      <c r="A479" s="458"/>
      <c r="B479" s="458"/>
      <c r="C479" s="458"/>
      <c r="D479" s="458"/>
      <c r="E479" s="458"/>
      <c r="F479" s="458"/>
      <c r="G479" s="458"/>
      <c r="H479" s="458"/>
      <c r="I479" s="458"/>
      <c r="J479" s="458"/>
      <c r="K479" s="458"/>
      <c r="L479" s="458"/>
      <c r="M479" s="458"/>
      <c r="N479" s="458"/>
      <c r="O479" s="459"/>
      <c r="P479" s="455" t="s">
        <v>43</v>
      </c>
      <c r="Q479" s="456"/>
      <c r="R479" s="456"/>
      <c r="S479" s="456"/>
      <c r="T479" s="456"/>
      <c r="U479" s="456"/>
      <c r="V479" s="457"/>
      <c r="W479" s="43" t="s">
        <v>42</v>
      </c>
      <c r="X479" s="44">
        <f>IFERROR(X478/H478,"0")</f>
        <v>0</v>
      </c>
      <c r="Y479" s="44">
        <f>IFERROR(Y478/H478,"0")</f>
        <v>0</v>
      </c>
      <c r="Z479" s="44">
        <f>IFERROR(IF(Z478="",0,Z478),"0")</f>
        <v>0</v>
      </c>
      <c r="AA479" s="68"/>
      <c r="AB479" s="68"/>
      <c r="AC479" s="68"/>
    </row>
    <row r="480" spans="1:68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3" t="s">
        <v>0</v>
      </c>
      <c r="X480" s="44">
        <f>IFERROR(SUM(X478:X478),"0")</f>
        <v>0</v>
      </c>
      <c r="Y480" s="44">
        <f>IFERROR(SUM(Y478:Y478),"0")</f>
        <v>0</v>
      </c>
      <c r="Z480" s="43"/>
      <c r="AA480" s="68"/>
      <c r="AB480" s="68"/>
      <c r="AC480" s="68"/>
    </row>
    <row r="481" spans="1:68" ht="27.75" customHeight="1" x14ac:dyDescent="0.2">
      <c r="A481" s="448" t="s">
        <v>611</v>
      </c>
      <c r="B481" s="448"/>
      <c r="C481" s="448"/>
      <c r="D481" s="448"/>
      <c r="E481" s="448"/>
      <c r="F481" s="448"/>
      <c r="G481" s="448"/>
      <c r="H481" s="448"/>
      <c r="I481" s="448"/>
      <c r="J481" s="448"/>
      <c r="K481" s="448"/>
      <c r="L481" s="448"/>
      <c r="M481" s="448"/>
      <c r="N481" s="448"/>
      <c r="O481" s="448"/>
      <c r="P481" s="448"/>
      <c r="Q481" s="448"/>
      <c r="R481" s="448"/>
      <c r="S481" s="448"/>
      <c r="T481" s="448"/>
      <c r="U481" s="448"/>
      <c r="V481" s="448"/>
      <c r="W481" s="448"/>
      <c r="X481" s="448"/>
      <c r="Y481" s="448"/>
      <c r="Z481" s="448"/>
      <c r="AA481" s="55"/>
      <c r="AB481" s="55"/>
      <c r="AC481" s="55"/>
    </row>
    <row r="482" spans="1:68" ht="16.5" customHeight="1" x14ac:dyDescent="0.25">
      <c r="A482" s="449" t="s">
        <v>611</v>
      </c>
      <c r="B482" s="449"/>
      <c r="C482" s="449"/>
      <c r="D482" s="449"/>
      <c r="E482" s="449"/>
      <c r="F482" s="449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/>
      <c r="Q482" s="449"/>
      <c r="R482" s="449"/>
      <c r="S482" s="449"/>
      <c r="T482" s="449"/>
      <c r="U482" s="449"/>
      <c r="V482" s="449"/>
      <c r="W482" s="449"/>
      <c r="X482" s="449"/>
      <c r="Y482" s="449"/>
      <c r="Z482" s="449"/>
      <c r="AA482" s="66"/>
      <c r="AB482" s="66"/>
      <c r="AC482" s="80"/>
    </row>
    <row r="483" spans="1:68" ht="14.25" customHeight="1" x14ac:dyDescent="0.25">
      <c r="A483" s="450" t="s">
        <v>122</v>
      </c>
      <c r="B483" s="450"/>
      <c r="C483" s="450"/>
      <c r="D483" s="450"/>
      <c r="E483" s="450"/>
      <c r="F483" s="450"/>
      <c r="G483" s="450"/>
      <c r="H483" s="450"/>
      <c r="I483" s="450"/>
      <c r="J483" s="450"/>
      <c r="K483" s="450"/>
      <c r="L483" s="450"/>
      <c r="M483" s="450"/>
      <c r="N483" s="450"/>
      <c r="O483" s="450"/>
      <c r="P483" s="450"/>
      <c r="Q483" s="450"/>
      <c r="R483" s="450"/>
      <c r="S483" s="450"/>
      <c r="T483" s="450"/>
      <c r="U483" s="450"/>
      <c r="V483" s="450"/>
      <c r="W483" s="450"/>
      <c r="X483" s="450"/>
      <c r="Y483" s="450"/>
      <c r="Z483" s="450"/>
      <c r="AA483" s="67"/>
      <c r="AB483" s="67"/>
      <c r="AC483" s="81"/>
    </row>
    <row r="484" spans="1:68" ht="27" customHeight="1" x14ac:dyDescent="0.25">
      <c r="A484" s="64" t="s">
        <v>612</v>
      </c>
      <c r="B484" s="64" t="s">
        <v>613</v>
      </c>
      <c r="C484" s="37">
        <v>4301011795</v>
      </c>
      <c r="D484" s="451">
        <v>4607091389067</v>
      </c>
      <c r="E484" s="451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126</v>
      </c>
      <c r="L484" s="38"/>
      <c r="M484" s="39" t="s">
        <v>125</v>
      </c>
      <c r="N484" s="39"/>
      <c r="O484" s="38">
        <v>60</v>
      </c>
      <c r="P484" s="7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453"/>
      <c r="R484" s="453"/>
      <c r="S484" s="453"/>
      <c r="T484" s="454"/>
      <c r="U484" s="40" t="s">
        <v>48</v>
      </c>
      <c r="V484" s="40" t="s">
        <v>48</v>
      </c>
      <c r="W484" s="41" t="s">
        <v>0</v>
      </c>
      <c r="X484" s="59">
        <v>0</v>
      </c>
      <c r="Y484" s="56">
        <f t="shared" ref="Y484:Y491" si="83">IFERROR(IF(X484="",0,CEILING((X484/$H484),1)*$H484),"")</f>
        <v>0</v>
      </c>
      <c r="Z484" s="42" t="str">
        <f t="shared" ref="Z484:Z489" si="84">IFERROR(IF(Y484=0,"",ROUNDUP(Y484/H484,0)*0.01196),"")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5" t="s">
        <v>69</v>
      </c>
      <c r="BM484" s="79">
        <f t="shared" ref="BM484:BM491" si="85">IFERROR(X484*I484/H484,"0")</f>
        <v>0</v>
      </c>
      <c r="BN484" s="79">
        <f t="shared" ref="BN484:BN491" si="86">IFERROR(Y484*I484/H484,"0")</f>
        <v>0</v>
      </c>
      <c r="BO484" s="79">
        <f t="shared" ref="BO484:BO491" si="87">IFERROR(1/J484*(X484/H484),"0")</f>
        <v>0</v>
      </c>
      <c r="BP484" s="79">
        <f t="shared" ref="BP484:BP491" si="88">IFERROR(1/J484*(Y484/H484),"0")</f>
        <v>0</v>
      </c>
    </row>
    <row r="485" spans="1:68" ht="27" customHeight="1" x14ac:dyDescent="0.25">
      <c r="A485" s="64" t="s">
        <v>614</v>
      </c>
      <c r="B485" s="64" t="s">
        <v>615</v>
      </c>
      <c r="C485" s="37">
        <v>4301011961</v>
      </c>
      <c r="D485" s="451">
        <v>4680115885271</v>
      </c>
      <c r="E485" s="451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126</v>
      </c>
      <c r="L485" s="38"/>
      <c r="M485" s="39" t="s">
        <v>125</v>
      </c>
      <c r="N485" s="39"/>
      <c r="O485" s="38">
        <v>60</v>
      </c>
      <c r="P485" s="7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453"/>
      <c r="R485" s="453"/>
      <c r="S485" s="453"/>
      <c r="T485" s="454"/>
      <c r="U485" s="40" t="s">
        <v>48</v>
      </c>
      <c r="V485" s="40" t="s">
        <v>48</v>
      </c>
      <c r="W485" s="41" t="s">
        <v>0</v>
      </c>
      <c r="X485" s="59">
        <v>0</v>
      </c>
      <c r="Y485" s="56">
        <f t="shared" si="83"/>
        <v>0</v>
      </c>
      <c r="Z485" s="42" t="str">
        <f t="shared" si="84"/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 t="shared" si="85"/>
        <v>0</v>
      </c>
      <c r="BN485" s="79">
        <f t="shared" si="86"/>
        <v>0</v>
      </c>
      <c r="BO485" s="79">
        <f t="shared" si="87"/>
        <v>0</v>
      </c>
      <c r="BP485" s="79">
        <f t="shared" si="88"/>
        <v>0</v>
      </c>
    </row>
    <row r="486" spans="1:68" ht="16.5" customHeight="1" x14ac:dyDescent="0.25">
      <c r="A486" s="64" t="s">
        <v>616</v>
      </c>
      <c r="B486" s="64" t="s">
        <v>617</v>
      </c>
      <c r="C486" s="37">
        <v>4301011774</v>
      </c>
      <c r="D486" s="451">
        <v>4680115884502</v>
      </c>
      <c r="E486" s="451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126</v>
      </c>
      <c r="L486" s="38"/>
      <c r="M486" s="39" t="s">
        <v>125</v>
      </c>
      <c r="N486" s="39"/>
      <c r="O486" s="38">
        <v>60</v>
      </c>
      <c r="P486" s="7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453"/>
      <c r="R486" s="453"/>
      <c r="S486" s="453"/>
      <c r="T486" s="454"/>
      <c r="U486" s="40" t="s">
        <v>48</v>
      </c>
      <c r="V486" s="40" t="s">
        <v>48</v>
      </c>
      <c r="W486" s="41" t="s">
        <v>0</v>
      </c>
      <c r="X486" s="59">
        <v>0</v>
      </c>
      <c r="Y486" s="56">
        <f t="shared" si="83"/>
        <v>0</v>
      </c>
      <c r="Z486" s="42" t="str">
        <f t="shared" si="84"/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7" t="s">
        <v>69</v>
      </c>
      <c r="BM486" s="79">
        <f t="shared" si="85"/>
        <v>0</v>
      </c>
      <c r="BN486" s="79">
        <f t="shared" si="86"/>
        <v>0</v>
      </c>
      <c r="BO486" s="79">
        <f t="shared" si="87"/>
        <v>0</v>
      </c>
      <c r="BP486" s="79">
        <f t="shared" si="88"/>
        <v>0</v>
      </c>
    </row>
    <row r="487" spans="1:68" ht="27" customHeight="1" x14ac:dyDescent="0.25">
      <c r="A487" s="64" t="s">
        <v>618</v>
      </c>
      <c r="B487" s="64" t="s">
        <v>619</v>
      </c>
      <c r="C487" s="37">
        <v>4301011771</v>
      </c>
      <c r="D487" s="451">
        <v>4607091389104</v>
      </c>
      <c r="E487" s="451"/>
      <c r="F487" s="63">
        <v>0.88</v>
      </c>
      <c r="G487" s="38">
        <v>6</v>
      </c>
      <c r="H487" s="63">
        <v>5.28</v>
      </c>
      <c r="I487" s="63">
        <v>5.64</v>
      </c>
      <c r="J487" s="38">
        <v>104</v>
      </c>
      <c r="K487" s="38" t="s">
        <v>126</v>
      </c>
      <c r="L487" s="38"/>
      <c r="M487" s="39" t="s">
        <v>125</v>
      </c>
      <c r="N487" s="39"/>
      <c r="O487" s="38">
        <v>60</v>
      </c>
      <c r="P487" s="7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453"/>
      <c r="R487" s="453"/>
      <c r="S487" s="453"/>
      <c r="T487" s="454"/>
      <c r="U487" s="40" t="s">
        <v>48</v>
      </c>
      <c r="V487" s="40" t="s">
        <v>48</v>
      </c>
      <c r="W487" s="41" t="s">
        <v>0</v>
      </c>
      <c r="X487" s="59">
        <v>0</v>
      </c>
      <c r="Y487" s="56">
        <f t="shared" si="83"/>
        <v>0</v>
      </c>
      <c r="Z487" s="42" t="str">
        <f t="shared" si="84"/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8" t="s">
        <v>69</v>
      </c>
      <c r="BM487" s="79">
        <f t="shared" si="85"/>
        <v>0</v>
      </c>
      <c r="BN487" s="79">
        <f t="shared" si="86"/>
        <v>0</v>
      </c>
      <c r="BO487" s="79">
        <f t="shared" si="87"/>
        <v>0</v>
      </c>
      <c r="BP487" s="79">
        <f t="shared" si="88"/>
        <v>0</v>
      </c>
    </row>
    <row r="488" spans="1:68" ht="16.5" customHeight="1" x14ac:dyDescent="0.25">
      <c r="A488" s="64" t="s">
        <v>620</v>
      </c>
      <c r="B488" s="64" t="s">
        <v>621</v>
      </c>
      <c r="C488" s="37">
        <v>4301011799</v>
      </c>
      <c r="D488" s="451">
        <v>4680115884519</v>
      </c>
      <c r="E488" s="451"/>
      <c r="F488" s="63">
        <v>0.88</v>
      </c>
      <c r="G488" s="38">
        <v>6</v>
      </c>
      <c r="H488" s="63">
        <v>5.28</v>
      </c>
      <c r="I488" s="63">
        <v>5.64</v>
      </c>
      <c r="J488" s="38">
        <v>104</v>
      </c>
      <c r="K488" s="38" t="s">
        <v>126</v>
      </c>
      <c r="L488" s="38"/>
      <c r="M488" s="39" t="s">
        <v>128</v>
      </c>
      <c r="N488" s="39"/>
      <c r="O488" s="38">
        <v>60</v>
      </c>
      <c r="P488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453"/>
      <c r="R488" s="453"/>
      <c r="S488" s="453"/>
      <c r="T488" s="454"/>
      <c r="U488" s="40" t="s">
        <v>48</v>
      </c>
      <c r="V488" s="40" t="s">
        <v>48</v>
      </c>
      <c r="W488" s="41" t="s">
        <v>0</v>
      </c>
      <c r="X488" s="59">
        <v>0</v>
      </c>
      <c r="Y488" s="56">
        <f t="shared" si="83"/>
        <v>0</v>
      </c>
      <c r="Z488" s="42" t="str">
        <f t="shared" si="84"/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9" t="s">
        <v>69</v>
      </c>
      <c r="BM488" s="79">
        <f t="shared" si="85"/>
        <v>0</v>
      </c>
      <c r="BN488" s="79">
        <f t="shared" si="86"/>
        <v>0</v>
      </c>
      <c r="BO488" s="79">
        <f t="shared" si="87"/>
        <v>0</v>
      </c>
      <c r="BP488" s="79">
        <f t="shared" si="88"/>
        <v>0</v>
      </c>
    </row>
    <row r="489" spans="1:68" ht="27" customHeight="1" x14ac:dyDescent="0.25">
      <c r="A489" s="64" t="s">
        <v>622</v>
      </c>
      <c r="B489" s="64" t="s">
        <v>623</v>
      </c>
      <c r="C489" s="37">
        <v>4301011376</v>
      </c>
      <c r="D489" s="451">
        <v>4680115885226</v>
      </c>
      <c r="E489" s="451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126</v>
      </c>
      <c r="L489" s="38"/>
      <c r="M489" s="39" t="s">
        <v>128</v>
      </c>
      <c r="N489" s="39"/>
      <c r="O489" s="38">
        <v>60</v>
      </c>
      <c r="P489" s="7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453"/>
      <c r="R489" s="453"/>
      <c r="S489" s="453"/>
      <c r="T489" s="454"/>
      <c r="U489" s="40" t="s">
        <v>48</v>
      </c>
      <c r="V489" s="40" t="s">
        <v>48</v>
      </c>
      <c r="W489" s="41" t="s">
        <v>0</v>
      </c>
      <c r="X489" s="59">
        <v>0</v>
      </c>
      <c r="Y489" s="56">
        <f t="shared" si="83"/>
        <v>0</v>
      </c>
      <c r="Z489" s="42" t="str">
        <f t="shared" si="84"/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40" t="s">
        <v>69</v>
      </c>
      <c r="BM489" s="79">
        <f t="shared" si="85"/>
        <v>0</v>
      </c>
      <c r="BN489" s="79">
        <f t="shared" si="86"/>
        <v>0</v>
      </c>
      <c r="BO489" s="79">
        <f t="shared" si="87"/>
        <v>0</v>
      </c>
      <c r="BP489" s="79">
        <f t="shared" si="88"/>
        <v>0</v>
      </c>
    </row>
    <row r="490" spans="1:68" ht="27" customHeight="1" x14ac:dyDescent="0.25">
      <c r="A490" s="64" t="s">
        <v>624</v>
      </c>
      <c r="B490" s="64" t="s">
        <v>625</v>
      </c>
      <c r="C490" s="37">
        <v>4301011778</v>
      </c>
      <c r="D490" s="451">
        <v>4680115880603</v>
      </c>
      <c r="E490" s="451"/>
      <c r="F490" s="63">
        <v>0.6</v>
      </c>
      <c r="G490" s="38">
        <v>6</v>
      </c>
      <c r="H490" s="63">
        <v>3.6</v>
      </c>
      <c r="I490" s="63">
        <v>3.84</v>
      </c>
      <c r="J490" s="38">
        <v>120</v>
      </c>
      <c r="K490" s="38" t="s">
        <v>88</v>
      </c>
      <c r="L490" s="38"/>
      <c r="M490" s="39" t="s">
        <v>125</v>
      </c>
      <c r="N490" s="39"/>
      <c r="O490" s="38">
        <v>60</v>
      </c>
      <c r="P490" s="7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453"/>
      <c r="R490" s="453"/>
      <c r="S490" s="453"/>
      <c r="T490" s="454"/>
      <c r="U490" s="40" t="s">
        <v>48</v>
      </c>
      <c r="V490" s="40" t="s">
        <v>48</v>
      </c>
      <c r="W490" s="41" t="s">
        <v>0</v>
      </c>
      <c r="X490" s="59">
        <v>0</v>
      </c>
      <c r="Y490" s="56">
        <f t="shared" si="83"/>
        <v>0</v>
      </c>
      <c r="Z490" s="42" t="str">
        <f>IFERROR(IF(Y490=0,"",ROUNDUP(Y490/H490,0)*0.00937),"")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1" t="s">
        <v>69</v>
      </c>
      <c r="BM490" s="79">
        <f t="shared" si="85"/>
        <v>0</v>
      </c>
      <c r="BN490" s="79">
        <f t="shared" si="86"/>
        <v>0</v>
      </c>
      <c r="BO490" s="79">
        <f t="shared" si="87"/>
        <v>0</v>
      </c>
      <c r="BP490" s="79">
        <f t="shared" si="88"/>
        <v>0</v>
      </c>
    </row>
    <row r="491" spans="1:68" ht="27" customHeight="1" x14ac:dyDescent="0.25">
      <c r="A491" s="64" t="s">
        <v>626</v>
      </c>
      <c r="B491" s="64" t="s">
        <v>627</v>
      </c>
      <c r="C491" s="37">
        <v>4301011784</v>
      </c>
      <c r="D491" s="451">
        <v>4607091389982</v>
      </c>
      <c r="E491" s="451"/>
      <c r="F491" s="63">
        <v>0.6</v>
      </c>
      <c r="G491" s="38">
        <v>6</v>
      </c>
      <c r="H491" s="63">
        <v>3.6</v>
      </c>
      <c r="I491" s="63">
        <v>3.84</v>
      </c>
      <c r="J491" s="38">
        <v>120</v>
      </c>
      <c r="K491" s="38" t="s">
        <v>88</v>
      </c>
      <c r="L491" s="38"/>
      <c r="M491" s="39" t="s">
        <v>125</v>
      </c>
      <c r="N491" s="39"/>
      <c r="O491" s="38">
        <v>60</v>
      </c>
      <c r="P491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453"/>
      <c r="R491" s="453"/>
      <c r="S491" s="453"/>
      <c r="T491" s="454"/>
      <c r="U491" s="40" t="s">
        <v>48</v>
      </c>
      <c r="V491" s="40" t="s">
        <v>48</v>
      </c>
      <c r="W491" s="41" t="s">
        <v>0</v>
      </c>
      <c r="X491" s="59">
        <v>0</v>
      </c>
      <c r="Y491" s="56">
        <f t="shared" si="83"/>
        <v>0</v>
      </c>
      <c r="Z491" s="42" t="str">
        <f>IFERROR(IF(Y491=0,"",ROUNDUP(Y491/H491,0)*0.00937),"")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2" t="s">
        <v>69</v>
      </c>
      <c r="BM491" s="79">
        <f t="shared" si="85"/>
        <v>0</v>
      </c>
      <c r="BN491" s="79">
        <f t="shared" si="86"/>
        <v>0</v>
      </c>
      <c r="BO491" s="79">
        <f t="shared" si="87"/>
        <v>0</v>
      </c>
      <c r="BP491" s="79">
        <f t="shared" si="88"/>
        <v>0</v>
      </c>
    </row>
    <row r="492" spans="1:68" x14ac:dyDescent="0.2">
      <c r="A492" s="458"/>
      <c r="B492" s="458"/>
      <c r="C492" s="458"/>
      <c r="D492" s="458"/>
      <c r="E492" s="458"/>
      <c r="F492" s="458"/>
      <c r="G492" s="458"/>
      <c r="H492" s="458"/>
      <c r="I492" s="458"/>
      <c r="J492" s="458"/>
      <c r="K492" s="458"/>
      <c r="L492" s="458"/>
      <c r="M492" s="458"/>
      <c r="N492" s="458"/>
      <c r="O492" s="459"/>
      <c r="P492" s="455" t="s">
        <v>43</v>
      </c>
      <c r="Q492" s="456"/>
      <c r="R492" s="456"/>
      <c r="S492" s="456"/>
      <c r="T492" s="456"/>
      <c r="U492" s="456"/>
      <c r="V492" s="457"/>
      <c r="W492" s="43" t="s">
        <v>42</v>
      </c>
      <c r="X492" s="44">
        <f>IFERROR(X484/H484,"0")+IFERROR(X485/H485,"0")+IFERROR(X486/H486,"0")+IFERROR(X487/H487,"0")+IFERROR(X488/H488,"0")+IFERROR(X489/H489,"0")+IFERROR(X490/H490,"0")+IFERROR(X491/H491,"0")</f>
        <v>0</v>
      </c>
      <c r="Y492" s="44">
        <f>IFERROR(Y484/H484,"0")+IFERROR(Y485/H485,"0")+IFERROR(Y486/H486,"0")+IFERROR(Y487/H487,"0")+IFERROR(Y488/H488,"0")+IFERROR(Y489/H489,"0")+IFERROR(Y490/H490,"0")+IFERROR(Y491/H491,"0")</f>
        <v>0</v>
      </c>
      <c r="Z492" s="44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8"/>
      <c r="AB492" s="68"/>
      <c r="AC492" s="68"/>
    </row>
    <row r="493" spans="1:68" x14ac:dyDescent="0.2">
      <c r="A493" s="458"/>
      <c r="B493" s="458"/>
      <c r="C493" s="458"/>
      <c r="D493" s="458"/>
      <c r="E493" s="458"/>
      <c r="F493" s="458"/>
      <c r="G493" s="458"/>
      <c r="H493" s="458"/>
      <c r="I493" s="458"/>
      <c r="J493" s="458"/>
      <c r="K493" s="458"/>
      <c r="L493" s="458"/>
      <c r="M493" s="458"/>
      <c r="N493" s="458"/>
      <c r="O493" s="459"/>
      <c r="P493" s="455" t="s">
        <v>43</v>
      </c>
      <c r="Q493" s="456"/>
      <c r="R493" s="456"/>
      <c r="S493" s="456"/>
      <c r="T493" s="456"/>
      <c r="U493" s="456"/>
      <c r="V493" s="457"/>
      <c r="W493" s="43" t="s">
        <v>0</v>
      </c>
      <c r="X493" s="44">
        <f>IFERROR(SUM(X484:X491),"0")</f>
        <v>0</v>
      </c>
      <c r="Y493" s="44">
        <f>IFERROR(SUM(Y484:Y491),"0")</f>
        <v>0</v>
      </c>
      <c r="Z493" s="43"/>
      <c r="AA493" s="68"/>
      <c r="AB493" s="68"/>
      <c r="AC493" s="68"/>
    </row>
    <row r="494" spans="1:68" ht="14.25" customHeight="1" x14ac:dyDescent="0.25">
      <c r="A494" s="450" t="s">
        <v>162</v>
      </c>
      <c r="B494" s="450"/>
      <c r="C494" s="450"/>
      <c r="D494" s="450"/>
      <c r="E494" s="450"/>
      <c r="F494" s="450"/>
      <c r="G494" s="450"/>
      <c r="H494" s="450"/>
      <c r="I494" s="450"/>
      <c r="J494" s="450"/>
      <c r="K494" s="450"/>
      <c r="L494" s="450"/>
      <c r="M494" s="450"/>
      <c r="N494" s="450"/>
      <c r="O494" s="450"/>
      <c r="P494" s="450"/>
      <c r="Q494" s="450"/>
      <c r="R494" s="450"/>
      <c r="S494" s="450"/>
      <c r="T494" s="450"/>
      <c r="U494" s="450"/>
      <c r="V494" s="450"/>
      <c r="W494" s="450"/>
      <c r="X494" s="450"/>
      <c r="Y494" s="450"/>
      <c r="Z494" s="450"/>
      <c r="AA494" s="67"/>
      <c r="AB494" s="67"/>
      <c r="AC494" s="81"/>
    </row>
    <row r="495" spans="1:68" ht="16.5" customHeight="1" x14ac:dyDescent="0.25">
      <c r="A495" s="64" t="s">
        <v>628</v>
      </c>
      <c r="B495" s="64" t="s">
        <v>629</v>
      </c>
      <c r="C495" s="37">
        <v>4301020222</v>
      </c>
      <c r="D495" s="451">
        <v>4607091388930</v>
      </c>
      <c r="E495" s="451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125</v>
      </c>
      <c r="N495" s="39"/>
      <c r="O495" s="38">
        <v>55</v>
      </c>
      <c r="P49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453"/>
      <c r="R495" s="453"/>
      <c r="S495" s="453"/>
      <c r="T495" s="454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IFERROR(IF(Y495=0,"",ROUNDUP(Y495/H495,0)*0.01196),"")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43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16.5" customHeight="1" x14ac:dyDescent="0.25">
      <c r="A496" s="64" t="s">
        <v>630</v>
      </c>
      <c r="B496" s="64" t="s">
        <v>631</v>
      </c>
      <c r="C496" s="37">
        <v>4301020206</v>
      </c>
      <c r="D496" s="451">
        <v>4680115880054</v>
      </c>
      <c r="E496" s="451"/>
      <c r="F496" s="63">
        <v>0.6</v>
      </c>
      <c r="G496" s="38">
        <v>6</v>
      </c>
      <c r="H496" s="63">
        <v>3.6</v>
      </c>
      <c r="I496" s="63">
        <v>3.84</v>
      </c>
      <c r="J496" s="38">
        <v>120</v>
      </c>
      <c r="K496" s="38" t="s">
        <v>88</v>
      </c>
      <c r="L496" s="38"/>
      <c r="M496" s="39" t="s">
        <v>125</v>
      </c>
      <c r="N496" s="39"/>
      <c r="O496" s="38">
        <v>55</v>
      </c>
      <c r="P496" s="7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453"/>
      <c r="R496" s="453"/>
      <c r="S496" s="453"/>
      <c r="T496" s="454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IFERROR(IF(Y496=0,"",ROUNDUP(Y496/H496,0)*0.00937),"")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4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58"/>
      <c r="B497" s="458"/>
      <c r="C497" s="458"/>
      <c r="D497" s="458"/>
      <c r="E497" s="458"/>
      <c r="F497" s="458"/>
      <c r="G497" s="458"/>
      <c r="H497" s="458"/>
      <c r="I497" s="458"/>
      <c r="J497" s="458"/>
      <c r="K497" s="458"/>
      <c r="L497" s="458"/>
      <c r="M497" s="458"/>
      <c r="N497" s="458"/>
      <c r="O497" s="459"/>
      <c r="P497" s="455" t="s">
        <v>43</v>
      </c>
      <c r="Q497" s="456"/>
      <c r="R497" s="456"/>
      <c r="S497" s="456"/>
      <c r="T497" s="456"/>
      <c r="U497" s="456"/>
      <c r="V497" s="457"/>
      <c r="W497" s="43" t="s">
        <v>42</v>
      </c>
      <c r="X497" s="44">
        <f>IFERROR(X495/H495,"0")+IFERROR(X496/H496,"0")</f>
        <v>0</v>
      </c>
      <c r="Y497" s="44">
        <f>IFERROR(Y495/H495,"0")+IFERROR(Y496/H496,"0")</f>
        <v>0</v>
      </c>
      <c r="Z497" s="44">
        <f>IFERROR(IF(Z495="",0,Z495),"0")+IFERROR(IF(Z496="",0,Z496),"0")</f>
        <v>0</v>
      </c>
      <c r="AA497" s="68"/>
      <c r="AB497" s="68"/>
      <c r="AC497" s="68"/>
    </row>
    <row r="498" spans="1:68" x14ac:dyDescent="0.2">
      <c r="A498" s="458"/>
      <c r="B498" s="458"/>
      <c r="C498" s="458"/>
      <c r="D498" s="458"/>
      <c r="E498" s="458"/>
      <c r="F498" s="458"/>
      <c r="G498" s="458"/>
      <c r="H498" s="458"/>
      <c r="I498" s="458"/>
      <c r="J498" s="458"/>
      <c r="K498" s="458"/>
      <c r="L498" s="458"/>
      <c r="M498" s="458"/>
      <c r="N498" s="458"/>
      <c r="O498" s="459"/>
      <c r="P498" s="455" t="s">
        <v>43</v>
      </c>
      <c r="Q498" s="456"/>
      <c r="R498" s="456"/>
      <c r="S498" s="456"/>
      <c r="T498" s="456"/>
      <c r="U498" s="456"/>
      <c r="V498" s="457"/>
      <c r="W498" s="43" t="s">
        <v>0</v>
      </c>
      <c r="X498" s="44">
        <f>IFERROR(SUM(X495:X496),"0")</f>
        <v>0</v>
      </c>
      <c r="Y498" s="44">
        <f>IFERROR(SUM(Y495:Y496),"0")</f>
        <v>0</v>
      </c>
      <c r="Z498" s="43"/>
      <c r="AA498" s="68"/>
      <c r="AB498" s="68"/>
      <c r="AC498" s="68"/>
    </row>
    <row r="499" spans="1:68" ht="14.25" customHeight="1" x14ac:dyDescent="0.25">
      <c r="A499" s="450" t="s">
        <v>79</v>
      </c>
      <c r="B499" s="450"/>
      <c r="C499" s="450"/>
      <c r="D499" s="450"/>
      <c r="E499" s="450"/>
      <c r="F499" s="450"/>
      <c r="G499" s="450"/>
      <c r="H499" s="450"/>
      <c r="I499" s="450"/>
      <c r="J499" s="450"/>
      <c r="K499" s="450"/>
      <c r="L499" s="450"/>
      <c r="M499" s="450"/>
      <c r="N499" s="450"/>
      <c r="O499" s="450"/>
      <c r="P499" s="450"/>
      <c r="Q499" s="450"/>
      <c r="R499" s="450"/>
      <c r="S499" s="450"/>
      <c r="T499" s="450"/>
      <c r="U499" s="450"/>
      <c r="V499" s="450"/>
      <c r="W499" s="450"/>
      <c r="X499" s="450"/>
      <c r="Y499" s="450"/>
      <c r="Z499" s="450"/>
      <c r="AA499" s="67"/>
      <c r="AB499" s="67"/>
      <c r="AC499" s="81"/>
    </row>
    <row r="500" spans="1:68" ht="27" customHeight="1" x14ac:dyDescent="0.25">
      <c r="A500" s="64" t="s">
        <v>632</v>
      </c>
      <c r="B500" s="64" t="s">
        <v>633</v>
      </c>
      <c r="C500" s="37">
        <v>4301031252</v>
      </c>
      <c r="D500" s="451">
        <v>4680115883116</v>
      </c>
      <c r="E500" s="451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453"/>
      <c r="R500" s="453"/>
      <c r="S500" s="453"/>
      <c r="T500" s="454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ref="Y500:Y505" si="89">IFERROR(IF(X500="",0,CEILING((X500/$H500),1)*$H500),"")</f>
        <v>0</v>
      </c>
      <c r="Z500" s="42" t="str">
        <f>IFERROR(IF(Y500=0,"",ROUNDUP(Y500/H500,0)*0.01196),"")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5" t="s">
        <v>69</v>
      </c>
      <c r="BM500" s="79">
        <f t="shared" ref="BM500:BM505" si="90">IFERROR(X500*I500/H500,"0")</f>
        <v>0</v>
      </c>
      <c r="BN500" s="79">
        <f t="shared" ref="BN500:BN505" si="91">IFERROR(Y500*I500/H500,"0")</f>
        <v>0</v>
      </c>
      <c r="BO500" s="79">
        <f t="shared" ref="BO500:BO505" si="92">IFERROR(1/J500*(X500/H500),"0")</f>
        <v>0</v>
      </c>
      <c r="BP500" s="79">
        <f t="shared" ref="BP500:BP505" si="93">IFERROR(1/J500*(Y500/H500),"0")</f>
        <v>0</v>
      </c>
    </row>
    <row r="501" spans="1:68" ht="27" customHeight="1" x14ac:dyDescent="0.25">
      <c r="A501" s="64" t="s">
        <v>634</v>
      </c>
      <c r="B501" s="64" t="s">
        <v>635</v>
      </c>
      <c r="C501" s="37">
        <v>4301031248</v>
      </c>
      <c r="D501" s="451">
        <v>4680115883093</v>
      </c>
      <c r="E501" s="451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82</v>
      </c>
      <c r="N501" s="39"/>
      <c r="O501" s="38">
        <v>60</v>
      </c>
      <c r="P501" s="7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453"/>
      <c r="R501" s="453"/>
      <c r="S501" s="453"/>
      <c r="T501" s="454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9"/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6" t="s">
        <v>69</v>
      </c>
      <c r="BM501" s="79">
        <f t="shared" si="90"/>
        <v>0</v>
      </c>
      <c r="BN501" s="79">
        <f t="shared" si="91"/>
        <v>0</v>
      </c>
      <c r="BO501" s="79">
        <f t="shared" si="92"/>
        <v>0</v>
      </c>
      <c r="BP501" s="79">
        <f t="shared" si="93"/>
        <v>0</v>
      </c>
    </row>
    <row r="502" spans="1:68" ht="27" customHeight="1" x14ac:dyDescent="0.25">
      <c r="A502" s="64" t="s">
        <v>636</v>
      </c>
      <c r="B502" s="64" t="s">
        <v>637</v>
      </c>
      <c r="C502" s="37">
        <v>4301031250</v>
      </c>
      <c r="D502" s="451">
        <v>4680115883109</v>
      </c>
      <c r="E502" s="451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82</v>
      </c>
      <c r="N502" s="39"/>
      <c r="O502" s="38">
        <v>60</v>
      </c>
      <c r="P502" s="72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453"/>
      <c r="R502" s="453"/>
      <c r="S502" s="453"/>
      <c r="T502" s="454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9"/>
        <v>0</v>
      </c>
      <c r="Z502" s="42" t="str">
        <f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7" t="s">
        <v>69</v>
      </c>
      <c r="BM502" s="79">
        <f t="shared" si="90"/>
        <v>0</v>
      </c>
      <c r="BN502" s="79">
        <f t="shared" si="91"/>
        <v>0</v>
      </c>
      <c r="BO502" s="79">
        <f t="shared" si="92"/>
        <v>0</v>
      </c>
      <c r="BP502" s="79">
        <f t="shared" si="93"/>
        <v>0</v>
      </c>
    </row>
    <row r="503" spans="1:68" ht="27" customHeight="1" x14ac:dyDescent="0.25">
      <c r="A503" s="64" t="s">
        <v>638</v>
      </c>
      <c r="B503" s="64" t="s">
        <v>639</v>
      </c>
      <c r="C503" s="37">
        <v>4301031249</v>
      </c>
      <c r="D503" s="451">
        <v>4680115882072</v>
      </c>
      <c r="E503" s="451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88</v>
      </c>
      <c r="L503" s="38"/>
      <c r="M503" s="39" t="s">
        <v>125</v>
      </c>
      <c r="N503" s="39"/>
      <c r="O503" s="38">
        <v>60</v>
      </c>
      <c r="P503" s="7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453"/>
      <c r="R503" s="453"/>
      <c r="S503" s="453"/>
      <c r="T503" s="454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9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8" t="s">
        <v>69</v>
      </c>
      <c r="BM503" s="79">
        <f t="shared" si="90"/>
        <v>0</v>
      </c>
      <c r="BN503" s="79">
        <f t="shared" si="91"/>
        <v>0</v>
      </c>
      <c r="BO503" s="79">
        <f t="shared" si="92"/>
        <v>0</v>
      </c>
      <c r="BP503" s="79">
        <f t="shared" si="93"/>
        <v>0</v>
      </c>
    </row>
    <row r="504" spans="1:68" ht="27" customHeight="1" x14ac:dyDescent="0.25">
      <c r="A504" s="64" t="s">
        <v>640</v>
      </c>
      <c r="B504" s="64" t="s">
        <v>641</v>
      </c>
      <c r="C504" s="37">
        <v>4301031251</v>
      </c>
      <c r="D504" s="451">
        <v>4680115882102</v>
      </c>
      <c r="E504" s="451"/>
      <c r="F504" s="63">
        <v>0.6</v>
      </c>
      <c r="G504" s="38">
        <v>6</v>
      </c>
      <c r="H504" s="63">
        <v>3.6</v>
      </c>
      <c r="I504" s="63">
        <v>3.81</v>
      </c>
      <c r="J504" s="38">
        <v>120</v>
      </c>
      <c r="K504" s="38" t="s">
        <v>88</v>
      </c>
      <c r="L504" s="38"/>
      <c r="M504" s="39" t="s">
        <v>82</v>
      </c>
      <c r="N504" s="39"/>
      <c r="O504" s="38">
        <v>60</v>
      </c>
      <c r="P504" s="7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453"/>
      <c r="R504" s="453"/>
      <c r="S504" s="453"/>
      <c r="T504" s="454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9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9" t="s">
        <v>69</v>
      </c>
      <c r="BM504" s="79">
        <f t="shared" si="90"/>
        <v>0</v>
      </c>
      <c r="BN504" s="79">
        <f t="shared" si="91"/>
        <v>0</v>
      </c>
      <c r="BO504" s="79">
        <f t="shared" si="92"/>
        <v>0</v>
      </c>
      <c r="BP504" s="79">
        <f t="shared" si="93"/>
        <v>0</v>
      </c>
    </row>
    <row r="505" spans="1:68" ht="27" customHeight="1" x14ac:dyDescent="0.25">
      <c r="A505" s="64" t="s">
        <v>642</v>
      </c>
      <c r="B505" s="64" t="s">
        <v>643</v>
      </c>
      <c r="C505" s="37">
        <v>4301031253</v>
      </c>
      <c r="D505" s="451">
        <v>4680115882096</v>
      </c>
      <c r="E505" s="451"/>
      <c r="F505" s="63">
        <v>0.6</v>
      </c>
      <c r="G505" s="38">
        <v>6</v>
      </c>
      <c r="H505" s="63">
        <v>3.6</v>
      </c>
      <c r="I505" s="63">
        <v>3.81</v>
      </c>
      <c r="J505" s="38">
        <v>120</v>
      </c>
      <c r="K505" s="38" t="s">
        <v>88</v>
      </c>
      <c r="L505" s="38"/>
      <c r="M505" s="39" t="s">
        <v>82</v>
      </c>
      <c r="N505" s="39"/>
      <c r="O505" s="38">
        <v>60</v>
      </c>
      <c r="P50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453"/>
      <c r="R505" s="453"/>
      <c r="S505" s="453"/>
      <c r="T505" s="454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9"/>
        <v>0</v>
      </c>
      <c r="Z505" s="42" t="str">
        <f>IFERROR(IF(Y505=0,"",ROUNDUP(Y505/H505,0)*0.00937),"")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50" t="s">
        <v>69</v>
      </c>
      <c r="BM505" s="79">
        <f t="shared" si="90"/>
        <v>0</v>
      </c>
      <c r="BN505" s="79">
        <f t="shared" si="91"/>
        <v>0</v>
      </c>
      <c r="BO505" s="79">
        <f t="shared" si="92"/>
        <v>0</v>
      </c>
      <c r="BP505" s="79">
        <f t="shared" si="93"/>
        <v>0</v>
      </c>
    </row>
    <row r="506" spans="1:68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3" t="s">
        <v>42</v>
      </c>
      <c r="X506" s="44">
        <f>IFERROR(X500/H500,"0")+IFERROR(X501/H501,"0")+IFERROR(X502/H502,"0")+IFERROR(X503/H503,"0")+IFERROR(X504/H504,"0")+IFERROR(X505/H505,"0")</f>
        <v>0</v>
      </c>
      <c r="Y506" s="44">
        <f>IFERROR(Y500/H500,"0")+IFERROR(Y501/H501,"0")+IFERROR(Y502/H502,"0")+IFERROR(Y503/H503,"0")+IFERROR(Y504/H504,"0")+IFERROR(Y505/H505,"0")</f>
        <v>0</v>
      </c>
      <c r="Z506" s="44">
        <f>IFERROR(IF(Z500="",0,Z500),"0")+IFERROR(IF(Z501="",0,Z501),"0")+IFERROR(IF(Z502="",0,Z502),"0")+IFERROR(IF(Z503="",0,Z503),"0")+IFERROR(IF(Z504="",0,Z504),"0")+IFERROR(IF(Z505="",0,Z505),"0")</f>
        <v>0</v>
      </c>
      <c r="AA506" s="68"/>
      <c r="AB506" s="68"/>
      <c r="AC506" s="68"/>
    </row>
    <row r="507" spans="1:68" x14ac:dyDescent="0.2">
      <c r="A507" s="458"/>
      <c r="B507" s="458"/>
      <c r="C507" s="458"/>
      <c r="D507" s="458"/>
      <c r="E507" s="458"/>
      <c r="F507" s="458"/>
      <c r="G507" s="458"/>
      <c r="H507" s="458"/>
      <c r="I507" s="458"/>
      <c r="J507" s="458"/>
      <c r="K507" s="458"/>
      <c r="L507" s="458"/>
      <c r="M507" s="458"/>
      <c r="N507" s="458"/>
      <c r="O507" s="459"/>
      <c r="P507" s="455" t="s">
        <v>43</v>
      </c>
      <c r="Q507" s="456"/>
      <c r="R507" s="456"/>
      <c r="S507" s="456"/>
      <c r="T507" s="456"/>
      <c r="U507" s="456"/>
      <c r="V507" s="457"/>
      <c r="W507" s="43" t="s">
        <v>0</v>
      </c>
      <c r="X507" s="44">
        <f>IFERROR(SUM(X500:X505),"0")</f>
        <v>0</v>
      </c>
      <c r="Y507" s="44">
        <f>IFERROR(SUM(Y500:Y505),"0")</f>
        <v>0</v>
      </c>
      <c r="Z507" s="43"/>
      <c r="AA507" s="68"/>
      <c r="AB507" s="68"/>
      <c r="AC507" s="68"/>
    </row>
    <row r="508" spans="1:68" ht="14.25" customHeight="1" x14ac:dyDescent="0.25">
      <c r="A508" s="450" t="s">
        <v>84</v>
      </c>
      <c r="B508" s="450"/>
      <c r="C508" s="450"/>
      <c r="D508" s="450"/>
      <c r="E508" s="450"/>
      <c r="F508" s="450"/>
      <c r="G508" s="450"/>
      <c r="H508" s="450"/>
      <c r="I508" s="450"/>
      <c r="J508" s="450"/>
      <c r="K508" s="450"/>
      <c r="L508" s="450"/>
      <c r="M508" s="450"/>
      <c r="N508" s="450"/>
      <c r="O508" s="450"/>
      <c r="P508" s="450"/>
      <c r="Q508" s="450"/>
      <c r="R508" s="450"/>
      <c r="S508" s="450"/>
      <c r="T508" s="450"/>
      <c r="U508" s="450"/>
      <c r="V508" s="450"/>
      <c r="W508" s="450"/>
      <c r="X508" s="450"/>
      <c r="Y508" s="450"/>
      <c r="Z508" s="450"/>
      <c r="AA508" s="67"/>
      <c r="AB508" s="67"/>
      <c r="AC508" s="81"/>
    </row>
    <row r="509" spans="1:68" ht="16.5" customHeight="1" x14ac:dyDescent="0.25">
      <c r="A509" s="64" t="s">
        <v>644</v>
      </c>
      <c r="B509" s="64" t="s">
        <v>645</v>
      </c>
      <c r="C509" s="37">
        <v>4301051230</v>
      </c>
      <c r="D509" s="451">
        <v>4607091383409</v>
      </c>
      <c r="E509" s="451"/>
      <c r="F509" s="63">
        <v>1.3</v>
      </c>
      <c r="G509" s="38">
        <v>6</v>
      </c>
      <c r="H509" s="63">
        <v>7.8</v>
      </c>
      <c r="I509" s="63">
        <v>8.3460000000000001</v>
      </c>
      <c r="J509" s="38">
        <v>56</v>
      </c>
      <c r="K509" s="38" t="s">
        <v>126</v>
      </c>
      <c r="L509" s="38"/>
      <c r="M509" s="39" t="s">
        <v>82</v>
      </c>
      <c r="N509" s="39"/>
      <c r="O509" s="38">
        <v>45</v>
      </c>
      <c r="P509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453"/>
      <c r="R509" s="453"/>
      <c r="S509" s="453"/>
      <c r="T509" s="454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IFERROR(IF(Y509=0,"",ROUNDUP(Y509/H509,0)*0.02175),"")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1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ht="16.5" customHeight="1" x14ac:dyDescent="0.25">
      <c r="A510" s="64" t="s">
        <v>646</v>
      </c>
      <c r="B510" s="64" t="s">
        <v>647</v>
      </c>
      <c r="C510" s="37">
        <v>4301051231</v>
      </c>
      <c r="D510" s="451">
        <v>4607091383416</v>
      </c>
      <c r="E510" s="451"/>
      <c r="F510" s="63">
        <v>1.3</v>
      </c>
      <c r="G510" s="38">
        <v>6</v>
      </c>
      <c r="H510" s="63">
        <v>7.8</v>
      </c>
      <c r="I510" s="63">
        <v>8.3460000000000001</v>
      </c>
      <c r="J510" s="38">
        <v>56</v>
      </c>
      <c r="K510" s="38" t="s">
        <v>126</v>
      </c>
      <c r="L510" s="38"/>
      <c r="M510" s="39" t="s">
        <v>82</v>
      </c>
      <c r="N510" s="39"/>
      <c r="O510" s="38">
        <v>45</v>
      </c>
      <c r="P510" s="7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453"/>
      <c r="R510" s="453"/>
      <c r="S510" s="453"/>
      <c r="T510" s="454"/>
      <c r="U510" s="40" t="s">
        <v>48</v>
      </c>
      <c r="V510" s="40" t="s">
        <v>48</v>
      </c>
      <c r="W510" s="41" t="s">
        <v>0</v>
      </c>
      <c r="X510" s="59">
        <v>0</v>
      </c>
      <c r="Y510" s="56">
        <f>IFERROR(IF(X510="",0,CEILING((X510/$H510),1)*$H510),"")</f>
        <v>0</v>
      </c>
      <c r="Z510" s="42" t="str">
        <f>IFERROR(IF(Y510=0,"",ROUNDUP(Y510/H510,0)*0.02175),"")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52" t="s">
        <v>69</v>
      </c>
      <c r="BM510" s="79">
        <f>IFERROR(X510*I510/H510,"0")</f>
        <v>0</v>
      </c>
      <c r="BN510" s="79">
        <f>IFERROR(Y510*I510/H510,"0")</f>
        <v>0</v>
      </c>
      <c r="BO510" s="79">
        <f>IFERROR(1/J510*(X510/H510),"0")</f>
        <v>0</v>
      </c>
      <c r="BP510" s="79">
        <f>IFERROR(1/J510*(Y510/H510),"0")</f>
        <v>0</v>
      </c>
    </row>
    <row r="511" spans="1:68" ht="27" customHeight="1" x14ac:dyDescent="0.25">
      <c r="A511" s="64" t="s">
        <v>648</v>
      </c>
      <c r="B511" s="64" t="s">
        <v>649</v>
      </c>
      <c r="C511" s="37">
        <v>4301051058</v>
      </c>
      <c r="D511" s="451">
        <v>4680115883536</v>
      </c>
      <c r="E511" s="451"/>
      <c r="F511" s="63">
        <v>0.3</v>
      </c>
      <c r="G511" s="38">
        <v>6</v>
      </c>
      <c r="H511" s="63">
        <v>1.8</v>
      </c>
      <c r="I511" s="63">
        <v>2.0659999999999998</v>
      </c>
      <c r="J511" s="38">
        <v>156</v>
      </c>
      <c r="K511" s="38" t="s">
        <v>88</v>
      </c>
      <c r="L511" s="38"/>
      <c r="M511" s="39" t="s">
        <v>82</v>
      </c>
      <c r="N511" s="39"/>
      <c r="O511" s="38">
        <v>45</v>
      </c>
      <c r="P511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453"/>
      <c r="R511" s="453"/>
      <c r="S511" s="453"/>
      <c r="T511" s="454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IFERROR(IF(Y511=0,"",ROUNDUP(Y511/H511,0)*0.00753),"")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53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x14ac:dyDescent="0.2">
      <c r="A512" s="458"/>
      <c r="B512" s="458"/>
      <c r="C512" s="458"/>
      <c r="D512" s="458"/>
      <c r="E512" s="458"/>
      <c r="F512" s="458"/>
      <c r="G512" s="458"/>
      <c r="H512" s="458"/>
      <c r="I512" s="458"/>
      <c r="J512" s="458"/>
      <c r="K512" s="458"/>
      <c r="L512" s="458"/>
      <c r="M512" s="458"/>
      <c r="N512" s="458"/>
      <c r="O512" s="459"/>
      <c r="P512" s="455" t="s">
        <v>43</v>
      </c>
      <c r="Q512" s="456"/>
      <c r="R512" s="456"/>
      <c r="S512" s="456"/>
      <c r="T512" s="456"/>
      <c r="U512" s="456"/>
      <c r="V512" s="457"/>
      <c r="W512" s="43" t="s">
        <v>42</v>
      </c>
      <c r="X512" s="44">
        <f>IFERROR(X509/H509,"0")+IFERROR(X510/H510,"0")+IFERROR(X511/H511,"0")</f>
        <v>0</v>
      </c>
      <c r="Y512" s="44">
        <f>IFERROR(Y509/H509,"0")+IFERROR(Y510/H510,"0")+IFERROR(Y511/H511,"0")</f>
        <v>0</v>
      </c>
      <c r="Z512" s="44">
        <f>IFERROR(IF(Z509="",0,Z509),"0")+IFERROR(IF(Z510="",0,Z510),"0")+IFERROR(IF(Z511="",0,Z511),"0")</f>
        <v>0</v>
      </c>
      <c r="AA512" s="68"/>
      <c r="AB512" s="68"/>
      <c r="AC512" s="68"/>
    </row>
    <row r="513" spans="1:68" x14ac:dyDescent="0.2">
      <c r="A513" s="458"/>
      <c r="B513" s="458"/>
      <c r="C513" s="458"/>
      <c r="D513" s="458"/>
      <c r="E513" s="458"/>
      <c r="F513" s="458"/>
      <c r="G513" s="458"/>
      <c r="H513" s="458"/>
      <c r="I513" s="458"/>
      <c r="J513" s="458"/>
      <c r="K513" s="458"/>
      <c r="L513" s="458"/>
      <c r="M513" s="458"/>
      <c r="N513" s="458"/>
      <c r="O513" s="459"/>
      <c r="P513" s="455" t="s">
        <v>43</v>
      </c>
      <c r="Q513" s="456"/>
      <c r="R513" s="456"/>
      <c r="S513" s="456"/>
      <c r="T513" s="456"/>
      <c r="U513" s="456"/>
      <c r="V513" s="457"/>
      <c r="W513" s="43" t="s">
        <v>0</v>
      </c>
      <c r="X513" s="44">
        <f>IFERROR(SUM(X509:X511),"0")</f>
        <v>0</v>
      </c>
      <c r="Y513" s="44">
        <f>IFERROR(SUM(Y509:Y511),"0")</f>
        <v>0</v>
      </c>
      <c r="Z513" s="43"/>
      <c r="AA513" s="68"/>
      <c r="AB513" s="68"/>
      <c r="AC513" s="68"/>
    </row>
    <row r="514" spans="1:68" ht="14.25" customHeight="1" x14ac:dyDescent="0.25">
      <c r="A514" s="450" t="s">
        <v>183</v>
      </c>
      <c r="B514" s="450"/>
      <c r="C514" s="450"/>
      <c r="D514" s="450"/>
      <c r="E514" s="450"/>
      <c r="F514" s="450"/>
      <c r="G514" s="450"/>
      <c r="H514" s="450"/>
      <c r="I514" s="450"/>
      <c r="J514" s="450"/>
      <c r="K514" s="450"/>
      <c r="L514" s="450"/>
      <c r="M514" s="450"/>
      <c r="N514" s="450"/>
      <c r="O514" s="450"/>
      <c r="P514" s="450"/>
      <c r="Q514" s="450"/>
      <c r="R514" s="450"/>
      <c r="S514" s="450"/>
      <c r="T514" s="450"/>
      <c r="U514" s="450"/>
      <c r="V514" s="450"/>
      <c r="W514" s="450"/>
      <c r="X514" s="450"/>
      <c r="Y514" s="450"/>
      <c r="Z514" s="450"/>
      <c r="AA514" s="67"/>
      <c r="AB514" s="67"/>
      <c r="AC514" s="81"/>
    </row>
    <row r="515" spans="1:68" ht="16.5" customHeight="1" x14ac:dyDescent="0.25">
      <c r="A515" s="64" t="s">
        <v>650</v>
      </c>
      <c r="B515" s="64" t="s">
        <v>651</v>
      </c>
      <c r="C515" s="37">
        <v>4301060363</v>
      </c>
      <c r="D515" s="451">
        <v>4680115885035</v>
      </c>
      <c r="E515" s="451"/>
      <c r="F515" s="63">
        <v>1</v>
      </c>
      <c r="G515" s="38">
        <v>4</v>
      </c>
      <c r="H515" s="63">
        <v>4</v>
      </c>
      <c r="I515" s="63">
        <v>4.4160000000000004</v>
      </c>
      <c r="J515" s="38">
        <v>104</v>
      </c>
      <c r="K515" s="38" t="s">
        <v>126</v>
      </c>
      <c r="L515" s="38"/>
      <c r="M515" s="39" t="s">
        <v>82</v>
      </c>
      <c r="N515" s="39"/>
      <c r="O515" s="38">
        <v>35</v>
      </c>
      <c r="P515" s="7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453"/>
      <c r="R515" s="453"/>
      <c r="S515" s="453"/>
      <c r="T515" s="454"/>
      <c r="U515" s="40" t="s">
        <v>48</v>
      </c>
      <c r="V515" s="40" t="s">
        <v>48</v>
      </c>
      <c r="W515" s="41" t="s">
        <v>0</v>
      </c>
      <c r="X515" s="59">
        <v>0</v>
      </c>
      <c r="Y515" s="56">
        <f>IFERROR(IF(X515="",0,CEILING((X515/$H515),1)*$H515),"")</f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4" t="s">
        <v>69</v>
      </c>
      <c r="BM515" s="79">
        <f>IFERROR(X515*I515/H515,"0")</f>
        <v>0</v>
      </c>
      <c r="BN515" s="79">
        <f>IFERROR(Y515*I515/H515,"0")</f>
        <v>0</v>
      </c>
      <c r="BO515" s="79">
        <f>IFERROR(1/J515*(X515/H515),"0")</f>
        <v>0</v>
      </c>
      <c r="BP515" s="79">
        <f>IFERROR(1/J515*(Y515/H515),"0")</f>
        <v>0</v>
      </c>
    </row>
    <row r="516" spans="1:68" x14ac:dyDescent="0.2">
      <c r="A516" s="458"/>
      <c r="B516" s="458"/>
      <c r="C516" s="458"/>
      <c r="D516" s="458"/>
      <c r="E516" s="458"/>
      <c r="F516" s="458"/>
      <c r="G516" s="458"/>
      <c r="H516" s="458"/>
      <c r="I516" s="458"/>
      <c r="J516" s="458"/>
      <c r="K516" s="458"/>
      <c r="L516" s="458"/>
      <c r="M516" s="458"/>
      <c r="N516" s="458"/>
      <c r="O516" s="459"/>
      <c r="P516" s="455" t="s">
        <v>43</v>
      </c>
      <c r="Q516" s="456"/>
      <c r="R516" s="456"/>
      <c r="S516" s="456"/>
      <c r="T516" s="456"/>
      <c r="U516" s="456"/>
      <c r="V516" s="457"/>
      <c r="W516" s="43" t="s">
        <v>42</v>
      </c>
      <c r="X516" s="44">
        <f>IFERROR(X515/H515,"0")</f>
        <v>0</v>
      </c>
      <c r="Y516" s="44">
        <f>IFERROR(Y515/H515,"0")</f>
        <v>0</v>
      </c>
      <c r="Z516" s="44">
        <f>IFERROR(IF(Z515="",0,Z515),"0")</f>
        <v>0</v>
      </c>
      <c r="AA516" s="68"/>
      <c r="AB516" s="68"/>
      <c r="AC516" s="68"/>
    </row>
    <row r="517" spans="1:68" x14ac:dyDescent="0.2">
      <c r="A517" s="458"/>
      <c r="B517" s="458"/>
      <c r="C517" s="458"/>
      <c r="D517" s="458"/>
      <c r="E517" s="458"/>
      <c r="F517" s="458"/>
      <c r="G517" s="458"/>
      <c r="H517" s="458"/>
      <c r="I517" s="458"/>
      <c r="J517" s="458"/>
      <c r="K517" s="458"/>
      <c r="L517" s="458"/>
      <c r="M517" s="458"/>
      <c r="N517" s="458"/>
      <c r="O517" s="459"/>
      <c r="P517" s="455" t="s">
        <v>43</v>
      </c>
      <c r="Q517" s="456"/>
      <c r="R517" s="456"/>
      <c r="S517" s="456"/>
      <c r="T517" s="456"/>
      <c r="U517" s="456"/>
      <c r="V517" s="457"/>
      <c r="W517" s="43" t="s">
        <v>0</v>
      </c>
      <c r="X517" s="44">
        <f>IFERROR(SUM(X515:X515),"0")</f>
        <v>0</v>
      </c>
      <c r="Y517" s="44">
        <f>IFERROR(SUM(Y515:Y515),"0")</f>
        <v>0</v>
      </c>
      <c r="Z517" s="43"/>
      <c r="AA517" s="68"/>
      <c r="AB517" s="68"/>
      <c r="AC517" s="68"/>
    </row>
    <row r="518" spans="1:68" ht="27.75" customHeight="1" x14ac:dyDescent="0.2">
      <c r="A518" s="448" t="s">
        <v>652</v>
      </c>
      <c r="B518" s="448"/>
      <c r="C518" s="448"/>
      <c r="D518" s="448"/>
      <c r="E518" s="448"/>
      <c r="F518" s="448"/>
      <c r="G518" s="448"/>
      <c r="H518" s="448"/>
      <c r="I518" s="448"/>
      <c r="J518" s="448"/>
      <c r="K518" s="448"/>
      <c r="L518" s="448"/>
      <c r="M518" s="448"/>
      <c r="N518" s="448"/>
      <c r="O518" s="448"/>
      <c r="P518" s="448"/>
      <c r="Q518" s="448"/>
      <c r="R518" s="448"/>
      <c r="S518" s="448"/>
      <c r="T518" s="448"/>
      <c r="U518" s="448"/>
      <c r="V518" s="448"/>
      <c r="W518" s="448"/>
      <c r="X518" s="448"/>
      <c r="Y518" s="448"/>
      <c r="Z518" s="448"/>
      <c r="AA518" s="55"/>
      <c r="AB518" s="55"/>
      <c r="AC518" s="55"/>
    </row>
    <row r="519" spans="1:68" ht="16.5" customHeight="1" x14ac:dyDescent="0.25">
      <c r="A519" s="449" t="s">
        <v>652</v>
      </c>
      <c r="B519" s="449"/>
      <c r="C519" s="449"/>
      <c r="D519" s="449"/>
      <c r="E519" s="449"/>
      <c r="F519" s="449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/>
      <c r="Q519" s="449"/>
      <c r="R519" s="449"/>
      <c r="S519" s="449"/>
      <c r="T519" s="449"/>
      <c r="U519" s="449"/>
      <c r="V519" s="449"/>
      <c r="W519" s="449"/>
      <c r="X519" s="449"/>
      <c r="Y519" s="449"/>
      <c r="Z519" s="449"/>
      <c r="AA519" s="66"/>
      <c r="AB519" s="66"/>
      <c r="AC519" s="80"/>
    </row>
    <row r="520" spans="1:68" ht="14.25" customHeight="1" x14ac:dyDescent="0.25">
      <c r="A520" s="450" t="s">
        <v>122</v>
      </c>
      <c r="B520" s="450"/>
      <c r="C520" s="450"/>
      <c r="D520" s="450"/>
      <c r="E520" s="450"/>
      <c r="F520" s="450"/>
      <c r="G520" s="450"/>
      <c r="H520" s="450"/>
      <c r="I520" s="450"/>
      <c r="J520" s="450"/>
      <c r="K520" s="450"/>
      <c r="L520" s="450"/>
      <c r="M520" s="450"/>
      <c r="N520" s="450"/>
      <c r="O520" s="450"/>
      <c r="P520" s="450"/>
      <c r="Q520" s="450"/>
      <c r="R520" s="450"/>
      <c r="S520" s="450"/>
      <c r="T520" s="450"/>
      <c r="U520" s="450"/>
      <c r="V520" s="450"/>
      <c r="W520" s="450"/>
      <c r="X520" s="450"/>
      <c r="Y520" s="450"/>
      <c r="Z520" s="450"/>
      <c r="AA520" s="67"/>
      <c r="AB520" s="67"/>
      <c r="AC520" s="81"/>
    </row>
    <row r="521" spans="1:68" ht="27" customHeight="1" x14ac:dyDescent="0.25">
      <c r="A521" s="64" t="s">
        <v>653</v>
      </c>
      <c r="B521" s="64" t="s">
        <v>654</v>
      </c>
      <c r="C521" s="37">
        <v>4301011763</v>
      </c>
      <c r="D521" s="451">
        <v>4640242181011</v>
      </c>
      <c r="E521" s="451"/>
      <c r="F521" s="63">
        <v>1.35</v>
      </c>
      <c r="G521" s="38">
        <v>8</v>
      </c>
      <c r="H521" s="63">
        <v>10.8</v>
      </c>
      <c r="I521" s="63">
        <v>11.28</v>
      </c>
      <c r="J521" s="38">
        <v>56</v>
      </c>
      <c r="K521" s="38" t="s">
        <v>126</v>
      </c>
      <c r="L521" s="38"/>
      <c r="M521" s="39" t="s">
        <v>128</v>
      </c>
      <c r="N521" s="39"/>
      <c r="O521" s="38">
        <v>55</v>
      </c>
      <c r="P521" s="729" t="s">
        <v>655</v>
      </c>
      <c r="Q521" s="453"/>
      <c r="R521" s="453"/>
      <c r="S521" s="453"/>
      <c r="T521" s="454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ref="Y521:Y527" si="94">IFERROR(IF(X521="",0,CEILING((X521/$H521),1)*$H521),"")</f>
        <v>0</v>
      </c>
      <c r="Z521" s="42" t="str">
        <f>IFERROR(IF(Y521=0,"",ROUNDUP(Y521/H521,0)*0.02175),"")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5" t="s">
        <v>69</v>
      </c>
      <c r="BM521" s="79">
        <f t="shared" ref="BM521:BM527" si="95">IFERROR(X521*I521/H521,"0")</f>
        <v>0</v>
      </c>
      <c r="BN521" s="79">
        <f t="shared" ref="BN521:BN527" si="96">IFERROR(Y521*I521/H521,"0")</f>
        <v>0</v>
      </c>
      <c r="BO521" s="79">
        <f t="shared" ref="BO521:BO527" si="97">IFERROR(1/J521*(X521/H521),"0")</f>
        <v>0</v>
      </c>
      <c r="BP521" s="79">
        <f t="shared" ref="BP521:BP527" si="98">IFERROR(1/J521*(Y521/H521),"0")</f>
        <v>0</v>
      </c>
    </row>
    <row r="522" spans="1:68" ht="27" customHeight="1" x14ac:dyDescent="0.25">
      <c r="A522" s="64" t="s">
        <v>656</v>
      </c>
      <c r="B522" s="64" t="s">
        <v>657</v>
      </c>
      <c r="C522" s="37">
        <v>4301011585</v>
      </c>
      <c r="D522" s="451">
        <v>4640242180441</v>
      </c>
      <c r="E522" s="451"/>
      <c r="F522" s="63">
        <v>1.5</v>
      </c>
      <c r="G522" s="38">
        <v>8</v>
      </c>
      <c r="H522" s="63">
        <v>12</v>
      </c>
      <c r="I522" s="63">
        <v>12.48</v>
      </c>
      <c r="J522" s="38">
        <v>56</v>
      </c>
      <c r="K522" s="38" t="s">
        <v>126</v>
      </c>
      <c r="L522" s="38"/>
      <c r="M522" s="39" t="s">
        <v>125</v>
      </c>
      <c r="N522" s="39"/>
      <c r="O522" s="38">
        <v>50</v>
      </c>
      <c r="P522" s="730" t="s">
        <v>658</v>
      </c>
      <c r="Q522" s="453"/>
      <c r="R522" s="453"/>
      <c r="S522" s="453"/>
      <c r="T522" s="454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94"/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6" t="s">
        <v>69</v>
      </c>
      <c r="BM522" s="79">
        <f t="shared" si="95"/>
        <v>0</v>
      </c>
      <c r="BN522" s="79">
        <f t="shared" si="96"/>
        <v>0</v>
      </c>
      <c r="BO522" s="79">
        <f t="shared" si="97"/>
        <v>0</v>
      </c>
      <c r="BP522" s="79">
        <f t="shared" si="98"/>
        <v>0</v>
      </c>
    </row>
    <row r="523" spans="1:68" ht="27" customHeight="1" x14ac:dyDescent="0.25">
      <c r="A523" s="64" t="s">
        <v>659</v>
      </c>
      <c r="B523" s="64" t="s">
        <v>660</v>
      </c>
      <c r="C523" s="37">
        <v>4301011584</v>
      </c>
      <c r="D523" s="451">
        <v>4640242180564</v>
      </c>
      <c r="E523" s="451"/>
      <c r="F523" s="63">
        <v>1.5</v>
      </c>
      <c r="G523" s="38">
        <v>8</v>
      </c>
      <c r="H523" s="63">
        <v>12</v>
      </c>
      <c r="I523" s="63">
        <v>12.48</v>
      </c>
      <c r="J523" s="38">
        <v>56</v>
      </c>
      <c r="K523" s="38" t="s">
        <v>126</v>
      </c>
      <c r="L523" s="38"/>
      <c r="M523" s="39" t="s">
        <v>125</v>
      </c>
      <c r="N523" s="39"/>
      <c r="O523" s="38">
        <v>50</v>
      </c>
      <c r="P523" s="731" t="s">
        <v>661</v>
      </c>
      <c r="Q523" s="453"/>
      <c r="R523" s="453"/>
      <c r="S523" s="453"/>
      <c r="T523" s="454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94"/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7" t="s">
        <v>69</v>
      </c>
      <c r="BM523" s="79">
        <f t="shared" si="95"/>
        <v>0</v>
      </c>
      <c r="BN523" s="79">
        <f t="shared" si="96"/>
        <v>0</v>
      </c>
      <c r="BO523" s="79">
        <f t="shared" si="97"/>
        <v>0</v>
      </c>
      <c r="BP523" s="79">
        <f t="shared" si="98"/>
        <v>0</v>
      </c>
    </row>
    <row r="524" spans="1:68" ht="27" customHeight="1" x14ac:dyDescent="0.25">
      <c r="A524" s="64" t="s">
        <v>662</v>
      </c>
      <c r="B524" s="64" t="s">
        <v>663</v>
      </c>
      <c r="C524" s="37">
        <v>4301011762</v>
      </c>
      <c r="D524" s="451">
        <v>4640242180922</v>
      </c>
      <c r="E524" s="451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126</v>
      </c>
      <c r="L524" s="38"/>
      <c r="M524" s="39" t="s">
        <v>125</v>
      </c>
      <c r="N524" s="39"/>
      <c r="O524" s="38">
        <v>55</v>
      </c>
      <c r="P524" s="732" t="s">
        <v>664</v>
      </c>
      <c r="Q524" s="453"/>
      <c r="R524" s="453"/>
      <c r="S524" s="453"/>
      <c r="T524" s="454"/>
      <c r="U524" s="40" t="s">
        <v>48</v>
      </c>
      <c r="V524" s="40" t="s">
        <v>48</v>
      </c>
      <c r="W524" s="41" t="s">
        <v>0</v>
      </c>
      <c r="X524" s="59">
        <v>0</v>
      </c>
      <c r="Y524" s="56">
        <f t="shared" si="94"/>
        <v>0</v>
      </c>
      <c r="Z524" s="42" t="str">
        <f>IFERROR(IF(Y524=0,"",ROUNDUP(Y524/H524,0)*0.02175),"")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8" t="s">
        <v>69</v>
      </c>
      <c r="BM524" s="79">
        <f t="shared" si="95"/>
        <v>0</v>
      </c>
      <c r="BN524" s="79">
        <f t="shared" si="96"/>
        <v>0</v>
      </c>
      <c r="BO524" s="79">
        <f t="shared" si="97"/>
        <v>0</v>
      </c>
      <c r="BP524" s="79">
        <f t="shared" si="98"/>
        <v>0</v>
      </c>
    </row>
    <row r="525" spans="1:68" ht="27" customHeight="1" x14ac:dyDescent="0.25">
      <c r="A525" s="64" t="s">
        <v>665</v>
      </c>
      <c r="B525" s="64" t="s">
        <v>666</v>
      </c>
      <c r="C525" s="37">
        <v>4301011764</v>
      </c>
      <c r="D525" s="451">
        <v>4640242181189</v>
      </c>
      <c r="E525" s="451"/>
      <c r="F525" s="63">
        <v>0.4</v>
      </c>
      <c r="G525" s="38">
        <v>10</v>
      </c>
      <c r="H525" s="63">
        <v>4</v>
      </c>
      <c r="I525" s="63">
        <v>4.24</v>
      </c>
      <c r="J525" s="38">
        <v>120</v>
      </c>
      <c r="K525" s="38" t="s">
        <v>88</v>
      </c>
      <c r="L525" s="38"/>
      <c r="M525" s="39" t="s">
        <v>128</v>
      </c>
      <c r="N525" s="39"/>
      <c r="O525" s="38">
        <v>55</v>
      </c>
      <c r="P525" s="733" t="s">
        <v>667</v>
      </c>
      <c r="Q525" s="453"/>
      <c r="R525" s="453"/>
      <c r="S525" s="453"/>
      <c r="T525" s="454"/>
      <c r="U525" s="40" t="s">
        <v>48</v>
      </c>
      <c r="V525" s="40" t="s">
        <v>48</v>
      </c>
      <c r="W525" s="41" t="s">
        <v>0</v>
      </c>
      <c r="X525" s="59">
        <v>0</v>
      </c>
      <c r="Y525" s="56">
        <f t="shared" si="94"/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9" t="s">
        <v>69</v>
      </c>
      <c r="BM525" s="79">
        <f t="shared" si="95"/>
        <v>0</v>
      </c>
      <c r="BN525" s="79">
        <f t="shared" si="96"/>
        <v>0</v>
      </c>
      <c r="BO525" s="79">
        <f t="shared" si="97"/>
        <v>0</v>
      </c>
      <c r="BP525" s="79">
        <f t="shared" si="98"/>
        <v>0</v>
      </c>
    </row>
    <row r="526" spans="1:68" ht="27" customHeight="1" x14ac:dyDescent="0.25">
      <c r="A526" s="64" t="s">
        <v>668</v>
      </c>
      <c r="B526" s="64" t="s">
        <v>669</v>
      </c>
      <c r="C526" s="37">
        <v>4301011551</v>
      </c>
      <c r="D526" s="451">
        <v>4640242180038</v>
      </c>
      <c r="E526" s="451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88</v>
      </c>
      <c r="L526" s="38"/>
      <c r="M526" s="39" t="s">
        <v>125</v>
      </c>
      <c r="N526" s="39"/>
      <c r="O526" s="38">
        <v>50</v>
      </c>
      <c r="P526" s="734" t="s">
        <v>670</v>
      </c>
      <c r="Q526" s="453"/>
      <c r="R526" s="453"/>
      <c r="S526" s="453"/>
      <c r="T526" s="454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si="94"/>
        <v>0</v>
      </c>
      <c r="Z526" s="42" t="str">
        <f>IFERROR(IF(Y526=0,"",ROUNDUP(Y526/H526,0)*0.00937),"")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60" t="s">
        <v>69</v>
      </c>
      <c r="BM526" s="79">
        <f t="shared" si="95"/>
        <v>0</v>
      </c>
      <c r="BN526" s="79">
        <f t="shared" si="96"/>
        <v>0</v>
      </c>
      <c r="BO526" s="79">
        <f t="shared" si="97"/>
        <v>0</v>
      </c>
      <c r="BP526" s="79">
        <f t="shared" si="98"/>
        <v>0</v>
      </c>
    </row>
    <row r="527" spans="1:68" ht="27" customHeight="1" x14ac:dyDescent="0.25">
      <c r="A527" s="64" t="s">
        <v>671</v>
      </c>
      <c r="B527" s="64" t="s">
        <v>672</v>
      </c>
      <c r="C527" s="37">
        <v>4301011765</v>
      </c>
      <c r="D527" s="451">
        <v>4640242181172</v>
      </c>
      <c r="E527" s="451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88</v>
      </c>
      <c r="L527" s="38"/>
      <c r="M527" s="39" t="s">
        <v>125</v>
      </c>
      <c r="N527" s="39"/>
      <c r="O527" s="38">
        <v>55</v>
      </c>
      <c r="P527" s="735" t="s">
        <v>673</v>
      </c>
      <c r="Q527" s="453"/>
      <c r="R527" s="453"/>
      <c r="S527" s="453"/>
      <c r="T527" s="454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94"/>
        <v>0</v>
      </c>
      <c r="Z527" s="42" t="str">
        <f>IFERROR(IF(Y527=0,"",ROUNDUP(Y527/H527,0)*0.00937),"")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61" t="s">
        <v>69</v>
      </c>
      <c r="BM527" s="79">
        <f t="shared" si="95"/>
        <v>0</v>
      </c>
      <c r="BN527" s="79">
        <f t="shared" si="96"/>
        <v>0</v>
      </c>
      <c r="BO527" s="79">
        <f t="shared" si="97"/>
        <v>0</v>
      </c>
      <c r="BP527" s="79">
        <f t="shared" si="98"/>
        <v>0</v>
      </c>
    </row>
    <row r="528" spans="1:68" x14ac:dyDescent="0.2">
      <c r="A528" s="458"/>
      <c r="B528" s="458"/>
      <c r="C528" s="458"/>
      <c r="D528" s="458"/>
      <c r="E528" s="458"/>
      <c r="F528" s="458"/>
      <c r="G528" s="458"/>
      <c r="H528" s="458"/>
      <c r="I528" s="458"/>
      <c r="J528" s="458"/>
      <c r="K528" s="458"/>
      <c r="L528" s="458"/>
      <c r="M528" s="458"/>
      <c r="N528" s="458"/>
      <c r="O528" s="459"/>
      <c r="P528" s="455" t="s">
        <v>43</v>
      </c>
      <c r="Q528" s="456"/>
      <c r="R528" s="456"/>
      <c r="S528" s="456"/>
      <c r="T528" s="456"/>
      <c r="U528" s="456"/>
      <c r="V528" s="457"/>
      <c r="W528" s="43" t="s">
        <v>42</v>
      </c>
      <c r="X528" s="44">
        <f>IFERROR(X521/H521,"0")+IFERROR(X522/H522,"0")+IFERROR(X523/H523,"0")+IFERROR(X524/H524,"0")+IFERROR(X525/H525,"0")+IFERROR(X526/H526,"0")+IFERROR(X527/H527,"0")</f>
        <v>0</v>
      </c>
      <c r="Y528" s="44">
        <f>IFERROR(Y521/H521,"0")+IFERROR(Y522/H522,"0")+IFERROR(Y523/H523,"0")+IFERROR(Y524/H524,"0")+IFERROR(Y525/H525,"0")+IFERROR(Y526/H526,"0")+IFERROR(Y527/H527,"0")</f>
        <v>0</v>
      </c>
      <c r="Z528" s="44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8"/>
      <c r="AB528" s="68"/>
      <c r="AC528" s="68"/>
    </row>
    <row r="529" spans="1:68" x14ac:dyDescent="0.2">
      <c r="A529" s="458"/>
      <c r="B529" s="458"/>
      <c r="C529" s="458"/>
      <c r="D529" s="458"/>
      <c r="E529" s="458"/>
      <c r="F529" s="458"/>
      <c r="G529" s="458"/>
      <c r="H529" s="458"/>
      <c r="I529" s="458"/>
      <c r="J529" s="458"/>
      <c r="K529" s="458"/>
      <c r="L529" s="458"/>
      <c r="M529" s="458"/>
      <c r="N529" s="458"/>
      <c r="O529" s="459"/>
      <c r="P529" s="455" t="s">
        <v>43</v>
      </c>
      <c r="Q529" s="456"/>
      <c r="R529" s="456"/>
      <c r="S529" s="456"/>
      <c r="T529" s="456"/>
      <c r="U529" s="456"/>
      <c r="V529" s="457"/>
      <c r="W529" s="43" t="s">
        <v>0</v>
      </c>
      <c r="X529" s="44">
        <f>IFERROR(SUM(X521:X527),"0")</f>
        <v>0</v>
      </c>
      <c r="Y529" s="44">
        <f>IFERROR(SUM(Y521:Y527),"0")</f>
        <v>0</v>
      </c>
      <c r="Z529" s="43"/>
      <c r="AA529" s="68"/>
      <c r="AB529" s="68"/>
      <c r="AC529" s="68"/>
    </row>
    <row r="530" spans="1:68" ht="14.25" customHeight="1" x14ac:dyDescent="0.25">
      <c r="A530" s="450" t="s">
        <v>162</v>
      </c>
      <c r="B530" s="450"/>
      <c r="C530" s="450"/>
      <c r="D530" s="450"/>
      <c r="E530" s="450"/>
      <c r="F530" s="450"/>
      <c r="G530" s="450"/>
      <c r="H530" s="450"/>
      <c r="I530" s="450"/>
      <c r="J530" s="450"/>
      <c r="K530" s="450"/>
      <c r="L530" s="450"/>
      <c r="M530" s="450"/>
      <c r="N530" s="450"/>
      <c r="O530" s="450"/>
      <c r="P530" s="450"/>
      <c r="Q530" s="450"/>
      <c r="R530" s="450"/>
      <c r="S530" s="450"/>
      <c r="T530" s="450"/>
      <c r="U530" s="450"/>
      <c r="V530" s="450"/>
      <c r="W530" s="450"/>
      <c r="X530" s="450"/>
      <c r="Y530" s="450"/>
      <c r="Z530" s="450"/>
      <c r="AA530" s="67"/>
      <c r="AB530" s="67"/>
      <c r="AC530" s="81"/>
    </row>
    <row r="531" spans="1:68" ht="16.5" customHeight="1" x14ac:dyDescent="0.25">
      <c r="A531" s="64" t="s">
        <v>674</v>
      </c>
      <c r="B531" s="64" t="s">
        <v>675</v>
      </c>
      <c r="C531" s="37">
        <v>4301020269</v>
      </c>
      <c r="D531" s="451">
        <v>4640242180519</v>
      </c>
      <c r="E531" s="451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128</v>
      </c>
      <c r="N531" s="39"/>
      <c r="O531" s="38">
        <v>50</v>
      </c>
      <c r="P531" s="736" t="s">
        <v>676</v>
      </c>
      <c r="Q531" s="453"/>
      <c r="R531" s="453"/>
      <c r="S531" s="453"/>
      <c r="T531" s="454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2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ht="27" customHeight="1" x14ac:dyDescent="0.25">
      <c r="A532" s="64" t="s">
        <v>677</v>
      </c>
      <c r="B532" s="64" t="s">
        <v>678</v>
      </c>
      <c r="C532" s="37">
        <v>4301020260</v>
      </c>
      <c r="D532" s="451">
        <v>4640242180526</v>
      </c>
      <c r="E532" s="451"/>
      <c r="F532" s="63">
        <v>1.8</v>
      </c>
      <c r="G532" s="38">
        <v>6</v>
      </c>
      <c r="H532" s="63">
        <v>10.8</v>
      </c>
      <c r="I532" s="63">
        <v>11.28</v>
      </c>
      <c r="J532" s="38">
        <v>56</v>
      </c>
      <c r="K532" s="38" t="s">
        <v>126</v>
      </c>
      <c r="L532" s="38"/>
      <c r="M532" s="39" t="s">
        <v>125</v>
      </c>
      <c r="N532" s="39"/>
      <c r="O532" s="38">
        <v>50</v>
      </c>
      <c r="P532" s="737" t="s">
        <v>679</v>
      </c>
      <c r="Q532" s="453"/>
      <c r="R532" s="453"/>
      <c r="S532" s="453"/>
      <c r="T532" s="454"/>
      <c r="U532" s="40" t="s">
        <v>48</v>
      </c>
      <c r="V532" s="40" t="s">
        <v>48</v>
      </c>
      <c r="W532" s="41" t="s">
        <v>0</v>
      </c>
      <c r="X532" s="59">
        <v>0</v>
      </c>
      <c r="Y532" s="56">
        <f>IFERROR(IF(X532="",0,CEILING((X532/$H532),1)*$H532),"")</f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63" t="s">
        <v>69</v>
      </c>
      <c r="BM532" s="79">
        <f>IFERROR(X532*I532/H532,"0")</f>
        <v>0</v>
      </c>
      <c r="BN532" s="79">
        <f>IFERROR(Y532*I532/H532,"0")</f>
        <v>0</v>
      </c>
      <c r="BO532" s="79">
        <f>IFERROR(1/J532*(X532/H532),"0")</f>
        <v>0</v>
      </c>
      <c r="BP532" s="79">
        <f>IFERROR(1/J532*(Y532/H532),"0")</f>
        <v>0</v>
      </c>
    </row>
    <row r="533" spans="1:68" ht="27" customHeight="1" x14ac:dyDescent="0.25">
      <c r="A533" s="64" t="s">
        <v>680</v>
      </c>
      <c r="B533" s="64" t="s">
        <v>681</v>
      </c>
      <c r="C533" s="37">
        <v>4301020309</v>
      </c>
      <c r="D533" s="451">
        <v>4640242180090</v>
      </c>
      <c r="E533" s="451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126</v>
      </c>
      <c r="L533" s="38"/>
      <c r="M533" s="39" t="s">
        <v>125</v>
      </c>
      <c r="N533" s="39"/>
      <c r="O533" s="38">
        <v>50</v>
      </c>
      <c r="P533" s="738" t="s">
        <v>682</v>
      </c>
      <c r="Q533" s="453"/>
      <c r="R533" s="453"/>
      <c r="S533" s="453"/>
      <c r="T533" s="454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64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27" customHeight="1" x14ac:dyDescent="0.25">
      <c r="A534" s="64" t="s">
        <v>683</v>
      </c>
      <c r="B534" s="64" t="s">
        <v>684</v>
      </c>
      <c r="C534" s="37">
        <v>4301020295</v>
      </c>
      <c r="D534" s="451">
        <v>4640242181363</v>
      </c>
      <c r="E534" s="451"/>
      <c r="F534" s="63">
        <v>0.4</v>
      </c>
      <c r="G534" s="38">
        <v>10</v>
      </c>
      <c r="H534" s="63">
        <v>4</v>
      </c>
      <c r="I534" s="63">
        <v>4.24</v>
      </c>
      <c r="J534" s="38">
        <v>120</v>
      </c>
      <c r="K534" s="38" t="s">
        <v>88</v>
      </c>
      <c r="L534" s="38"/>
      <c r="M534" s="39" t="s">
        <v>125</v>
      </c>
      <c r="N534" s="39"/>
      <c r="O534" s="38">
        <v>50</v>
      </c>
      <c r="P534" s="739" t="s">
        <v>685</v>
      </c>
      <c r="Q534" s="453"/>
      <c r="R534" s="453"/>
      <c r="S534" s="453"/>
      <c r="T534" s="454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5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x14ac:dyDescent="0.2">
      <c r="A535" s="458"/>
      <c r="B535" s="458"/>
      <c r="C535" s="458"/>
      <c r="D535" s="458"/>
      <c r="E535" s="458"/>
      <c r="F535" s="458"/>
      <c r="G535" s="458"/>
      <c r="H535" s="458"/>
      <c r="I535" s="458"/>
      <c r="J535" s="458"/>
      <c r="K535" s="458"/>
      <c r="L535" s="458"/>
      <c r="M535" s="458"/>
      <c r="N535" s="458"/>
      <c r="O535" s="459"/>
      <c r="P535" s="455" t="s">
        <v>43</v>
      </c>
      <c r="Q535" s="456"/>
      <c r="R535" s="456"/>
      <c r="S535" s="456"/>
      <c r="T535" s="456"/>
      <c r="U535" s="456"/>
      <c r="V535" s="457"/>
      <c r="W535" s="43" t="s">
        <v>42</v>
      </c>
      <c r="X535" s="44">
        <f>IFERROR(X531/H531,"0")+IFERROR(X532/H532,"0")+IFERROR(X533/H533,"0")+IFERROR(X534/H534,"0")</f>
        <v>0</v>
      </c>
      <c r="Y535" s="44">
        <f>IFERROR(Y531/H531,"0")+IFERROR(Y532/H532,"0")+IFERROR(Y533/H533,"0")+IFERROR(Y534/H534,"0")</f>
        <v>0</v>
      </c>
      <c r="Z535" s="44">
        <f>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x14ac:dyDescent="0.2">
      <c r="A536" s="458"/>
      <c r="B536" s="458"/>
      <c r="C536" s="458"/>
      <c r="D536" s="458"/>
      <c r="E536" s="458"/>
      <c r="F536" s="458"/>
      <c r="G536" s="458"/>
      <c r="H536" s="458"/>
      <c r="I536" s="458"/>
      <c r="J536" s="458"/>
      <c r="K536" s="458"/>
      <c r="L536" s="458"/>
      <c r="M536" s="458"/>
      <c r="N536" s="458"/>
      <c r="O536" s="459"/>
      <c r="P536" s="455" t="s">
        <v>43</v>
      </c>
      <c r="Q536" s="456"/>
      <c r="R536" s="456"/>
      <c r="S536" s="456"/>
      <c r="T536" s="456"/>
      <c r="U536" s="456"/>
      <c r="V536" s="457"/>
      <c r="W536" s="43" t="s">
        <v>0</v>
      </c>
      <c r="X536" s="44">
        <f>IFERROR(SUM(X531:X534),"0")</f>
        <v>0</v>
      </c>
      <c r="Y536" s="44">
        <f>IFERROR(SUM(Y531:Y534),"0")</f>
        <v>0</v>
      </c>
      <c r="Z536" s="43"/>
      <c r="AA536" s="68"/>
      <c r="AB536" s="68"/>
      <c r="AC536" s="68"/>
    </row>
    <row r="537" spans="1:68" ht="14.25" customHeight="1" x14ac:dyDescent="0.25">
      <c r="A537" s="450" t="s">
        <v>79</v>
      </c>
      <c r="B537" s="450"/>
      <c r="C537" s="450"/>
      <c r="D537" s="450"/>
      <c r="E537" s="450"/>
      <c r="F537" s="450"/>
      <c r="G537" s="450"/>
      <c r="H537" s="450"/>
      <c r="I537" s="450"/>
      <c r="J537" s="450"/>
      <c r="K537" s="450"/>
      <c r="L537" s="450"/>
      <c r="M537" s="450"/>
      <c r="N537" s="450"/>
      <c r="O537" s="450"/>
      <c r="P537" s="450"/>
      <c r="Q537" s="450"/>
      <c r="R537" s="450"/>
      <c r="S537" s="450"/>
      <c r="T537" s="450"/>
      <c r="U537" s="450"/>
      <c r="V537" s="450"/>
      <c r="W537" s="450"/>
      <c r="X537" s="450"/>
      <c r="Y537" s="450"/>
      <c r="Z537" s="450"/>
      <c r="AA537" s="67"/>
      <c r="AB537" s="67"/>
      <c r="AC537" s="81"/>
    </row>
    <row r="538" spans="1:68" ht="27" customHeight="1" x14ac:dyDescent="0.25">
      <c r="A538" s="64" t="s">
        <v>686</v>
      </c>
      <c r="B538" s="64" t="s">
        <v>687</v>
      </c>
      <c r="C538" s="37">
        <v>4301031280</v>
      </c>
      <c r="D538" s="451">
        <v>4640242180816</v>
      </c>
      <c r="E538" s="451"/>
      <c r="F538" s="63">
        <v>0.7</v>
      </c>
      <c r="G538" s="38">
        <v>6</v>
      </c>
      <c r="H538" s="63">
        <v>4.2</v>
      </c>
      <c r="I538" s="63">
        <v>4.46</v>
      </c>
      <c r="J538" s="38">
        <v>156</v>
      </c>
      <c r="K538" s="38" t="s">
        <v>88</v>
      </c>
      <c r="L538" s="38"/>
      <c r="M538" s="39" t="s">
        <v>82</v>
      </c>
      <c r="N538" s="39"/>
      <c r="O538" s="38">
        <v>40</v>
      </c>
      <c r="P538" s="740" t="s">
        <v>688</v>
      </c>
      <c r="Q538" s="453"/>
      <c r="R538" s="453"/>
      <c r="S538" s="453"/>
      <c r="T538" s="454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ref="Y538:Y544" si="99">IFERROR(IF(X538="",0,CEILING((X538/$H538),1)*$H538),"")</f>
        <v>0</v>
      </c>
      <c r="Z538" s="42" t="str">
        <f>IFERROR(IF(Y538=0,"",ROUNDUP(Y538/H538,0)*0.00753),"")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6" t="s">
        <v>69</v>
      </c>
      <c r="BM538" s="79">
        <f t="shared" ref="BM538:BM544" si="100">IFERROR(X538*I538/H538,"0")</f>
        <v>0</v>
      </c>
      <c r="BN538" s="79">
        <f t="shared" ref="BN538:BN544" si="101">IFERROR(Y538*I538/H538,"0")</f>
        <v>0</v>
      </c>
      <c r="BO538" s="79">
        <f t="shared" ref="BO538:BO544" si="102">IFERROR(1/J538*(X538/H538),"0")</f>
        <v>0</v>
      </c>
      <c r="BP538" s="79">
        <f t="shared" ref="BP538:BP544" si="103">IFERROR(1/J538*(Y538/H538),"0")</f>
        <v>0</v>
      </c>
    </row>
    <row r="539" spans="1:68" ht="27" customHeight="1" x14ac:dyDescent="0.25">
      <c r="A539" s="64" t="s">
        <v>689</v>
      </c>
      <c r="B539" s="64" t="s">
        <v>690</v>
      </c>
      <c r="C539" s="37">
        <v>4301031244</v>
      </c>
      <c r="D539" s="451">
        <v>4640242180595</v>
      </c>
      <c r="E539" s="451"/>
      <c r="F539" s="63">
        <v>0.7</v>
      </c>
      <c r="G539" s="38">
        <v>6</v>
      </c>
      <c r="H539" s="63">
        <v>4.2</v>
      </c>
      <c r="I539" s="63">
        <v>4.46</v>
      </c>
      <c r="J539" s="38">
        <v>156</v>
      </c>
      <c r="K539" s="38" t="s">
        <v>88</v>
      </c>
      <c r="L539" s="38"/>
      <c r="M539" s="39" t="s">
        <v>82</v>
      </c>
      <c r="N539" s="39"/>
      <c r="O539" s="38">
        <v>40</v>
      </c>
      <c r="P539" s="741" t="s">
        <v>691</v>
      </c>
      <c r="Q539" s="453"/>
      <c r="R539" s="453"/>
      <c r="S539" s="453"/>
      <c r="T539" s="454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9"/>
        <v>0</v>
      </c>
      <c r="Z539" s="42" t="str">
        <f>IFERROR(IF(Y539=0,"",ROUNDUP(Y539/H539,0)*0.00753),"")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7" t="s">
        <v>69</v>
      </c>
      <c r="BM539" s="79">
        <f t="shared" si="100"/>
        <v>0</v>
      </c>
      <c r="BN539" s="79">
        <f t="shared" si="101"/>
        <v>0</v>
      </c>
      <c r="BO539" s="79">
        <f t="shared" si="102"/>
        <v>0</v>
      </c>
      <c r="BP539" s="79">
        <f t="shared" si="103"/>
        <v>0</v>
      </c>
    </row>
    <row r="540" spans="1:68" ht="27" customHeight="1" x14ac:dyDescent="0.25">
      <c r="A540" s="64" t="s">
        <v>692</v>
      </c>
      <c r="B540" s="64" t="s">
        <v>693</v>
      </c>
      <c r="C540" s="37">
        <v>4301031289</v>
      </c>
      <c r="D540" s="451">
        <v>4640242181615</v>
      </c>
      <c r="E540" s="451"/>
      <c r="F540" s="63">
        <v>0.7</v>
      </c>
      <c r="G540" s="38">
        <v>6</v>
      </c>
      <c r="H540" s="63">
        <v>4.2</v>
      </c>
      <c r="I540" s="63">
        <v>4.4000000000000004</v>
      </c>
      <c r="J540" s="38">
        <v>156</v>
      </c>
      <c r="K540" s="38" t="s">
        <v>88</v>
      </c>
      <c r="L540" s="38"/>
      <c r="M540" s="39" t="s">
        <v>82</v>
      </c>
      <c r="N540" s="39"/>
      <c r="O540" s="38">
        <v>45</v>
      </c>
      <c r="P540" s="742" t="s">
        <v>694</v>
      </c>
      <c r="Q540" s="453"/>
      <c r="R540" s="453"/>
      <c r="S540" s="453"/>
      <c r="T540" s="454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9"/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8" t="s">
        <v>69</v>
      </c>
      <c r="BM540" s="79">
        <f t="shared" si="100"/>
        <v>0</v>
      </c>
      <c r="BN540" s="79">
        <f t="shared" si="101"/>
        <v>0</v>
      </c>
      <c r="BO540" s="79">
        <f t="shared" si="102"/>
        <v>0</v>
      </c>
      <c r="BP540" s="79">
        <f t="shared" si="103"/>
        <v>0</v>
      </c>
    </row>
    <row r="541" spans="1:68" ht="27" customHeight="1" x14ac:dyDescent="0.25">
      <c r="A541" s="64" t="s">
        <v>695</v>
      </c>
      <c r="B541" s="64" t="s">
        <v>696</v>
      </c>
      <c r="C541" s="37">
        <v>4301031285</v>
      </c>
      <c r="D541" s="451">
        <v>4640242181639</v>
      </c>
      <c r="E541" s="451"/>
      <c r="F541" s="63">
        <v>0.7</v>
      </c>
      <c r="G541" s="38">
        <v>6</v>
      </c>
      <c r="H541" s="63">
        <v>4.2</v>
      </c>
      <c r="I541" s="63">
        <v>4.4000000000000004</v>
      </c>
      <c r="J541" s="38">
        <v>156</v>
      </c>
      <c r="K541" s="38" t="s">
        <v>88</v>
      </c>
      <c r="L541" s="38"/>
      <c r="M541" s="39" t="s">
        <v>82</v>
      </c>
      <c r="N541" s="39"/>
      <c r="O541" s="38">
        <v>45</v>
      </c>
      <c r="P541" s="743" t="s">
        <v>697</v>
      </c>
      <c r="Q541" s="453"/>
      <c r="R541" s="453"/>
      <c r="S541" s="453"/>
      <c r="T541" s="454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9"/>
        <v>0</v>
      </c>
      <c r="Z541" s="42" t="str">
        <f>IFERROR(IF(Y541=0,"",ROUNDUP(Y541/H541,0)*0.00753),"")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9" t="s">
        <v>69</v>
      </c>
      <c r="BM541" s="79">
        <f t="shared" si="100"/>
        <v>0</v>
      </c>
      <c r="BN541" s="79">
        <f t="shared" si="101"/>
        <v>0</v>
      </c>
      <c r="BO541" s="79">
        <f t="shared" si="102"/>
        <v>0</v>
      </c>
      <c r="BP541" s="79">
        <f t="shared" si="103"/>
        <v>0</v>
      </c>
    </row>
    <row r="542" spans="1:68" ht="27" customHeight="1" x14ac:dyDescent="0.25">
      <c r="A542" s="64" t="s">
        <v>698</v>
      </c>
      <c r="B542" s="64" t="s">
        <v>699</v>
      </c>
      <c r="C542" s="37">
        <v>4301031287</v>
      </c>
      <c r="D542" s="451">
        <v>4640242181622</v>
      </c>
      <c r="E542" s="451"/>
      <c r="F542" s="63">
        <v>0.7</v>
      </c>
      <c r="G542" s="38">
        <v>6</v>
      </c>
      <c r="H542" s="63">
        <v>4.2</v>
      </c>
      <c r="I542" s="63">
        <v>4.4000000000000004</v>
      </c>
      <c r="J542" s="38">
        <v>156</v>
      </c>
      <c r="K542" s="38" t="s">
        <v>88</v>
      </c>
      <c r="L542" s="38"/>
      <c r="M542" s="39" t="s">
        <v>82</v>
      </c>
      <c r="N542" s="39"/>
      <c r="O542" s="38">
        <v>45</v>
      </c>
      <c r="P542" s="744" t="s">
        <v>700</v>
      </c>
      <c r="Q542" s="453"/>
      <c r="R542" s="453"/>
      <c r="S542" s="453"/>
      <c r="T542" s="454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9"/>
        <v>0</v>
      </c>
      <c r="Z542" s="42" t="str">
        <f>IFERROR(IF(Y542=0,"",ROUNDUP(Y542/H542,0)*0.00753),"")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70" t="s">
        <v>69</v>
      </c>
      <c r="BM542" s="79">
        <f t="shared" si="100"/>
        <v>0</v>
      </c>
      <c r="BN542" s="79">
        <f t="shared" si="101"/>
        <v>0</v>
      </c>
      <c r="BO542" s="79">
        <f t="shared" si="102"/>
        <v>0</v>
      </c>
      <c r="BP542" s="79">
        <f t="shared" si="103"/>
        <v>0</v>
      </c>
    </row>
    <row r="543" spans="1:68" ht="27" customHeight="1" x14ac:dyDescent="0.25">
      <c r="A543" s="64" t="s">
        <v>701</v>
      </c>
      <c r="B543" s="64" t="s">
        <v>702</v>
      </c>
      <c r="C543" s="37">
        <v>4301031203</v>
      </c>
      <c r="D543" s="451">
        <v>4640242180908</v>
      </c>
      <c r="E543" s="451"/>
      <c r="F543" s="63">
        <v>0.28000000000000003</v>
      </c>
      <c r="G543" s="38">
        <v>6</v>
      </c>
      <c r="H543" s="63">
        <v>1.68</v>
      </c>
      <c r="I543" s="63">
        <v>1.81</v>
      </c>
      <c r="J543" s="38">
        <v>234</v>
      </c>
      <c r="K543" s="38" t="s">
        <v>83</v>
      </c>
      <c r="L543" s="38"/>
      <c r="M543" s="39" t="s">
        <v>82</v>
      </c>
      <c r="N543" s="39"/>
      <c r="O543" s="38">
        <v>40</v>
      </c>
      <c r="P543" s="745" t="s">
        <v>703</v>
      </c>
      <c r="Q543" s="453"/>
      <c r="R543" s="453"/>
      <c r="S543" s="453"/>
      <c r="T543" s="454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9"/>
        <v>0</v>
      </c>
      <c r="Z543" s="42" t="str">
        <f>IFERROR(IF(Y543=0,"",ROUNDUP(Y543/H543,0)*0.00502),"")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71" t="s">
        <v>69</v>
      </c>
      <c r="BM543" s="79">
        <f t="shared" si="100"/>
        <v>0</v>
      </c>
      <c r="BN543" s="79">
        <f t="shared" si="101"/>
        <v>0</v>
      </c>
      <c r="BO543" s="79">
        <f t="shared" si="102"/>
        <v>0</v>
      </c>
      <c r="BP543" s="79">
        <f t="shared" si="103"/>
        <v>0</v>
      </c>
    </row>
    <row r="544" spans="1:68" ht="27" customHeight="1" x14ac:dyDescent="0.25">
      <c r="A544" s="64" t="s">
        <v>704</v>
      </c>
      <c r="B544" s="64" t="s">
        <v>705</v>
      </c>
      <c r="C544" s="37">
        <v>4301031200</v>
      </c>
      <c r="D544" s="451">
        <v>4640242180489</v>
      </c>
      <c r="E544" s="451"/>
      <c r="F544" s="63">
        <v>0.28000000000000003</v>
      </c>
      <c r="G544" s="38">
        <v>6</v>
      </c>
      <c r="H544" s="63">
        <v>1.68</v>
      </c>
      <c r="I544" s="63">
        <v>1.84</v>
      </c>
      <c r="J544" s="38">
        <v>234</v>
      </c>
      <c r="K544" s="38" t="s">
        <v>83</v>
      </c>
      <c r="L544" s="38"/>
      <c r="M544" s="39" t="s">
        <v>82</v>
      </c>
      <c r="N544" s="39"/>
      <c r="O544" s="38">
        <v>40</v>
      </c>
      <c r="P544" s="746" t="s">
        <v>706</v>
      </c>
      <c r="Q544" s="453"/>
      <c r="R544" s="453"/>
      <c r="S544" s="453"/>
      <c r="T544" s="454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9"/>
        <v>0</v>
      </c>
      <c r="Z544" s="42" t="str">
        <f>IFERROR(IF(Y544=0,"",ROUNDUP(Y544/H544,0)*0.00502),"")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72" t="s">
        <v>69</v>
      </c>
      <c r="BM544" s="79">
        <f t="shared" si="100"/>
        <v>0</v>
      </c>
      <c r="BN544" s="79">
        <f t="shared" si="101"/>
        <v>0</v>
      </c>
      <c r="BO544" s="79">
        <f t="shared" si="102"/>
        <v>0</v>
      </c>
      <c r="BP544" s="79">
        <f t="shared" si="103"/>
        <v>0</v>
      </c>
    </row>
    <row r="545" spans="1:68" x14ac:dyDescent="0.2">
      <c r="A545" s="458"/>
      <c r="B545" s="458"/>
      <c r="C545" s="458"/>
      <c r="D545" s="458"/>
      <c r="E545" s="458"/>
      <c r="F545" s="458"/>
      <c r="G545" s="458"/>
      <c r="H545" s="458"/>
      <c r="I545" s="458"/>
      <c r="J545" s="458"/>
      <c r="K545" s="458"/>
      <c r="L545" s="458"/>
      <c r="M545" s="458"/>
      <c r="N545" s="458"/>
      <c r="O545" s="459"/>
      <c r="P545" s="455" t="s">
        <v>43</v>
      </c>
      <c r="Q545" s="456"/>
      <c r="R545" s="456"/>
      <c r="S545" s="456"/>
      <c r="T545" s="456"/>
      <c r="U545" s="456"/>
      <c r="V545" s="457"/>
      <c r="W545" s="43" t="s">
        <v>42</v>
      </c>
      <c r="X545" s="44">
        <f>IFERROR(X538/H538,"0")+IFERROR(X539/H539,"0")+IFERROR(X540/H540,"0")+IFERROR(X541/H541,"0")+IFERROR(X542/H542,"0")+IFERROR(X543/H543,"0")+IFERROR(X544/H544,"0")</f>
        <v>0</v>
      </c>
      <c r="Y545" s="44">
        <f>IFERROR(Y538/H538,"0")+IFERROR(Y539/H539,"0")+IFERROR(Y540/H540,"0")+IFERROR(Y541/H541,"0")+IFERROR(Y542/H542,"0")+IFERROR(Y543/H543,"0")+IFERROR(Y544/H544,"0")</f>
        <v>0</v>
      </c>
      <c r="Z545" s="44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x14ac:dyDescent="0.2">
      <c r="A546" s="458"/>
      <c r="B546" s="458"/>
      <c r="C546" s="458"/>
      <c r="D546" s="458"/>
      <c r="E546" s="458"/>
      <c r="F546" s="458"/>
      <c r="G546" s="458"/>
      <c r="H546" s="458"/>
      <c r="I546" s="458"/>
      <c r="J546" s="458"/>
      <c r="K546" s="458"/>
      <c r="L546" s="458"/>
      <c r="M546" s="458"/>
      <c r="N546" s="458"/>
      <c r="O546" s="459"/>
      <c r="P546" s="455" t="s">
        <v>43</v>
      </c>
      <c r="Q546" s="456"/>
      <c r="R546" s="456"/>
      <c r="S546" s="456"/>
      <c r="T546" s="456"/>
      <c r="U546" s="456"/>
      <c r="V546" s="457"/>
      <c r="W546" s="43" t="s">
        <v>0</v>
      </c>
      <c r="X546" s="44">
        <f>IFERROR(SUM(X538:X544),"0")</f>
        <v>0</v>
      </c>
      <c r="Y546" s="44">
        <f>IFERROR(SUM(Y538:Y544),"0")</f>
        <v>0</v>
      </c>
      <c r="Z546" s="43"/>
      <c r="AA546" s="68"/>
      <c r="AB546" s="68"/>
      <c r="AC546" s="68"/>
    </row>
    <row r="547" spans="1:68" ht="14.25" customHeight="1" x14ac:dyDescent="0.25">
      <c r="A547" s="450" t="s">
        <v>84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67"/>
      <c r="AB547" s="67"/>
      <c r="AC547" s="81"/>
    </row>
    <row r="548" spans="1:68" ht="27" customHeight="1" x14ac:dyDescent="0.25">
      <c r="A548" s="64" t="s">
        <v>707</v>
      </c>
      <c r="B548" s="64" t="s">
        <v>708</v>
      </c>
      <c r="C548" s="37">
        <v>4301051746</v>
      </c>
      <c r="D548" s="451">
        <v>4640242180533</v>
      </c>
      <c r="E548" s="451"/>
      <c r="F548" s="63">
        <v>1.3</v>
      </c>
      <c r="G548" s="38">
        <v>6</v>
      </c>
      <c r="H548" s="63">
        <v>7.8</v>
      </c>
      <c r="I548" s="63">
        <v>8.3640000000000008</v>
      </c>
      <c r="J548" s="38">
        <v>56</v>
      </c>
      <c r="K548" s="38" t="s">
        <v>126</v>
      </c>
      <c r="L548" s="38"/>
      <c r="M548" s="39" t="s">
        <v>128</v>
      </c>
      <c r="N548" s="39"/>
      <c r="O548" s="38">
        <v>40</v>
      </c>
      <c r="P548" s="747" t="s">
        <v>709</v>
      </c>
      <c r="Q548" s="453"/>
      <c r="R548" s="453"/>
      <c r="S548" s="453"/>
      <c r="T548" s="454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73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customHeight="1" x14ac:dyDescent="0.25">
      <c r="A549" s="64" t="s">
        <v>710</v>
      </c>
      <c r="B549" s="64" t="s">
        <v>711</v>
      </c>
      <c r="C549" s="37">
        <v>4301051510</v>
      </c>
      <c r="D549" s="451">
        <v>4640242180540</v>
      </c>
      <c r="E549" s="451"/>
      <c r="F549" s="63">
        <v>1.3</v>
      </c>
      <c r="G549" s="38">
        <v>6</v>
      </c>
      <c r="H549" s="63">
        <v>7.8</v>
      </c>
      <c r="I549" s="63">
        <v>8.3640000000000008</v>
      </c>
      <c r="J549" s="38">
        <v>56</v>
      </c>
      <c r="K549" s="38" t="s">
        <v>126</v>
      </c>
      <c r="L549" s="38"/>
      <c r="M549" s="39" t="s">
        <v>82</v>
      </c>
      <c r="N549" s="39"/>
      <c r="O549" s="38">
        <v>30</v>
      </c>
      <c r="P549" s="748" t="s">
        <v>712</v>
      </c>
      <c r="Q549" s="453"/>
      <c r="R549" s="453"/>
      <c r="S549" s="453"/>
      <c r="T549" s="454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4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customHeight="1" x14ac:dyDescent="0.25">
      <c r="A550" s="64" t="s">
        <v>714</v>
      </c>
      <c r="B550" s="64" t="s">
        <v>715</v>
      </c>
      <c r="C550" s="37">
        <v>4301051390</v>
      </c>
      <c r="D550" s="451">
        <v>4640242181233</v>
      </c>
      <c r="E550" s="451"/>
      <c r="F550" s="63">
        <v>0.3</v>
      </c>
      <c r="G550" s="38">
        <v>6</v>
      </c>
      <c r="H550" s="63">
        <v>1.8</v>
      </c>
      <c r="I550" s="63">
        <v>1.984</v>
      </c>
      <c r="J550" s="38">
        <v>234</v>
      </c>
      <c r="K550" s="38" t="s">
        <v>83</v>
      </c>
      <c r="L550" s="38"/>
      <c r="M550" s="39" t="s">
        <v>82</v>
      </c>
      <c r="N550" s="39"/>
      <c r="O550" s="38">
        <v>40</v>
      </c>
      <c r="P550" s="749" t="s">
        <v>716</v>
      </c>
      <c r="Q550" s="453"/>
      <c r="R550" s="453"/>
      <c r="S550" s="453"/>
      <c r="T550" s="454"/>
      <c r="U550" s="40" t="s">
        <v>713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IFERROR(IF(Y550=0,"",ROUNDUP(Y550/H550,0)*0.00502),"")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5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customHeight="1" x14ac:dyDescent="0.25">
      <c r="A551" s="64" t="s">
        <v>717</v>
      </c>
      <c r="B551" s="64" t="s">
        <v>718</v>
      </c>
      <c r="C551" s="37">
        <v>4301051448</v>
      </c>
      <c r="D551" s="451">
        <v>4640242181226</v>
      </c>
      <c r="E551" s="451"/>
      <c r="F551" s="63">
        <v>0.3</v>
      </c>
      <c r="G551" s="38">
        <v>6</v>
      </c>
      <c r="H551" s="63">
        <v>1.8</v>
      </c>
      <c r="I551" s="63">
        <v>1.972</v>
      </c>
      <c r="J551" s="38">
        <v>234</v>
      </c>
      <c r="K551" s="38" t="s">
        <v>83</v>
      </c>
      <c r="L551" s="38"/>
      <c r="M551" s="39" t="s">
        <v>82</v>
      </c>
      <c r="N551" s="39"/>
      <c r="O551" s="38">
        <v>30</v>
      </c>
      <c r="P551" s="750" t="s">
        <v>719</v>
      </c>
      <c r="Q551" s="453"/>
      <c r="R551" s="453"/>
      <c r="S551" s="453"/>
      <c r="T551" s="454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IFERROR(IF(Y551=0,"",ROUNDUP(Y551/H551,0)*0.00502),"")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6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x14ac:dyDescent="0.2">
      <c r="A552" s="458"/>
      <c r="B552" s="458"/>
      <c r="C552" s="458"/>
      <c r="D552" s="458"/>
      <c r="E552" s="458"/>
      <c r="F552" s="458"/>
      <c r="G552" s="458"/>
      <c r="H552" s="458"/>
      <c r="I552" s="458"/>
      <c r="J552" s="458"/>
      <c r="K552" s="458"/>
      <c r="L552" s="458"/>
      <c r="M552" s="458"/>
      <c r="N552" s="458"/>
      <c r="O552" s="459"/>
      <c r="P552" s="455" t="s">
        <v>43</v>
      </c>
      <c r="Q552" s="456"/>
      <c r="R552" s="456"/>
      <c r="S552" s="456"/>
      <c r="T552" s="456"/>
      <c r="U552" s="456"/>
      <c r="V552" s="457"/>
      <c r="W552" s="43" t="s">
        <v>42</v>
      </c>
      <c r="X552" s="44">
        <f>IFERROR(X548/H548,"0")+IFERROR(X549/H549,"0")+IFERROR(X550/H550,"0")+IFERROR(X551/H551,"0")</f>
        <v>0</v>
      </c>
      <c r="Y552" s="44">
        <f>IFERROR(Y548/H548,"0")+IFERROR(Y549/H549,"0")+IFERROR(Y550/H550,"0")+IFERROR(Y551/H551,"0")</f>
        <v>0</v>
      </c>
      <c r="Z552" s="44">
        <f>IFERROR(IF(Z548="",0,Z548),"0")+IFERROR(IF(Z549="",0,Z549),"0")+IFERROR(IF(Z550="",0,Z550),"0")+IFERROR(IF(Z551="",0,Z551),"0")</f>
        <v>0</v>
      </c>
      <c r="AA552" s="68"/>
      <c r="AB552" s="68"/>
      <c r="AC552" s="68"/>
    </row>
    <row r="553" spans="1:68" x14ac:dyDescent="0.2">
      <c r="A553" s="458"/>
      <c r="B553" s="458"/>
      <c r="C553" s="458"/>
      <c r="D553" s="458"/>
      <c r="E553" s="458"/>
      <c r="F553" s="458"/>
      <c r="G553" s="458"/>
      <c r="H553" s="458"/>
      <c r="I553" s="458"/>
      <c r="J553" s="458"/>
      <c r="K553" s="458"/>
      <c r="L553" s="458"/>
      <c r="M553" s="458"/>
      <c r="N553" s="458"/>
      <c r="O553" s="459"/>
      <c r="P553" s="455" t="s">
        <v>43</v>
      </c>
      <c r="Q553" s="456"/>
      <c r="R553" s="456"/>
      <c r="S553" s="456"/>
      <c r="T553" s="456"/>
      <c r="U553" s="456"/>
      <c r="V553" s="457"/>
      <c r="W553" s="43" t="s">
        <v>0</v>
      </c>
      <c r="X553" s="44">
        <f>IFERROR(SUM(X548:X551),"0")</f>
        <v>0</v>
      </c>
      <c r="Y553" s="44">
        <f>IFERROR(SUM(Y548:Y551),"0")</f>
        <v>0</v>
      </c>
      <c r="Z553" s="43"/>
      <c r="AA553" s="68"/>
      <c r="AB553" s="68"/>
      <c r="AC553" s="68"/>
    </row>
    <row r="554" spans="1:68" ht="14.25" customHeight="1" x14ac:dyDescent="0.25">
      <c r="A554" s="450" t="s">
        <v>183</v>
      </c>
      <c r="B554" s="450"/>
      <c r="C554" s="450"/>
      <c r="D554" s="450"/>
      <c r="E554" s="450"/>
      <c r="F554" s="450"/>
      <c r="G554" s="450"/>
      <c r="H554" s="450"/>
      <c r="I554" s="450"/>
      <c r="J554" s="450"/>
      <c r="K554" s="450"/>
      <c r="L554" s="450"/>
      <c r="M554" s="450"/>
      <c r="N554" s="450"/>
      <c r="O554" s="450"/>
      <c r="P554" s="450"/>
      <c r="Q554" s="450"/>
      <c r="R554" s="450"/>
      <c r="S554" s="450"/>
      <c r="T554" s="450"/>
      <c r="U554" s="450"/>
      <c r="V554" s="450"/>
      <c r="W554" s="450"/>
      <c r="X554" s="450"/>
      <c r="Y554" s="450"/>
      <c r="Z554" s="450"/>
      <c r="AA554" s="67"/>
      <c r="AB554" s="67"/>
      <c r="AC554" s="81"/>
    </row>
    <row r="555" spans="1:68" ht="27" customHeight="1" x14ac:dyDescent="0.25">
      <c r="A555" s="64" t="s">
        <v>720</v>
      </c>
      <c r="B555" s="64" t="s">
        <v>721</v>
      </c>
      <c r="C555" s="37">
        <v>4301060408</v>
      </c>
      <c r="D555" s="451">
        <v>4640242180120</v>
      </c>
      <c r="E555" s="451"/>
      <c r="F555" s="63">
        <v>1.3</v>
      </c>
      <c r="G555" s="38">
        <v>6</v>
      </c>
      <c r="H555" s="63">
        <v>7.8</v>
      </c>
      <c r="I555" s="63">
        <v>8.2799999999999994</v>
      </c>
      <c r="J555" s="38">
        <v>56</v>
      </c>
      <c r="K555" s="38" t="s">
        <v>126</v>
      </c>
      <c r="L555" s="38"/>
      <c r="M555" s="39" t="s">
        <v>82</v>
      </c>
      <c r="N555" s="39"/>
      <c r="O555" s="38">
        <v>40</v>
      </c>
      <c r="P555" s="751" t="s">
        <v>722</v>
      </c>
      <c r="Q555" s="453"/>
      <c r="R555" s="453"/>
      <c r="S555" s="453"/>
      <c r="T555" s="454"/>
      <c r="U555" s="40" t="s">
        <v>48</v>
      </c>
      <c r="V555" s="40" t="s">
        <v>48</v>
      </c>
      <c r="W555" s="41" t="s">
        <v>0</v>
      </c>
      <c r="X555" s="59">
        <v>0</v>
      </c>
      <c r="Y555" s="56">
        <f>IFERROR(IF(X555="",0,CEILING((X555/$H555),1)*$H555),"")</f>
        <v>0</v>
      </c>
      <c r="Z555" s="42" t="str">
        <f>IFERROR(IF(Y555=0,"",ROUNDUP(Y555/H555,0)*0.02175),"")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7" t="s">
        <v>69</v>
      </c>
      <c r="BM555" s="79">
        <f>IFERROR(X555*I555/H555,"0")</f>
        <v>0</v>
      </c>
      <c r="BN555" s="79">
        <f>IFERROR(Y555*I555/H555,"0")</f>
        <v>0</v>
      </c>
      <c r="BO555" s="79">
        <f>IFERROR(1/J555*(X555/H555),"0")</f>
        <v>0</v>
      </c>
      <c r="BP555" s="79">
        <f>IFERROR(1/J555*(Y555/H555),"0")</f>
        <v>0</v>
      </c>
    </row>
    <row r="556" spans="1:68" ht="27" customHeight="1" x14ac:dyDescent="0.25">
      <c r="A556" s="64" t="s">
        <v>720</v>
      </c>
      <c r="B556" s="64" t="s">
        <v>723</v>
      </c>
      <c r="C556" s="37">
        <v>4301060354</v>
      </c>
      <c r="D556" s="451">
        <v>4640242180120</v>
      </c>
      <c r="E556" s="451"/>
      <c r="F556" s="63">
        <v>1.3</v>
      </c>
      <c r="G556" s="38">
        <v>6</v>
      </c>
      <c r="H556" s="63">
        <v>7.8</v>
      </c>
      <c r="I556" s="63">
        <v>8.2799999999999994</v>
      </c>
      <c r="J556" s="38">
        <v>56</v>
      </c>
      <c r="K556" s="38" t="s">
        <v>126</v>
      </c>
      <c r="L556" s="38"/>
      <c r="M556" s="39" t="s">
        <v>82</v>
      </c>
      <c r="N556" s="39"/>
      <c r="O556" s="38">
        <v>40</v>
      </c>
      <c r="P556" s="752" t="s">
        <v>724</v>
      </c>
      <c r="Q556" s="453"/>
      <c r="R556" s="453"/>
      <c r="S556" s="453"/>
      <c r="T556" s="454"/>
      <c r="U556" s="40" t="s">
        <v>48</v>
      </c>
      <c r="V556" s="40" t="s">
        <v>48</v>
      </c>
      <c r="W556" s="41" t="s">
        <v>0</v>
      </c>
      <c r="X556" s="59">
        <v>0</v>
      </c>
      <c r="Y556" s="56">
        <f>IFERROR(IF(X556="",0,CEILING((X556/$H556),1)*$H556),"")</f>
        <v>0</v>
      </c>
      <c r="Z556" s="42" t="str">
        <f>IFERROR(IF(Y556=0,"",ROUNDUP(Y556/H556,0)*0.02175),"")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8" t="s">
        <v>69</v>
      </c>
      <c r="BM556" s="79">
        <f>IFERROR(X556*I556/H556,"0")</f>
        <v>0</v>
      </c>
      <c r="BN556" s="79">
        <f>IFERROR(Y556*I556/H556,"0")</f>
        <v>0</v>
      </c>
      <c r="BO556" s="79">
        <f>IFERROR(1/J556*(X556/H556),"0")</f>
        <v>0</v>
      </c>
      <c r="BP556" s="79">
        <f>IFERROR(1/J556*(Y556/H556),"0")</f>
        <v>0</v>
      </c>
    </row>
    <row r="557" spans="1:68" ht="27" customHeight="1" x14ac:dyDescent="0.25">
      <c r="A557" s="64" t="s">
        <v>725</v>
      </c>
      <c r="B557" s="64" t="s">
        <v>726</v>
      </c>
      <c r="C557" s="37">
        <v>4301060407</v>
      </c>
      <c r="D557" s="451">
        <v>4640242180137</v>
      </c>
      <c r="E557" s="451"/>
      <c r="F557" s="63">
        <v>1.3</v>
      </c>
      <c r="G557" s="38">
        <v>6</v>
      </c>
      <c r="H557" s="63">
        <v>7.8</v>
      </c>
      <c r="I557" s="63">
        <v>8.2799999999999994</v>
      </c>
      <c r="J557" s="38">
        <v>56</v>
      </c>
      <c r="K557" s="38" t="s">
        <v>126</v>
      </c>
      <c r="L557" s="38"/>
      <c r="M557" s="39" t="s">
        <v>82</v>
      </c>
      <c r="N557" s="39"/>
      <c r="O557" s="38">
        <v>40</v>
      </c>
      <c r="P557" s="753" t="s">
        <v>727</v>
      </c>
      <c r="Q557" s="453"/>
      <c r="R557" s="453"/>
      <c r="S557" s="453"/>
      <c r="T557" s="454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9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725</v>
      </c>
      <c r="B558" s="64" t="s">
        <v>728</v>
      </c>
      <c r="C558" s="37">
        <v>4301060355</v>
      </c>
      <c r="D558" s="451">
        <v>4640242180137</v>
      </c>
      <c r="E558" s="451"/>
      <c r="F558" s="63">
        <v>1.3</v>
      </c>
      <c r="G558" s="38">
        <v>6</v>
      </c>
      <c r="H558" s="63">
        <v>7.8</v>
      </c>
      <c r="I558" s="63">
        <v>8.2799999999999994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40</v>
      </c>
      <c r="P558" s="754" t="s">
        <v>729</v>
      </c>
      <c r="Q558" s="453"/>
      <c r="R558" s="453"/>
      <c r="S558" s="453"/>
      <c r="T558" s="454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8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x14ac:dyDescent="0.2">
      <c r="A559" s="458"/>
      <c r="B559" s="458"/>
      <c r="C559" s="458"/>
      <c r="D559" s="458"/>
      <c r="E559" s="458"/>
      <c r="F559" s="458"/>
      <c r="G559" s="458"/>
      <c r="H559" s="458"/>
      <c r="I559" s="458"/>
      <c r="J559" s="458"/>
      <c r="K559" s="458"/>
      <c r="L559" s="458"/>
      <c r="M559" s="458"/>
      <c r="N559" s="458"/>
      <c r="O559" s="459"/>
      <c r="P559" s="455" t="s">
        <v>43</v>
      </c>
      <c r="Q559" s="456"/>
      <c r="R559" s="456"/>
      <c r="S559" s="456"/>
      <c r="T559" s="456"/>
      <c r="U559" s="456"/>
      <c r="V559" s="457"/>
      <c r="W559" s="43" t="s">
        <v>42</v>
      </c>
      <c r="X559" s="44">
        <f>IFERROR(X555/H555,"0")+IFERROR(X556/H556,"0")+IFERROR(X557/H557,"0")+IFERROR(X558/H558,"0")</f>
        <v>0</v>
      </c>
      <c r="Y559" s="44">
        <f>IFERROR(Y555/H555,"0")+IFERROR(Y556/H556,"0")+IFERROR(Y557/H557,"0")+IFERROR(Y558/H558,"0")</f>
        <v>0</v>
      </c>
      <c r="Z559" s="44">
        <f>IFERROR(IF(Z555="",0,Z555),"0")+IFERROR(IF(Z556="",0,Z556),"0")+IFERROR(IF(Z557="",0,Z557),"0")+IFERROR(IF(Z558="",0,Z558),"0")</f>
        <v>0</v>
      </c>
      <c r="AA559" s="68"/>
      <c r="AB559" s="68"/>
      <c r="AC559" s="68"/>
    </row>
    <row r="560" spans="1:68" x14ac:dyDescent="0.2">
      <c r="A560" s="458"/>
      <c r="B560" s="458"/>
      <c r="C560" s="458"/>
      <c r="D560" s="458"/>
      <c r="E560" s="458"/>
      <c r="F560" s="458"/>
      <c r="G560" s="458"/>
      <c r="H560" s="458"/>
      <c r="I560" s="458"/>
      <c r="J560" s="458"/>
      <c r="K560" s="458"/>
      <c r="L560" s="458"/>
      <c r="M560" s="458"/>
      <c r="N560" s="458"/>
      <c r="O560" s="459"/>
      <c r="P560" s="455" t="s">
        <v>43</v>
      </c>
      <c r="Q560" s="456"/>
      <c r="R560" s="456"/>
      <c r="S560" s="456"/>
      <c r="T560" s="456"/>
      <c r="U560" s="456"/>
      <c r="V560" s="457"/>
      <c r="W560" s="43" t="s">
        <v>0</v>
      </c>
      <c r="X560" s="44">
        <f>IFERROR(SUM(X555:X558),"0")</f>
        <v>0</v>
      </c>
      <c r="Y560" s="44">
        <f>IFERROR(SUM(Y555:Y558),"0")</f>
        <v>0</v>
      </c>
      <c r="Z560" s="43"/>
      <c r="AA560" s="68"/>
      <c r="AB560" s="68"/>
      <c r="AC560" s="68"/>
    </row>
    <row r="561" spans="1:68" ht="16.5" customHeight="1" x14ac:dyDescent="0.25">
      <c r="A561" s="449" t="s">
        <v>730</v>
      </c>
      <c r="B561" s="449"/>
      <c r="C561" s="449"/>
      <c r="D561" s="449"/>
      <c r="E561" s="449"/>
      <c r="F561" s="449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/>
      <c r="Q561" s="449"/>
      <c r="R561" s="449"/>
      <c r="S561" s="449"/>
      <c r="T561" s="449"/>
      <c r="U561" s="449"/>
      <c r="V561" s="449"/>
      <c r="W561" s="449"/>
      <c r="X561" s="449"/>
      <c r="Y561" s="449"/>
      <c r="Z561" s="449"/>
      <c r="AA561" s="66"/>
      <c r="AB561" s="66"/>
      <c r="AC561" s="80"/>
    </row>
    <row r="562" spans="1:68" ht="14.25" customHeight="1" x14ac:dyDescent="0.25">
      <c r="A562" s="450" t="s">
        <v>122</v>
      </c>
      <c r="B562" s="450"/>
      <c r="C562" s="450"/>
      <c r="D562" s="450"/>
      <c r="E562" s="450"/>
      <c r="F562" s="450"/>
      <c r="G562" s="450"/>
      <c r="H562" s="450"/>
      <c r="I562" s="450"/>
      <c r="J562" s="450"/>
      <c r="K562" s="450"/>
      <c r="L562" s="450"/>
      <c r="M562" s="450"/>
      <c r="N562" s="450"/>
      <c r="O562" s="450"/>
      <c r="P562" s="450"/>
      <c r="Q562" s="450"/>
      <c r="R562" s="450"/>
      <c r="S562" s="450"/>
      <c r="T562" s="450"/>
      <c r="U562" s="450"/>
      <c r="V562" s="450"/>
      <c r="W562" s="450"/>
      <c r="X562" s="450"/>
      <c r="Y562" s="450"/>
      <c r="Z562" s="450"/>
      <c r="AA562" s="67"/>
      <c r="AB562" s="67"/>
      <c r="AC562" s="81"/>
    </row>
    <row r="563" spans="1:68" ht="27" customHeight="1" x14ac:dyDescent="0.25">
      <c r="A563" s="64" t="s">
        <v>731</v>
      </c>
      <c r="B563" s="64" t="s">
        <v>732</v>
      </c>
      <c r="C563" s="37">
        <v>4301011951</v>
      </c>
      <c r="D563" s="451">
        <v>4640242180045</v>
      </c>
      <c r="E563" s="451"/>
      <c r="F563" s="63">
        <v>1.35</v>
      </c>
      <c r="G563" s="38">
        <v>8</v>
      </c>
      <c r="H563" s="63">
        <v>10.8</v>
      </c>
      <c r="I563" s="63">
        <v>11.28</v>
      </c>
      <c r="J563" s="38">
        <v>56</v>
      </c>
      <c r="K563" s="38" t="s">
        <v>126</v>
      </c>
      <c r="L563" s="38"/>
      <c r="M563" s="39" t="s">
        <v>125</v>
      </c>
      <c r="N563" s="39"/>
      <c r="O563" s="38">
        <v>55</v>
      </c>
      <c r="P563" s="755" t="s">
        <v>733</v>
      </c>
      <c r="Q563" s="453"/>
      <c r="R563" s="453"/>
      <c r="S563" s="453"/>
      <c r="T563" s="454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734</v>
      </c>
      <c r="B564" s="64" t="s">
        <v>735</v>
      </c>
      <c r="C564" s="37">
        <v>4301011950</v>
      </c>
      <c r="D564" s="451">
        <v>4640242180601</v>
      </c>
      <c r="E564" s="451"/>
      <c r="F564" s="63">
        <v>1.35</v>
      </c>
      <c r="G564" s="38">
        <v>8</v>
      </c>
      <c r="H564" s="63">
        <v>10.8</v>
      </c>
      <c r="I564" s="63">
        <v>11.28</v>
      </c>
      <c r="J564" s="38">
        <v>56</v>
      </c>
      <c r="K564" s="38" t="s">
        <v>126</v>
      </c>
      <c r="L564" s="38"/>
      <c r="M564" s="39" t="s">
        <v>125</v>
      </c>
      <c r="N564" s="39"/>
      <c r="O564" s="38">
        <v>55</v>
      </c>
      <c r="P564" s="756" t="s">
        <v>736</v>
      </c>
      <c r="Q564" s="453"/>
      <c r="R564" s="453"/>
      <c r="S564" s="453"/>
      <c r="T564" s="454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82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x14ac:dyDescent="0.2">
      <c r="A565" s="458"/>
      <c r="B565" s="458"/>
      <c r="C565" s="458"/>
      <c r="D565" s="458"/>
      <c r="E565" s="458"/>
      <c r="F565" s="458"/>
      <c r="G565" s="458"/>
      <c r="H565" s="458"/>
      <c r="I565" s="458"/>
      <c r="J565" s="458"/>
      <c r="K565" s="458"/>
      <c r="L565" s="458"/>
      <c r="M565" s="458"/>
      <c r="N565" s="458"/>
      <c r="O565" s="459"/>
      <c r="P565" s="455" t="s">
        <v>43</v>
      </c>
      <c r="Q565" s="456"/>
      <c r="R565" s="456"/>
      <c r="S565" s="456"/>
      <c r="T565" s="456"/>
      <c r="U565" s="456"/>
      <c r="V565" s="457"/>
      <c r="W565" s="43" t="s">
        <v>42</v>
      </c>
      <c r="X565" s="44">
        <f>IFERROR(X563/H563,"0")+IFERROR(X564/H564,"0")</f>
        <v>0</v>
      </c>
      <c r="Y565" s="44">
        <f>IFERROR(Y563/H563,"0")+IFERROR(Y564/H564,"0")</f>
        <v>0</v>
      </c>
      <c r="Z565" s="44">
        <f>IFERROR(IF(Z563="",0,Z563),"0")+IFERROR(IF(Z564="",0,Z564),"0")</f>
        <v>0</v>
      </c>
      <c r="AA565" s="68"/>
      <c r="AB565" s="68"/>
      <c r="AC565" s="68"/>
    </row>
    <row r="566" spans="1:68" x14ac:dyDescent="0.2">
      <c r="A566" s="458"/>
      <c r="B566" s="458"/>
      <c r="C566" s="458"/>
      <c r="D566" s="458"/>
      <c r="E566" s="458"/>
      <c r="F566" s="458"/>
      <c r="G566" s="458"/>
      <c r="H566" s="458"/>
      <c r="I566" s="458"/>
      <c r="J566" s="458"/>
      <c r="K566" s="458"/>
      <c r="L566" s="458"/>
      <c r="M566" s="458"/>
      <c r="N566" s="458"/>
      <c r="O566" s="459"/>
      <c r="P566" s="455" t="s">
        <v>43</v>
      </c>
      <c r="Q566" s="456"/>
      <c r="R566" s="456"/>
      <c r="S566" s="456"/>
      <c r="T566" s="456"/>
      <c r="U566" s="456"/>
      <c r="V566" s="457"/>
      <c r="W566" s="43" t="s">
        <v>0</v>
      </c>
      <c r="X566" s="44">
        <f>IFERROR(SUM(X563:X564),"0")</f>
        <v>0</v>
      </c>
      <c r="Y566" s="44">
        <f>IFERROR(SUM(Y563:Y564),"0")</f>
        <v>0</v>
      </c>
      <c r="Z566" s="43"/>
      <c r="AA566" s="68"/>
      <c r="AB566" s="68"/>
      <c r="AC566" s="68"/>
    </row>
    <row r="567" spans="1:68" ht="14.25" customHeight="1" x14ac:dyDescent="0.25">
      <c r="A567" s="450" t="s">
        <v>162</v>
      </c>
      <c r="B567" s="450"/>
      <c r="C567" s="450"/>
      <c r="D567" s="450"/>
      <c r="E567" s="450"/>
      <c r="F567" s="450"/>
      <c r="G567" s="450"/>
      <c r="H567" s="450"/>
      <c r="I567" s="450"/>
      <c r="J567" s="450"/>
      <c r="K567" s="450"/>
      <c r="L567" s="450"/>
      <c r="M567" s="450"/>
      <c r="N567" s="450"/>
      <c r="O567" s="450"/>
      <c r="P567" s="450"/>
      <c r="Q567" s="450"/>
      <c r="R567" s="450"/>
      <c r="S567" s="450"/>
      <c r="T567" s="450"/>
      <c r="U567" s="450"/>
      <c r="V567" s="450"/>
      <c r="W567" s="450"/>
      <c r="X567" s="450"/>
      <c r="Y567" s="450"/>
      <c r="Z567" s="450"/>
      <c r="AA567" s="67"/>
      <c r="AB567" s="67"/>
      <c r="AC567" s="81"/>
    </row>
    <row r="568" spans="1:68" ht="27" customHeight="1" x14ac:dyDescent="0.25">
      <c r="A568" s="64" t="s">
        <v>737</v>
      </c>
      <c r="B568" s="64" t="s">
        <v>738</v>
      </c>
      <c r="C568" s="37">
        <v>4301020314</v>
      </c>
      <c r="D568" s="451">
        <v>4640242180090</v>
      </c>
      <c r="E568" s="451"/>
      <c r="F568" s="63">
        <v>1.35</v>
      </c>
      <c r="G568" s="38">
        <v>8</v>
      </c>
      <c r="H568" s="63">
        <v>10.8</v>
      </c>
      <c r="I568" s="63">
        <v>11.28</v>
      </c>
      <c r="J568" s="38">
        <v>56</v>
      </c>
      <c r="K568" s="38" t="s">
        <v>126</v>
      </c>
      <c r="L568" s="38"/>
      <c r="M568" s="39" t="s">
        <v>125</v>
      </c>
      <c r="N568" s="39"/>
      <c r="O568" s="38">
        <v>50</v>
      </c>
      <c r="P568" s="758" t="s">
        <v>739</v>
      </c>
      <c r="Q568" s="453"/>
      <c r="R568" s="453"/>
      <c r="S568" s="453"/>
      <c r="T568" s="454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x14ac:dyDescent="0.2">
      <c r="A569" s="458"/>
      <c r="B569" s="458"/>
      <c r="C569" s="458"/>
      <c r="D569" s="458"/>
      <c r="E569" s="458"/>
      <c r="F569" s="458"/>
      <c r="G569" s="458"/>
      <c r="H569" s="458"/>
      <c r="I569" s="458"/>
      <c r="J569" s="458"/>
      <c r="K569" s="458"/>
      <c r="L569" s="458"/>
      <c r="M569" s="458"/>
      <c r="N569" s="458"/>
      <c r="O569" s="459"/>
      <c r="P569" s="455" t="s">
        <v>43</v>
      </c>
      <c r="Q569" s="456"/>
      <c r="R569" s="456"/>
      <c r="S569" s="456"/>
      <c r="T569" s="456"/>
      <c r="U569" s="456"/>
      <c r="V569" s="457"/>
      <c r="W569" s="43" t="s">
        <v>42</v>
      </c>
      <c r="X569" s="44">
        <f>IFERROR(X568/H568,"0")</f>
        <v>0</v>
      </c>
      <c r="Y569" s="44">
        <f>IFERROR(Y568/H568,"0")</f>
        <v>0</v>
      </c>
      <c r="Z569" s="44">
        <f>IFERROR(IF(Z568="",0,Z568),"0")</f>
        <v>0</v>
      </c>
      <c r="AA569" s="68"/>
      <c r="AB569" s="68"/>
      <c r="AC569" s="68"/>
    </row>
    <row r="570" spans="1:68" x14ac:dyDescent="0.2">
      <c r="A570" s="458"/>
      <c r="B570" s="458"/>
      <c r="C570" s="458"/>
      <c r="D570" s="458"/>
      <c r="E570" s="458"/>
      <c r="F570" s="458"/>
      <c r="G570" s="458"/>
      <c r="H570" s="458"/>
      <c r="I570" s="458"/>
      <c r="J570" s="458"/>
      <c r="K570" s="458"/>
      <c r="L570" s="458"/>
      <c r="M570" s="458"/>
      <c r="N570" s="458"/>
      <c r="O570" s="459"/>
      <c r="P570" s="455" t="s">
        <v>43</v>
      </c>
      <c r="Q570" s="456"/>
      <c r="R570" s="456"/>
      <c r="S570" s="456"/>
      <c r="T570" s="456"/>
      <c r="U570" s="456"/>
      <c r="V570" s="457"/>
      <c r="W570" s="43" t="s">
        <v>0</v>
      </c>
      <c r="X570" s="44">
        <f>IFERROR(SUM(X568:X568),"0")</f>
        <v>0</v>
      </c>
      <c r="Y570" s="44">
        <f>IFERROR(SUM(Y568:Y568),"0")</f>
        <v>0</v>
      </c>
      <c r="Z570" s="43"/>
      <c r="AA570" s="68"/>
      <c r="AB570" s="68"/>
      <c r="AC570" s="68"/>
    </row>
    <row r="571" spans="1:68" ht="14.25" customHeight="1" x14ac:dyDescent="0.25">
      <c r="A571" s="450" t="s">
        <v>79</v>
      </c>
      <c r="B571" s="450"/>
      <c r="C571" s="450"/>
      <c r="D571" s="450"/>
      <c r="E571" s="450"/>
      <c r="F571" s="450"/>
      <c r="G571" s="450"/>
      <c r="H571" s="450"/>
      <c r="I571" s="450"/>
      <c r="J571" s="450"/>
      <c r="K571" s="450"/>
      <c r="L571" s="450"/>
      <c r="M571" s="450"/>
      <c r="N571" s="450"/>
      <c r="O571" s="450"/>
      <c r="P571" s="450"/>
      <c r="Q571" s="450"/>
      <c r="R571" s="450"/>
      <c r="S571" s="450"/>
      <c r="T571" s="450"/>
      <c r="U571" s="450"/>
      <c r="V571" s="450"/>
      <c r="W571" s="450"/>
      <c r="X571" s="450"/>
      <c r="Y571" s="450"/>
      <c r="Z571" s="450"/>
      <c r="AA571" s="67"/>
      <c r="AB571" s="67"/>
      <c r="AC571" s="81"/>
    </row>
    <row r="572" spans="1:68" ht="27" customHeight="1" x14ac:dyDescent="0.25">
      <c r="A572" s="64" t="s">
        <v>740</v>
      </c>
      <c r="B572" s="64" t="s">
        <v>741</v>
      </c>
      <c r="C572" s="37">
        <v>4301031321</v>
      </c>
      <c r="D572" s="451">
        <v>4640242180076</v>
      </c>
      <c r="E572" s="451"/>
      <c r="F572" s="63">
        <v>0.7</v>
      </c>
      <c r="G572" s="38">
        <v>6</v>
      </c>
      <c r="H572" s="63">
        <v>4.2</v>
      </c>
      <c r="I572" s="63">
        <v>4.4000000000000004</v>
      </c>
      <c r="J572" s="38">
        <v>156</v>
      </c>
      <c r="K572" s="38" t="s">
        <v>88</v>
      </c>
      <c r="L572" s="38"/>
      <c r="M572" s="39" t="s">
        <v>82</v>
      </c>
      <c r="N572" s="39"/>
      <c r="O572" s="38">
        <v>40</v>
      </c>
      <c r="P572" s="759" t="s">
        <v>742</v>
      </c>
      <c r="Q572" s="453"/>
      <c r="R572" s="453"/>
      <c r="S572" s="453"/>
      <c r="T572" s="454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IFERROR(IF(Y572=0,"",ROUNDUP(Y572/H572,0)*0.00753),"")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x14ac:dyDescent="0.2">
      <c r="A573" s="458"/>
      <c r="B573" s="458"/>
      <c r="C573" s="458"/>
      <c r="D573" s="458"/>
      <c r="E573" s="458"/>
      <c r="F573" s="458"/>
      <c r="G573" s="458"/>
      <c r="H573" s="458"/>
      <c r="I573" s="458"/>
      <c r="J573" s="458"/>
      <c r="K573" s="458"/>
      <c r="L573" s="458"/>
      <c r="M573" s="458"/>
      <c r="N573" s="458"/>
      <c r="O573" s="459"/>
      <c r="P573" s="455" t="s">
        <v>43</v>
      </c>
      <c r="Q573" s="456"/>
      <c r="R573" s="456"/>
      <c r="S573" s="456"/>
      <c r="T573" s="456"/>
      <c r="U573" s="456"/>
      <c r="V573" s="457"/>
      <c r="W573" s="43" t="s">
        <v>42</v>
      </c>
      <c r="X573" s="44">
        <f>IFERROR(X572/H572,"0")</f>
        <v>0</v>
      </c>
      <c r="Y573" s="44">
        <f>IFERROR(Y572/H572,"0")</f>
        <v>0</v>
      </c>
      <c r="Z573" s="44">
        <f>IFERROR(IF(Z572="",0,Z572),"0")</f>
        <v>0</v>
      </c>
      <c r="AA573" s="68"/>
      <c r="AB573" s="68"/>
      <c r="AC573" s="68"/>
    </row>
    <row r="574" spans="1:68" x14ac:dyDescent="0.2">
      <c r="A574" s="458"/>
      <c r="B574" s="458"/>
      <c r="C574" s="458"/>
      <c r="D574" s="458"/>
      <c r="E574" s="458"/>
      <c r="F574" s="458"/>
      <c r="G574" s="458"/>
      <c r="H574" s="458"/>
      <c r="I574" s="458"/>
      <c r="J574" s="458"/>
      <c r="K574" s="458"/>
      <c r="L574" s="458"/>
      <c r="M574" s="458"/>
      <c r="N574" s="458"/>
      <c r="O574" s="459"/>
      <c r="P574" s="455" t="s">
        <v>43</v>
      </c>
      <c r="Q574" s="456"/>
      <c r="R574" s="456"/>
      <c r="S574" s="456"/>
      <c r="T574" s="456"/>
      <c r="U574" s="456"/>
      <c r="V574" s="457"/>
      <c r="W574" s="43" t="s">
        <v>0</v>
      </c>
      <c r="X574" s="44">
        <f>IFERROR(SUM(X572:X572),"0")</f>
        <v>0</v>
      </c>
      <c r="Y574" s="44">
        <f>IFERROR(SUM(Y572:Y572),"0")</f>
        <v>0</v>
      </c>
      <c r="Z574" s="43"/>
      <c r="AA574" s="68"/>
      <c r="AB574" s="68"/>
      <c r="AC574" s="68"/>
    </row>
    <row r="575" spans="1:68" ht="14.25" customHeight="1" x14ac:dyDescent="0.25">
      <c r="A575" s="450" t="s">
        <v>84</v>
      </c>
      <c r="B575" s="450"/>
      <c r="C575" s="450"/>
      <c r="D575" s="450"/>
      <c r="E575" s="450"/>
      <c r="F575" s="450"/>
      <c r="G575" s="450"/>
      <c r="H575" s="450"/>
      <c r="I575" s="450"/>
      <c r="J575" s="450"/>
      <c r="K575" s="450"/>
      <c r="L575" s="450"/>
      <c r="M575" s="450"/>
      <c r="N575" s="450"/>
      <c r="O575" s="450"/>
      <c r="P575" s="450"/>
      <c r="Q575" s="450"/>
      <c r="R575" s="450"/>
      <c r="S575" s="450"/>
      <c r="T575" s="450"/>
      <c r="U575" s="450"/>
      <c r="V575" s="450"/>
      <c r="W575" s="450"/>
      <c r="X575" s="450"/>
      <c r="Y575" s="450"/>
      <c r="Z575" s="450"/>
      <c r="AA575" s="67"/>
      <c r="AB575" s="67"/>
      <c r="AC575" s="81"/>
    </row>
    <row r="576" spans="1:68" ht="27" customHeight="1" x14ac:dyDescent="0.25">
      <c r="A576" s="64" t="s">
        <v>743</v>
      </c>
      <c r="B576" s="64" t="s">
        <v>744</v>
      </c>
      <c r="C576" s="37">
        <v>4301051780</v>
      </c>
      <c r="D576" s="451">
        <v>4640242180106</v>
      </c>
      <c r="E576" s="451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126</v>
      </c>
      <c r="L576" s="38"/>
      <c r="M576" s="39" t="s">
        <v>82</v>
      </c>
      <c r="N576" s="39"/>
      <c r="O576" s="38">
        <v>45</v>
      </c>
      <c r="P576" s="760" t="s">
        <v>745</v>
      </c>
      <c r="Q576" s="453"/>
      <c r="R576" s="453"/>
      <c r="S576" s="453"/>
      <c r="T576" s="454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5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32" x14ac:dyDescent="0.2">
      <c r="A577" s="458"/>
      <c r="B577" s="458"/>
      <c r="C577" s="458"/>
      <c r="D577" s="458"/>
      <c r="E577" s="458"/>
      <c r="F577" s="458"/>
      <c r="G577" s="458"/>
      <c r="H577" s="458"/>
      <c r="I577" s="458"/>
      <c r="J577" s="458"/>
      <c r="K577" s="458"/>
      <c r="L577" s="458"/>
      <c r="M577" s="458"/>
      <c r="N577" s="458"/>
      <c r="O577" s="459"/>
      <c r="P577" s="455" t="s">
        <v>43</v>
      </c>
      <c r="Q577" s="456"/>
      <c r="R577" s="456"/>
      <c r="S577" s="456"/>
      <c r="T577" s="456"/>
      <c r="U577" s="456"/>
      <c r="V577" s="457"/>
      <c r="W577" s="43" t="s">
        <v>42</v>
      </c>
      <c r="X577" s="44">
        <f>IFERROR(X576/H576,"0")</f>
        <v>0</v>
      </c>
      <c r="Y577" s="44">
        <f>IFERROR(Y576/H576,"0")</f>
        <v>0</v>
      </c>
      <c r="Z577" s="44">
        <f>IFERROR(IF(Z576="",0,Z576),"0")</f>
        <v>0</v>
      </c>
      <c r="AA577" s="68"/>
      <c r="AB577" s="68"/>
      <c r="AC577" s="68"/>
    </row>
    <row r="578" spans="1:32" x14ac:dyDescent="0.2">
      <c r="A578" s="458"/>
      <c r="B578" s="458"/>
      <c r="C578" s="458"/>
      <c r="D578" s="458"/>
      <c r="E578" s="458"/>
      <c r="F578" s="458"/>
      <c r="G578" s="458"/>
      <c r="H578" s="458"/>
      <c r="I578" s="458"/>
      <c r="J578" s="458"/>
      <c r="K578" s="458"/>
      <c r="L578" s="458"/>
      <c r="M578" s="458"/>
      <c r="N578" s="458"/>
      <c r="O578" s="459"/>
      <c r="P578" s="455" t="s">
        <v>43</v>
      </c>
      <c r="Q578" s="456"/>
      <c r="R578" s="456"/>
      <c r="S578" s="456"/>
      <c r="T578" s="456"/>
      <c r="U578" s="456"/>
      <c r="V578" s="457"/>
      <c r="W578" s="43" t="s">
        <v>0</v>
      </c>
      <c r="X578" s="44">
        <f>IFERROR(SUM(X576:X576),"0")</f>
        <v>0</v>
      </c>
      <c r="Y578" s="44">
        <f>IFERROR(SUM(Y576:Y576),"0")</f>
        <v>0</v>
      </c>
      <c r="Z578" s="43"/>
      <c r="AA578" s="68"/>
      <c r="AB578" s="68"/>
      <c r="AC578" s="68"/>
    </row>
    <row r="579" spans="1:32" ht="15" customHeight="1" x14ac:dyDescent="0.2">
      <c r="A579" s="458"/>
      <c r="B579" s="458"/>
      <c r="C579" s="458"/>
      <c r="D579" s="458"/>
      <c r="E579" s="458"/>
      <c r="F579" s="458"/>
      <c r="G579" s="458"/>
      <c r="H579" s="458"/>
      <c r="I579" s="458"/>
      <c r="J579" s="458"/>
      <c r="K579" s="458"/>
      <c r="L579" s="458"/>
      <c r="M579" s="458"/>
      <c r="N579" s="458"/>
      <c r="O579" s="764"/>
      <c r="P579" s="761" t="s">
        <v>36</v>
      </c>
      <c r="Q579" s="762"/>
      <c r="R579" s="762"/>
      <c r="S579" s="762"/>
      <c r="T579" s="762"/>
      <c r="U579" s="762"/>
      <c r="V579" s="763"/>
      <c r="W579" s="43" t="s">
        <v>0</v>
      </c>
      <c r="X579" s="44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0</v>
      </c>
      <c r="Y579" s="44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0</v>
      </c>
      <c r="Z579" s="43"/>
      <c r="AA579" s="68"/>
      <c r="AB579" s="68"/>
      <c r="AC579" s="68"/>
    </row>
    <row r="580" spans="1:32" x14ac:dyDescent="0.2">
      <c r="A580" s="458"/>
      <c r="B580" s="458"/>
      <c r="C580" s="458"/>
      <c r="D580" s="458"/>
      <c r="E580" s="458"/>
      <c r="F580" s="458"/>
      <c r="G580" s="458"/>
      <c r="H580" s="458"/>
      <c r="I580" s="458"/>
      <c r="J580" s="458"/>
      <c r="K580" s="458"/>
      <c r="L580" s="458"/>
      <c r="M580" s="458"/>
      <c r="N580" s="458"/>
      <c r="O580" s="764"/>
      <c r="P580" s="761" t="s">
        <v>37</v>
      </c>
      <c r="Q580" s="762"/>
      <c r="R580" s="762"/>
      <c r="S580" s="762"/>
      <c r="T580" s="762"/>
      <c r="U580" s="762"/>
      <c r="V580" s="763"/>
      <c r="W580" s="43" t="s">
        <v>0</v>
      </c>
      <c r="X580" s="44">
        <f>IFERROR(SUM(BM22:BM576),"0")</f>
        <v>0</v>
      </c>
      <c r="Y580" s="44">
        <f>IFERROR(SUM(BN22:BN576),"0")</f>
        <v>0</v>
      </c>
      <c r="Z580" s="43"/>
      <c r="AA580" s="68"/>
      <c r="AB580" s="68"/>
      <c r="AC580" s="68"/>
    </row>
    <row r="581" spans="1:32" x14ac:dyDescent="0.2">
      <c r="A581" s="458"/>
      <c r="B581" s="458"/>
      <c r="C581" s="458"/>
      <c r="D581" s="458"/>
      <c r="E581" s="458"/>
      <c r="F581" s="458"/>
      <c r="G581" s="458"/>
      <c r="H581" s="458"/>
      <c r="I581" s="458"/>
      <c r="J581" s="458"/>
      <c r="K581" s="458"/>
      <c r="L581" s="458"/>
      <c r="M581" s="458"/>
      <c r="N581" s="458"/>
      <c r="O581" s="764"/>
      <c r="P581" s="761" t="s">
        <v>38</v>
      </c>
      <c r="Q581" s="762"/>
      <c r="R581" s="762"/>
      <c r="S581" s="762"/>
      <c r="T581" s="762"/>
      <c r="U581" s="762"/>
      <c r="V581" s="763"/>
      <c r="W581" s="43" t="s">
        <v>23</v>
      </c>
      <c r="X581" s="45">
        <f>ROUNDUP(SUM(BO22:BO576),0)</f>
        <v>0</v>
      </c>
      <c r="Y581" s="45">
        <f>ROUNDUP(SUM(BP22:BP576),0)</f>
        <v>0</v>
      </c>
      <c r="Z581" s="43"/>
      <c r="AA581" s="68"/>
      <c r="AB581" s="68"/>
      <c r="AC581" s="68"/>
    </row>
    <row r="582" spans="1:32" x14ac:dyDescent="0.2">
      <c r="A582" s="458"/>
      <c r="B582" s="458"/>
      <c r="C582" s="458"/>
      <c r="D582" s="458"/>
      <c r="E582" s="458"/>
      <c r="F582" s="458"/>
      <c r="G582" s="458"/>
      <c r="H582" s="458"/>
      <c r="I582" s="458"/>
      <c r="J582" s="458"/>
      <c r="K582" s="458"/>
      <c r="L582" s="458"/>
      <c r="M582" s="458"/>
      <c r="N582" s="458"/>
      <c r="O582" s="764"/>
      <c r="P582" s="761" t="s">
        <v>39</v>
      </c>
      <c r="Q582" s="762"/>
      <c r="R582" s="762"/>
      <c r="S582" s="762"/>
      <c r="T582" s="762"/>
      <c r="U582" s="762"/>
      <c r="V582" s="763"/>
      <c r="W582" s="43" t="s">
        <v>0</v>
      </c>
      <c r="X582" s="44">
        <f>GrossWeightTotal+PalletQtyTotal*25</f>
        <v>0</v>
      </c>
      <c r="Y582" s="44">
        <f>GrossWeightTotalR+PalletQtyTotalR*25</f>
        <v>0</v>
      </c>
      <c r="Z582" s="43"/>
      <c r="AA582" s="68"/>
      <c r="AB582" s="68"/>
      <c r="AC582" s="68"/>
    </row>
    <row r="583" spans="1:32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764"/>
      <c r="P583" s="761" t="s">
        <v>40</v>
      </c>
      <c r="Q583" s="762"/>
      <c r="R583" s="762"/>
      <c r="S583" s="762"/>
      <c r="T583" s="762"/>
      <c r="U583" s="762"/>
      <c r="V583" s="763"/>
      <c r="W583" s="43" t="s">
        <v>23</v>
      </c>
      <c r="X583" s="44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0</v>
      </c>
      <c r="Y583" s="44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0</v>
      </c>
      <c r="Z583" s="43"/>
      <c r="AA583" s="68"/>
      <c r="AB583" s="68"/>
      <c r="AC583" s="68"/>
    </row>
    <row r="584" spans="1:32" ht="14.25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764"/>
      <c r="P584" s="761" t="s">
        <v>41</v>
      </c>
      <c r="Q584" s="762"/>
      <c r="R584" s="762"/>
      <c r="S584" s="762"/>
      <c r="T584" s="762"/>
      <c r="U584" s="762"/>
      <c r="V584" s="763"/>
      <c r="W584" s="46" t="s">
        <v>54</v>
      </c>
      <c r="X584" s="43"/>
      <c r="Y584" s="43"/>
      <c r="Z584" s="43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0</v>
      </c>
      <c r="AA584" s="68"/>
      <c r="AB584" s="68"/>
      <c r="AC584" s="68"/>
    </row>
    <row r="585" spans="1:32" ht="13.5" thickBot="1" x14ac:dyDescent="0.25"/>
    <row r="586" spans="1:32" ht="27" thickTop="1" thickBot="1" x14ac:dyDescent="0.25">
      <c r="A586" s="47" t="s">
        <v>9</v>
      </c>
      <c r="B586" s="83" t="s">
        <v>78</v>
      </c>
      <c r="C586" s="757" t="s">
        <v>120</v>
      </c>
      <c r="D586" s="757" t="s">
        <v>120</v>
      </c>
      <c r="E586" s="757" t="s">
        <v>120</v>
      </c>
      <c r="F586" s="757" t="s">
        <v>120</v>
      </c>
      <c r="G586" s="757" t="s">
        <v>120</v>
      </c>
      <c r="H586" s="757" t="s">
        <v>266</v>
      </c>
      <c r="I586" s="757" t="s">
        <v>266</v>
      </c>
      <c r="J586" s="757" t="s">
        <v>266</v>
      </c>
      <c r="K586" s="757" t="s">
        <v>266</v>
      </c>
      <c r="L586" s="765"/>
      <c r="M586" s="757" t="s">
        <v>266</v>
      </c>
      <c r="N586" s="765"/>
      <c r="O586" s="757" t="s">
        <v>266</v>
      </c>
      <c r="P586" s="757" t="s">
        <v>266</v>
      </c>
      <c r="Q586" s="757" t="s">
        <v>266</v>
      </c>
      <c r="R586" s="757" t="s">
        <v>266</v>
      </c>
      <c r="S586" s="757" t="s">
        <v>266</v>
      </c>
      <c r="T586" s="757" t="s">
        <v>266</v>
      </c>
      <c r="U586" s="757" t="s">
        <v>266</v>
      </c>
      <c r="V586" s="757" t="s">
        <v>486</v>
      </c>
      <c r="W586" s="757" t="s">
        <v>486</v>
      </c>
      <c r="X586" s="757" t="s">
        <v>540</v>
      </c>
      <c r="Y586" s="757" t="s">
        <v>540</v>
      </c>
      <c r="Z586" s="757" t="s">
        <v>540</v>
      </c>
      <c r="AA586" s="757" t="s">
        <v>540</v>
      </c>
      <c r="AB586" s="83" t="s">
        <v>611</v>
      </c>
      <c r="AC586" s="757" t="s">
        <v>652</v>
      </c>
      <c r="AD586" s="757" t="s">
        <v>652</v>
      </c>
      <c r="AF586" s="1"/>
    </row>
    <row r="587" spans="1:32" ht="14.25" customHeight="1" thickTop="1" x14ac:dyDescent="0.2">
      <c r="A587" s="766" t="s">
        <v>10</v>
      </c>
      <c r="B587" s="757" t="s">
        <v>78</v>
      </c>
      <c r="C587" s="757" t="s">
        <v>121</v>
      </c>
      <c r="D587" s="757" t="s">
        <v>141</v>
      </c>
      <c r="E587" s="757" t="s">
        <v>189</v>
      </c>
      <c r="F587" s="757" t="s">
        <v>209</v>
      </c>
      <c r="G587" s="757" t="s">
        <v>120</v>
      </c>
      <c r="H587" s="757" t="s">
        <v>267</v>
      </c>
      <c r="I587" s="757" t="s">
        <v>284</v>
      </c>
      <c r="J587" s="757" t="s">
        <v>340</v>
      </c>
      <c r="K587" s="757" t="s">
        <v>355</v>
      </c>
      <c r="L587" s="1"/>
      <c r="M587" s="757" t="s">
        <v>371</v>
      </c>
      <c r="N587" s="1"/>
      <c r="O587" s="757" t="s">
        <v>384</v>
      </c>
      <c r="P587" s="757" t="s">
        <v>387</v>
      </c>
      <c r="Q587" s="757" t="s">
        <v>394</v>
      </c>
      <c r="R587" s="757" t="s">
        <v>405</v>
      </c>
      <c r="S587" s="757" t="s">
        <v>408</v>
      </c>
      <c r="T587" s="757" t="s">
        <v>415</v>
      </c>
      <c r="U587" s="757" t="s">
        <v>477</v>
      </c>
      <c r="V587" s="757" t="s">
        <v>487</v>
      </c>
      <c r="W587" s="757" t="s">
        <v>515</v>
      </c>
      <c r="X587" s="757" t="s">
        <v>541</v>
      </c>
      <c r="Y587" s="757" t="s">
        <v>586</v>
      </c>
      <c r="Z587" s="757" t="s">
        <v>601</v>
      </c>
      <c r="AA587" s="757" t="s">
        <v>608</v>
      </c>
      <c r="AB587" s="757" t="s">
        <v>611</v>
      </c>
      <c r="AC587" s="757" t="s">
        <v>652</v>
      </c>
      <c r="AD587" s="757" t="s">
        <v>730</v>
      </c>
      <c r="AF587" s="1"/>
    </row>
    <row r="588" spans="1:32" ht="13.5" thickBot="1" x14ac:dyDescent="0.25">
      <c r="A588" s="767"/>
      <c r="B588" s="757"/>
      <c r="C588" s="757"/>
      <c r="D588" s="757"/>
      <c r="E588" s="757"/>
      <c r="F588" s="757"/>
      <c r="G588" s="757"/>
      <c r="H588" s="757"/>
      <c r="I588" s="757"/>
      <c r="J588" s="757"/>
      <c r="K588" s="757"/>
      <c r="L588" s="1"/>
      <c r="M588" s="757"/>
      <c r="N588" s="1"/>
      <c r="O588" s="757"/>
      <c r="P588" s="757"/>
      <c r="Q588" s="757"/>
      <c r="R588" s="757"/>
      <c r="S588" s="757"/>
      <c r="T588" s="757"/>
      <c r="U588" s="757"/>
      <c r="V588" s="757"/>
      <c r="W588" s="757"/>
      <c r="X588" s="757"/>
      <c r="Y588" s="757"/>
      <c r="Z588" s="757"/>
      <c r="AA588" s="757"/>
      <c r="AB588" s="757"/>
      <c r="AC588" s="757"/>
      <c r="AD588" s="757"/>
      <c r="AF588" s="1"/>
    </row>
    <row r="589" spans="1:32" ht="18" thickTop="1" thickBot="1" x14ac:dyDescent="0.25">
      <c r="A589" s="47" t="s">
        <v>13</v>
      </c>
      <c r="B589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3">
        <f>IFERROR(Y53*1,"0")+IFERROR(Y54*1,"0")+IFERROR(Y55*1,"0")+IFERROR(Y56*1,"0")+IFERROR(Y57*1,"0")+IFERROR(Y58*1,"0")+IFERROR(Y62*1,"0")+IFERROR(Y63*1,"0")</f>
        <v>0</v>
      </c>
      <c r="D589" s="53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53">
        <f>IFERROR(Y105*1,"0")+IFERROR(Y106*1,"0")+IFERROR(Y107*1,"0")+IFERROR(Y108*1,"0")+IFERROR(Y109*1,"0")+IFERROR(Y113*1,"0")+IFERROR(Y114*1,"0")+IFERROR(Y115*1,"0")+IFERROR(Y116*1,"0")+IFERROR(Y117*1,"0")</f>
        <v>0</v>
      </c>
      <c r="F589" s="53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3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53">
        <f>IFERROR(Y175*1,"0")+IFERROR(Y176*1,"0")+IFERROR(Y177*1,"0")+IFERROR(Y178*1,"0")+IFERROR(Y179*1,"0")+IFERROR(Y180*1,"0")+IFERROR(Y181*1,"0")+IFERROR(Y182*1,"0")</f>
        <v>0</v>
      </c>
      <c r="I589" s="53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53">
        <f>IFERROR(Y231*1,"0")+IFERROR(Y232*1,"0")+IFERROR(Y233*1,"0")+IFERROR(Y234*1,"0")+IFERROR(Y235*1,"0")+IFERROR(Y236*1,"0")+IFERROR(Y237*1,"0")+IFERROR(Y238*1,"0")</f>
        <v>0</v>
      </c>
      <c r="K589" s="53">
        <f>IFERROR(Y243*1,"0")+IFERROR(Y244*1,"0")+IFERROR(Y245*1,"0")+IFERROR(Y246*1,"0")+IFERROR(Y247*1,"0")+IFERROR(Y248*1,"0")+IFERROR(Y249*1,"0")+IFERROR(Y250*1,"0")</f>
        <v>0</v>
      </c>
      <c r="L589" s="1"/>
      <c r="M589" s="53">
        <f>IFERROR(Y255*1,"0")+IFERROR(Y256*1,"0")+IFERROR(Y257*1,"0")+IFERROR(Y258*1,"0")+IFERROR(Y259*1,"0")+IFERROR(Y260*1,"0")</f>
        <v>0</v>
      </c>
      <c r="N589" s="1"/>
      <c r="O589" s="53">
        <f>IFERROR(Y265*1,"0")</f>
        <v>0</v>
      </c>
      <c r="P589" s="53">
        <f>IFERROR(Y270*1,"0")+IFERROR(Y271*1,"0")+IFERROR(Y272*1,"0")</f>
        <v>0</v>
      </c>
      <c r="Q589" s="53">
        <f>IFERROR(Y277*1,"0")+IFERROR(Y278*1,"0")+IFERROR(Y279*1,"0")+IFERROR(Y280*1,"0")+IFERROR(Y281*1,"0")</f>
        <v>0</v>
      </c>
      <c r="R589" s="53">
        <f>IFERROR(Y286*1,"0")</f>
        <v>0</v>
      </c>
      <c r="S589" s="53">
        <f>IFERROR(Y291*1,"0")+IFERROR(Y295*1,"0")+IFERROR(Y296*1,"0")</f>
        <v>0</v>
      </c>
      <c r="T589" s="53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0</v>
      </c>
      <c r="U589" s="53">
        <f>IFERROR(Y348*1,"0")+IFERROR(Y352*1,"0")+IFERROR(Y353*1,"0")+IFERROR(Y354*1,"0")</f>
        <v>0</v>
      </c>
      <c r="V589" s="53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0</v>
      </c>
      <c r="W589" s="53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3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53">
        <f>IFERROR(Y453*1,"0")+IFERROR(Y457*1,"0")+IFERROR(Y458*1,"0")+IFERROR(Y459*1,"0")+IFERROR(Y460*1,"0")+IFERROR(Y461*1,"0")+IFERROR(Y462*1,"0")+IFERROR(Y466*1,"0")</f>
        <v>0</v>
      </c>
      <c r="Z589" s="53">
        <f>IFERROR(Y471*1,"0")+IFERROR(Y472*1,"0")+IFERROR(Y473*1,"0")</f>
        <v>0</v>
      </c>
      <c r="AA589" s="53">
        <f>IFERROR(Y478*1,"0")</f>
        <v>0</v>
      </c>
      <c r="AB589" s="53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53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53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44">
    <mergeCell ref="W587:W588"/>
    <mergeCell ref="X587:X588"/>
    <mergeCell ref="Y587:Y588"/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4" t="s">
        <v>747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749</v>
      </c>
      <c r="C6" s="54" t="s">
        <v>750</v>
      </c>
      <c r="D6" s="54" t="s">
        <v>751</v>
      </c>
      <c r="E6" s="54" t="s">
        <v>48</v>
      </c>
    </row>
    <row r="7" spans="2:8" x14ac:dyDescent="0.2">
      <c r="B7" s="54" t="s">
        <v>752</v>
      </c>
      <c r="C7" s="54" t="s">
        <v>753</v>
      </c>
      <c r="D7" s="54" t="s">
        <v>754</v>
      </c>
      <c r="E7" s="54" t="s">
        <v>48</v>
      </c>
    </row>
    <row r="8" spans="2:8" x14ac:dyDescent="0.2">
      <c r="B8" s="54" t="s">
        <v>755</v>
      </c>
      <c r="C8" s="54" t="s">
        <v>756</v>
      </c>
      <c r="D8" s="54" t="s">
        <v>757</v>
      </c>
      <c r="E8" s="54" t="s">
        <v>48</v>
      </c>
    </row>
    <row r="9" spans="2:8" x14ac:dyDescent="0.2">
      <c r="B9" s="54" t="s">
        <v>758</v>
      </c>
      <c r="C9" s="54" t="s">
        <v>759</v>
      </c>
      <c r="D9" s="54" t="s">
        <v>760</v>
      </c>
      <c r="E9" s="54" t="s">
        <v>48</v>
      </c>
    </row>
    <row r="10" spans="2:8" x14ac:dyDescent="0.2">
      <c r="B10" s="54" t="s">
        <v>761</v>
      </c>
      <c r="C10" s="54" t="s">
        <v>762</v>
      </c>
      <c r="D10" s="54" t="s">
        <v>763</v>
      </c>
      <c r="E10" s="54" t="s">
        <v>48</v>
      </c>
    </row>
    <row r="11" spans="2:8" x14ac:dyDescent="0.2">
      <c r="B11" s="54" t="s">
        <v>764</v>
      </c>
      <c r="C11" s="54" t="s">
        <v>765</v>
      </c>
      <c r="D11" s="54" t="s">
        <v>766</v>
      </c>
      <c r="E11" s="54" t="s">
        <v>48</v>
      </c>
    </row>
    <row r="13" spans="2:8" x14ac:dyDescent="0.2">
      <c r="B13" s="54" t="s">
        <v>767</v>
      </c>
      <c r="C13" s="54" t="s">
        <v>750</v>
      </c>
      <c r="D13" s="54" t="s">
        <v>48</v>
      </c>
      <c r="E13" s="54" t="s">
        <v>48</v>
      </c>
    </row>
    <row r="15" spans="2:8" x14ac:dyDescent="0.2">
      <c r="B15" s="54" t="s">
        <v>768</v>
      </c>
      <c r="C15" s="54" t="s">
        <v>753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756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759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762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765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781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782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783</v>
      </c>
      <c r="C35" s="54" t="s">
        <v>48</v>
      </c>
      <c r="D35" s="54" t="s">
        <v>48</v>
      </c>
      <c r="E35" s="54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2024-09-05T06:16:11Z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