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BDE1CB5B-1484-4E00-8824-9CB9C081D9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2" l="1"/>
  <c r="U444" i="2"/>
  <c r="U442" i="2"/>
  <c r="U441" i="2"/>
  <c r="V440" i="2"/>
  <c r="W440" i="2" s="1"/>
  <c r="V439" i="2"/>
  <c r="V438" i="2"/>
  <c r="U436" i="2"/>
  <c r="U435" i="2"/>
  <c r="V434" i="2"/>
  <c r="W434" i="2" s="1"/>
  <c r="V433" i="2"/>
  <c r="U431" i="2"/>
  <c r="U430" i="2"/>
  <c r="V429" i="2"/>
  <c r="W429" i="2" s="1"/>
  <c r="V428" i="2"/>
  <c r="U426" i="2"/>
  <c r="U425" i="2"/>
  <c r="V424" i="2"/>
  <c r="W424" i="2" s="1"/>
  <c r="V423" i="2"/>
  <c r="U419" i="2"/>
  <c r="U418" i="2"/>
  <c r="V417" i="2"/>
  <c r="M417" i="2"/>
  <c r="V416" i="2"/>
  <c r="W416" i="2" s="1"/>
  <c r="M416" i="2"/>
  <c r="U414" i="2"/>
  <c r="U413" i="2"/>
  <c r="V412" i="2"/>
  <c r="W412" i="2" s="1"/>
  <c r="V411" i="2"/>
  <c r="W411" i="2" s="1"/>
  <c r="V410" i="2"/>
  <c r="W410" i="2" s="1"/>
  <c r="V409" i="2"/>
  <c r="W409" i="2" s="1"/>
  <c r="M409" i="2"/>
  <c r="V408" i="2"/>
  <c r="W408" i="2" s="1"/>
  <c r="M408" i="2"/>
  <c r="V407" i="2"/>
  <c r="M407" i="2"/>
  <c r="U405" i="2"/>
  <c r="U404" i="2"/>
  <c r="V403" i="2"/>
  <c r="W403" i="2" s="1"/>
  <c r="V402" i="2"/>
  <c r="V405" i="2" s="1"/>
  <c r="M402" i="2"/>
  <c r="U400" i="2"/>
  <c r="U399" i="2"/>
  <c r="V398" i="2"/>
  <c r="W398" i="2" s="1"/>
  <c r="V397" i="2"/>
  <c r="W397" i="2" s="1"/>
  <c r="M397" i="2"/>
  <c r="V396" i="2"/>
  <c r="W396" i="2" s="1"/>
  <c r="V395" i="2"/>
  <c r="W395" i="2" s="1"/>
  <c r="V394" i="2"/>
  <c r="W394" i="2" s="1"/>
  <c r="V393" i="2"/>
  <c r="W393" i="2" s="1"/>
  <c r="M393" i="2"/>
  <c r="V392" i="2"/>
  <c r="W392" i="2" s="1"/>
  <c r="M392" i="2"/>
  <c r="V391" i="2"/>
  <c r="W391" i="2" s="1"/>
  <c r="V390" i="2"/>
  <c r="W390" i="2" s="1"/>
  <c r="M390" i="2"/>
  <c r="V389" i="2"/>
  <c r="M389" i="2"/>
  <c r="U385" i="2"/>
  <c r="U384" i="2"/>
  <c r="V383" i="2"/>
  <c r="V385" i="2" s="1"/>
  <c r="U381" i="2"/>
  <c r="U380" i="2"/>
  <c r="V379" i="2"/>
  <c r="V380" i="2" s="1"/>
  <c r="U377" i="2"/>
  <c r="U376" i="2"/>
  <c r="V375" i="2"/>
  <c r="V374" i="2"/>
  <c r="W374" i="2" s="1"/>
  <c r="M374" i="2"/>
  <c r="V373" i="2"/>
  <c r="W373" i="2" s="1"/>
  <c r="M373" i="2"/>
  <c r="V372" i="2"/>
  <c r="W372" i="2" s="1"/>
  <c r="M372" i="2"/>
  <c r="V371" i="2"/>
  <c r="M371" i="2"/>
  <c r="U369" i="2"/>
  <c r="U368" i="2"/>
  <c r="V367" i="2"/>
  <c r="W367" i="2" s="1"/>
  <c r="M367" i="2"/>
  <c r="V366" i="2"/>
  <c r="V369" i="2" s="1"/>
  <c r="M366" i="2"/>
  <c r="V363" i="2"/>
  <c r="U363" i="2"/>
  <c r="V362" i="2"/>
  <c r="U362" i="2"/>
  <c r="W361" i="2"/>
  <c r="W362" i="2" s="1"/>
  <c r="V361" i="2"/>
  <c r="U359" i="2"/>
  <c r="U358" i="2"/>
  <c r="W357" i="2"/>
  <c r="V357" i="2"/>
  <c r="V356" i="2"/>
  <c r="W356" i="2" s="1"/>
  <c r="V355" i="2"/>
  <c r="W355" i="2" s="1"/>
  <c r="U353" i="2"/>
  <c r="U352" i="2"/>
  <c r="V351" i="2"/>
  <c r="V353" i="2" s="1"/>
  <c r="U349" i="2"/>
  <c r="U348" i="2"/>
  <c r="V347" i="2"/>
  <c r="W347" i="2" s="1"/>
  <c r="M347" i="2"/>
  <c r="V346" i="2"/>
  <c r="W346" i="2" s="1"/>
  <c r="M346" i="2"/>
  <c r="V345" i="2"/>
  <c r="W345" i="2" s="1"/>
  <c r="V344" i="2"/>
  <c r="M344" i="2"/>
  <c r="U342" i="2"/>
  <c r="U341" i="2"/>
  <c r="V340" i="2"/>
  <c r="W340" i="2" s="1"/>
  <c r="M340" i="2"/>
  <c r="V339" i="2"/>
  <c r="W339" i="2" s="1"/>
  <c r="M339" i="2"/>
  <c r="V338" i="2"/>
  <c r="W338" i="2" s="1"/>
  <c r="M338" i="2"/>
  <c r="W337" i="2"/>
  <c r="V337" i="2"/>
  <c r="M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V332" i="2"/>
  <c r="W332" i="2" s="1"/>
  <c r="V331" i="2"/>
  <c r="V330" i="2"/>
  <c r="W330" i="2" s="1"/>
  <c r="V329" i="2"/>
  <c r="W329" i="2" s="1"/>
  <c r="V328" i="2"/>
  <c r="U326" i="2"/>
  <c r="U325" i="2"/>
  <c r="V324" i="2"/>
  <c r="W324" i="2" s="1"/>
  <c r="V323" i="2"/>
  <c r="W323" i="2" s="1"/>
  <c r="M323" i="2"/>
  <c r="U319" i="2"/>
  <c r="U318" i="2"/>
  <c r="V317" i="2"/>
  <c r="V318" i="2" s="1"/>
  <c r="U315" i="2"/>
  <c r="U314" i="2"/>
  <c r="V313" i="2"/>
  <c r="W313" i="2" s="1"/>
  <c r="V312" i="2"/>
  <c r="W312" i="2" s="1"/>
  <c r="M312" i="2"/>
  <c r="W311" i="2"/>
  <c r="V311" i="2"/>
  <c r="W310" i="2"/>
  <c r="W314" i="2" s="1"/>
  <c r="V310" i="2"/>
  <c r="M310" i="2"/>
  <c r="U308" i="2"/>
  <c r="U307" i="2"/>
  <c r="V306" i="2"/>
  <c r="W306" i="2" s="1"/>
  <c r="M306" i="2"/>
  <c r="V305" i="2"/>
  <c r="V308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5" i="2" s="1"/>
  <c r="M293" i="2"/>
  <c r="U291" i="2"/>
  <c r="U290" i="2"/>
  <c r="V289" i="2"/>
  <c r="V291" i="2" s="1"/>
  <c r="M289" i="2"/>
  <c r="U287" i="2"/>
  <c r="U286" i="2"/>
  <c r="V285" i="2"/>
  <c r="V287" i="2" s="1"/>
  <c r="M285" i="2"/>
  <c r="U283" i="2"/>
  <c r="U282" i="2"/>
  <c r="V281" i="2"/>
  <c r="M281" i="2"/>
  <c r="V280" i="2"/>
  <c r="W280" i="2" s="1"/>
  <c r="M280" i="2"/>
  <c r="U278" i="2"/>
  <c r="U277" i="2"/>
  <c r="V276" i="2"/>
  <c r="W276" i="2" s="1"/>
  <c r="M276" i="2"/>
  <c r="W275" i="2"/>
  <c r="V275" i="2"/>
  <c r="M275" i="2"/>
  <c r="V274" i="2"/>
  <c r="W274" i="2" s="1"/>
  <c r="V273" i="2"/>
  <c r="W273" i="2" s="1"/>
  <c r="M273" i="2"/>
  <c r="V272" i="2"/>
  <c r="W272" i="2" s="1"/>
  <c r="M272" i="2"/>
  <c r="W271" i="2"/>
  <c r="V271" i="2"/>
  <c r="M271" i="2"/>
  <c r="V270" i="2"/>
  <c r="W270" i="2" s="1"/>
  <c r="M270" i="2"/>
  <c r="V269" i="2"/>
  <c r="M269" i="2"/>
  <c r="U265" i="2"/>
  <c r="U264" i="2"/>
  <c r="V263" i="2"/>
  <c r="W263" i="2" s="1"/>
  <c r="W264" i="2" s="1"/>
  <c r="M263" i="2"/>
  <c r="U261" i="2"/>
  <c r="U260" i="2"/>
  <c r="V259" i="2"/>
  <c r="V261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U251" i="2"/>
  <c r="U250" i="2"/>
  <c r="V249" i="2"/>
  <c r="W249" i="2" s="1"/>
  <c r="M249" i="2"/>
  <c r="V248" i="2"/>
  <c r="V251" i="2" s="1"/>
  <c r="M248" i="2"/>
  <c r="U245" i="2"/>
  <c r="U244" i="2"/>
  <c r="V243" i="2"/>
  <c r="W243" i="2" s="1"/>
  <c r="M243" i="2"/>
  <c r="V242" i="2"/>
  <c r="V244" i="2" s="1"/>
  <c r="M242" i="2"/>
  <c r="U240" i="2"/>
  <c r="U239" i="2"/>
  <c r="V238" i="2"/>
  <c r="W238" i="2" s="1"/>
  <c r="M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M232" i="2"/>
  <c r="U229" i="2"/>
  <c r="U228" i="2"/>
  <c r="V227" i="2"/>
  <c r="W227" i="2" s="1"/>
  <c r="M227" i="2"/>
  <c r="V226" i="2"/>
  <c r="W226" i="2" s="1"/>
  <c r="V225" i="2"/>
  <c r="W225" i="2" s="1"/>
  <c r="V224" i="2"/>
  <c r="M224" i="2"/>
  <c r="U222" i="2"/>
  <c r="U221" i="2"/>
  <c r="V220" i="2"/>
  <c r="M220" i="2"/>
  <c r="V219" i="2"/>
  <c r="W219" i="2" s="1"/>
  <c r="V218" i="2"/>
  <c r="W218" i="2" s="1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W167" i="2"/>
  <c r="V167" i="2"/>
  <c r="V166" i="2"/>
  <c r="W166" i="2" s="1"/>
  <c r="M166" i="2"/>
  <c r="V165" i="2"/>
  <c r="W165" i="2" s="1"/>
  <c r="M165" i="2"/>
  <c r="V164" i="2"/>
  <c r="V181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M132" i="2"/>
  <c r="V131" i="2"/>
  <c r="M131" i="2"/>
  <c r="U127" i="2"/>
  <c r="U126" i="2"/>
  <c r="V125" i="2"/>
  <c r="W125" i="2" s="1"/>
  <c r="M125" i="2"/>
  <c r="V124" i="2"/>
  <c r="W124" i="2" s="1"/>
  <c r="M124" i="2"/>
  <c r="V123" i="2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M115" i="2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W50" i="2" s="1"/>
  <c r="M50" i="2"/>
  <c r="U46" i="2"/>
  <c r="U45" i="2"/>
  <c r="V44" i="2"/>
  <c r="V46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H10" i="2"/>
  <c r="A9" i="2"/>
  <c r="J9" i="2" s="1"/>
  <c r="D7" i="2"/>
  <c r="N6" i="2"/>
  <c r="M2" i="2"/>
  <c r="D453" i="2" l="1"/>
  <c r="V118" i="2"/>
  <c r="W402" i="2"/>
  <c r="W404" i="2" s="1"/>
  <c r="V404" i="2"/>
  <c r="V414" i="2"/>
  <c r="V419" i="2"/>
  <c r="W44" i="2"/>
  <c r="W45" i="2" s="1"/>
  <c r="V45" i="2"/>
  <c r="W302" i="2"/>
  <c r="U443" i="2"/>
  <c r="V59" i="2"/>
  <c r="V60" i="2"/>
  <c r="V127" i="2"/>
  <c r="V278" i="2"/>
  <c r="W285" i="2"/>
  <c r="W286" i="2" s="1"/>
  <c r="V286" i="2"/>
  <c r="W289" i="2"/>
  <c r="W290" i="2" s="1"/>
  <c r="V290" i="2"/>
  <c r="W317" i="2"/>
  <c r="W318" i="2" s="1"/>
  <c r="U447" i="2"/>
  <c r="V24" i="2"/>
  <c r="V32" i="2"/>
  <c r="W35" i="2"/>
  <c r="W37" i="2" s="1"/>
  <c r="V81" i="2"/>
  <c r="W63" i="2"/>
  <c r="V80" i="2"/>
  <c r="V111" i="2"/>
  <c r="V112" i="2"/>
  <c r="V119" i="2"/>
  <c r="W114" i="2"/>
  <c r="W118" i="2" s="1"/>
  <c r="V135" i="2"/>
  <c r="W131" i="2"/>
  <c r="V207" i="2"/>
  <c r="V240" i="2"/>
  <c r="W232" i="2"/>
  <c r="V260" i="2"/>
  <c r="W259" i="2"/>
  <c r="W260" i="2" s="1"/>
  <c r="V358" i="2"/>
  <c r="V359" i="2"/>
  <c r="V377" i="2"/>
  <c r="W371" i="2"/>
  <c r="V425" i="2"/>
  <c r="V426" i="2"/>
  <c r="V441" i="2"/>
  <c r="W439" i="2"/>
  <c r="V33" i="2"/>
  <c r="W52" i="2"/>
  <c r="V162" i="2"/>
  <c r="V245" i="2"/>
  <c r="W242" i="2"/>
  <c r="W244" i="2" s="1"/>
  <c r="V264" i="2"/>
  <c r="V265" i="2"/>
  <c r="V302" i="2"/>
  <c r="V315" i="2"/>
  <c r="V341" i="2"/>
  <c r="W328" i="2"/>
  <c r="V418" i="2"/>
  <c r="W417" i="2"/>
  <c r="W418" i="2" s="1"/>
  <c r="V442" i="2"/>
  <c r="W438" i="2"/>
  <c r="C453" i="2"/>
  <c r="V53" i="2"/>
  <c r="V90" i="2"/>
  <c r="V101" i="2"/>
  <c r="V126" i="2"/>
  <c r="V134" i="2"/>
  <c r="V155" i="2"/>
  <c r="V161" i="2"/>
  <c r="V216" i="2"/>
  <c r="V221" i="2"/>
  <c r="V229" i="2"/>
  <c r="V257" i="2"/>
  <c r="V282" i="2"/>
  <c r="V303" i="2"/>
  <c r="V314" i="2"/>
  <c r="V319" i="2"/>
  <c r="W325" i="2"/>
  <c r="V325" i="2"/>
  <c r="V326" i="2"/>
  <c r="V342" i="2"/>
  <c r="V349" i="2"/>
  <c r="V376" i="2"/>
  <c r="V399" i="2"/>
  <c r="V400" i="2"/>
  <c r="P453" i="2"/>
  <c r="V430" i="2"/>
  <c r="V436" i="2"/>
  <c r="U446" i="2"/>
  <c r="H453" i="2"/>
  <c r="W358" i="2"/>
  <c r="W256" i="2"/>
  <c r="W239" i="2"/>
  <c r="E453" i="2"/>
  <c r="W29" i="2"/>
  <c r="F9" i="2"/>
  <c r="W40" i="2"/>
  <c r="W41" i="2" s="1"/>
  <c r="W84" i="2"/>
  <c r="W89" i="2" s="1"/>
  <c r="V102" i="2"/>
  <c r="W132" i="2"/>
  <c r="V156" i="2"/>
  <c r="W183" i="2"/>
  <c r="W206" i="2" s="1"/>
  <c r="W209" i="2"/>
  <c r="W215" i="2" s="1"/>
  <c r="W220" i="2"/>
  <c r="W221" i="2" s="1"/>
  <c r="W248" i="2"/>
  <c r="W250" i="2" s="1"/>
  <c r="W281" i="2"/>
  <c r="W282" i="2" s="1"/>
  <c r="W293" i="2"/>
  <c r="W294" i="2" s="1"/>
  <c r="W305" i="2"/>
  <c r="W307" i="2" s="1"/>
  <c r="W331" i="2"/>
  <c r="W341" i="2" s="1"/>
  <c r="W351" i="2"/>
  <c r="W352" i="2" s="1"/>
  <c r="W375" i="2"/>
  <c r="W376" i="2" s="1"/>
  <c r="V381" i="2"/>
  <c r="V431" i="2"/>
  <c r="V444" i="2"/>
  <c r="F453" i="2"/>
  <c r="G453" i="2"/>
  <c r="W104" i="2"/>
  <c r="W111" i="2" s="1"/>
  <c r="W158" i="2"/>
  <c r="W161" i="2" s="1"/>
  <c r="W164" i="2"/>
  <c r="W180" i="2" s="1"/>
  <c r="V215" i="2"/>
  <c r="V294" i="2"/>
  <c r="V352" i="2"/>
  <c r="W366" i="2"/>
  <c r="W368" i="2" s="1"/>
  <c r="W383" i="2"/>
  <c r="W384" i="2" s="1"/>
  <c r="W407" i="2"/>
  <c r="W413" i="2" s="1"/>
  <c r="W433" i="2"/>
  <c r="W435" i="2" s="1"/>
  <c r="V445" i="2"/>
  <c r="A10" i="2"/>
  <c r="W26" i="2"/>
  <c r="W32" i="2" s="1"/>
  <c r="W56" i="2"/>
  <c r="W59" i="2" s="1"/>
  <c r="W67" i="2"/>
  <c r="W80" i="2" s="1"/>
  <c r="V277" i="2"/>
  <c r="I453" i="2"/>
  <c r="V41" i="2"/>
  <c r="V384" i="2"/>
  <c r="V413" i="2"/>
  <c r="J453" i="2"/>
  <c r="W138" i="2"/>
  <c r="W155" i="2" s="1"/>
  <c r="H9" i="2"/>
  <c r="F10" i="2"/>
  <c r="V222" i="2"/>
  <c r="V228" i="2"/>
  <c r="V250" i="2"/>
  <c r="W269" i="2"/>
  <c r="W277" i="2" s="1"/>
  <c r="V283" i="2"/>
  <c r="V307" i="2"/>
  <c r="W428" i="2"/>
  <c r="W430" i="2" s="1"/>
  <c r="K453" i="2"/>
  <c r="V435" i="2"/>
  <c r="L453" i="2"/>
  <c r="V206" i="2"/>
  <c r="W22" i="2"/>
  <c r="W23" i="2" s="1"/>
  <c r="W92" i="2"/>
  <c r="W101" i="2" s="1"/>
  <c r="W123" i="2"/>
  <c r="W126" i="2" s="1"/>
  <c r="V180" i="2"/>
  <c r="V239" i="2"/>
  <c r="V256" i="2"/>
  <c r="V348" i="2"/>
  <c r="V368" i="2"/>
  <c r="W379" i="2"/>
  <c r="W380" i="2" s="1"/>
  <c r="M453" i="2"/>
  <c r="V89" i="2"/>
  <c r="V37" i="2"/>
  <c r="W224" i="2"/>
  <c r="W228" i="2" s="1"/>
  <c r="W423" i="2"/>
  <c r="W425" i="2" s="1"/>
  <c r="B453" i="2"/>
  <c r="N453" i="2"/>
  <c r="V52" i="2"/>
  <c r="W344" i="2"/>
  <c r="W348" i="2" s="1"/>
  <c r="O453" i="2"/>
  <c r="W389" i="2"/>
  <c r="W399" i="2" s="1"/>
  <c r="W134" i="2" l="1"/>
  <c r="W441" i="2"/>
  <c r="V447" i="2"/>
  <c r="V443" i="2"/>
  <c r="V446" i="2"/>
  <c r="W448" i="2"/>
</calcChain>
</file>

<file path=xl/sharedStrings.xml><?xml version="1.0" encoding="utf-8"?>
<sst xmlns="http://schemas.openxmlformats.org/spreadsheetml/2006/main" count="2765" uniqueCount="720">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</sst>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3"/>
  <sheetViews>
    <sheetView showGridLines="0" tabSelected="1" topLeftCell="A2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45145</v>
      </c>
      <c r="O5" s="616"/>
      <c r="Q5" s="623" t="s">
        <v>3</v>
      </c>
      <c r="R5" s="624"/>
      <c r="S5" s="625" t="s">
        <v>676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677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Понедельник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0.33333333333333331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0" t="s">
        <v>61</v>
      </c>
      <c r="B17" s="570" t="s">
        <v>51</v>
      </c>
      <c r="C17" s="587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8" t="s">
        <v>16</v>
      </c>
      <c r="K17" s="588" t="s">
        <v>2</v>
      </c>
      <c r="L17" s="570" t="s">
        <v>28</v>
      </c>
      <c r="M17" s="570" t="s">
        <v>17</v>
      </c>
      <c r="N17" s="570"/>
      <c r="O17" s="570"/>
      <c r="P17" s="570"/>
      <c r="Q17" s="570"/>
      <c r="R17" s="586" t="s">
        <v>58</v>
      </c>
      <c r="S17" s="570"/>
      <c r="T17" s="570" t="s">
        <v>6</v>
      </c>
      <c r="U17" s="570" t="s">
        <v>44</v>
      </c>
      <c r="V17" s="571" t="s">
        <v>56</v>
      </c>
      <c r="W17" s="570" t="s">
        <v>18</v>
      </c>
      <c r="X17" s="573" t="s">
        <v>62</v>
      </c>
      <c r="Y17" s="573" t="s">
        <v>19</v>
      </c>
      <c r="Z17" s="574" t="s">
        <v>59</v>
      </c>
      <c r="AA17" s="575"/>
      <c r="AB17" s="576"/>
      <c r="AC17" s="580" t="s">
        <v>64</v>
      </c>
    </row>
    <row r="18" spans="1:29" ht="14.25" customHeight="1" x14ac:dyDescent="0.2">
      <c r="A18" s="570"/>
      <c r="B18" s="570"/>
      <c r="C18" s="587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89"/>
      <c r="K18" s="589"/>
      <c r="L18" s="570"/>
      <c r="M18" s="570"/>
      <c r="N18" s="570"/>
      <c r="O18" s="570"/>
      <c r="P18" s="570"/>
      <c r="Q18" s="570"/>
      <c r="R18" s="36" t="s">
        <v>47</v>
      </c>
      <c r="S18" s="36" t="s">
        <v>46</v>
      </c>
      <c r="T18" s="570"/>
      <c r="U18" s="570"/>
      <c r="V18" s="572"/>
      <c r="W18" s="570"/>
      <c r="X18" s="573"/>
      <c r="Y18" s="573"/>
      <c r="Z18" s="577"/>
      <c r="AA18" s="578"/>
      <c r="AB18" s="579"/>
      <c r="AC18" s="580"/>
    </row>
    <row r="19" spans="1:29" ht="27.75" customHeight="1" x14ac:dyDescent="0.2">
      <c r="A19" s="340" t="s">
        <v>74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55"/>
      <c r="Y19" s="55"/>
    </row>
    <row r="20" spans="1:29" ht="16.5" customHeight="1" x14ac:dyDescent="0.25">
      <c r="A20" s="335" t="s">
        <v>74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66"/>
      <c r="Y20" s="66"/>
    </row>
    <row r="21" spans="1:29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68" t="s">
        <v>78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3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1" t="s">
        <v>80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5" t="s">
        <v>89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6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3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1" t="s">
        <v>94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20" t="s">
        <v>43</v>
      </c>
      <c r="N37" s="321"/>
      <c r="O37" s="321"/>
      <c r="P37" s="321"/>
      <c r="Q37" s="321"/>
      <c r="R37" s="321"/>
      <c r="S37" s="32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20" t="s">
        <v>43</v>
      </c>
      <c r="N38" s="321"/>
      <c r="O38" s="321"/>
      <c r="P38" s="321"/>
      <c r="Q38" s="321"/>
      <c r="R38" s="321"/>
      <c r="S38" s="32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1" t="s">
        <v>102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20" t="s">
        <v>43</v>
      </c>
      <c r="N41" s="321"/>
      <c r="O41" s="321"/>
      <c r="P41" s="321"/>
      <c r="Q41" s="321"/>
      <c r="R41" s="321"/>
      <c r="S41" s="322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20" t="s">
        <v>43</v>
      </c>
      <c r="N42" s="321"/>
      <c r="O42" s="321"/>
      <c r="P42" s="321"/>
      <c r="Q42" s="321"/>
      <c r="R42" s="321"/>
      <c r="S42" s="322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1" t="s">
        <v>106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15">
        <v>4607091389111</v>
      </c>
      <c r="E44" s="3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7"/>
      <c r="O44" s="317"/>
      <c r="P44" s="317"/>
      <c r="Q44" s="31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4"/>
      <c r="M45" s="320" t="s">
        <v>43</v>
      </c>
      <c r="N45" s="321"/>
      <c r="O45" s="321"/>
      <c r="P45" s="321"/>
      <c r="Q45" s="321"/>
      <c r="R45" s="321"/>
      <c r="S45" s="322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4"/>
      <c r="M46" s="320" t="s">
        <v>43</v>
      </c>
      <c r="N46" s="321"/>
      <c r="O46" s="321"/>
      <c r="P46" s="321"/>
      <c r="Q46" s="321"/>
      <c r="R46" s="321"/>
      <c r="S46" s="322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0" t="s">
        <v>109</v>
      </c>
      <c r="B47" s="34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55"/>
      <c r="Y47" s="55"/>
    </row>
    <row r="48" spans="1:29" ht="16.5" customHeight="1" x14ac:dyDescent="0.25">
      <c r="A48" s="335" t="s">
        <v>110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66"/>
      <c r="Y48" s="66"/>
    </row>
    <row r="49" spans="1:29" ht="14.25" customHeight="1" x14ac:dyDescent="0.25">
      <c r="A49" s="331" t="s">
        <v>111</v>
      </c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15">
        <v>4680115881440</v>
      </c>
      <c r="E50" s="3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7"/>
      <c r="O50" s="317"/>
      <c r="P50" s="317"/>
      <c r="Q50" s="31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15">
        <v>4680115881433</v>
      </c>
      <c r="E51" s="3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7"/>
      <c r="O51" s="317"/>
      <c r="P51" s="317"/>
      <c r="Q51" s="31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4"/>
      <c r="M52" s="320" t="s">
        <v>43</v>
      </c>
      <c r="N52" s="321"/>
      <c r="O52" s="321"/>
      <c r="P52" s="321"/>
      <c r="Q52" s="321"/>
      <c r="R52" s="321"/>
      <c r="S52" s="322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4"/>
      <c r="M53" s="320" t="s">
        <v>43</v>
      </c>
      <c r="N53" s="321"/>
      <c r="O53" s="321"/>
      <c r="P53" s="321"/>
      <c r="Q53" s="321"/>
      <c r="R53" s="321"/>
      <c r="S53" s="322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5" t="s">
        <v>117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66"/>
      <c r="Y54" s="66"/>
    </row>
    <row r="55" spans="1:29" ht="14.25" customHeight="1" x14ac:dyDescent="0.25">
      <c r="A55" s="331" t="s">
        <v>118</v>
      </c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15">
        <v>4680115881426</v>
      </c>
      <c r="E56" s="3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7"/>
      <c r="O56" s="317"/>
      <c r="P56" s="317"/>
      <c r="Q56" s="31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15">
        <v>4680115881419</v>
      </c>
      <c r="E57" s="31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7"/>
      <c r="O57" s="317"/>
      <c r="P57" s="317"/>
      <c r="Q57" s="31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15">
        <v>4680115881525</v>
      </c>
      <c r="E58" s="31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3" t="s">
        <v>125</v>
      </c>
      <c r="N58" s="317"/>
      <c r="O58" s="317"/>
      <c r="P58" s="317"/>
      <c r="Q58" s="31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4"/>
      <c r="M59" s="320" t="s">
        <v>43</v>
      </c>
      <c r="N59" s="321"/>
      <c r="O59" s="321"/>
      <c r="P59" s="321"/>
      <c r="Q59" s="321"/>
      <c r="R59" s="321"/>
      <c r="S59" s="322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4"/>
      <c r="M60" s="320" t="s">
        <v>43</v>
      </c>
      <c r="N60" s="321"/>
      <c r="O60" s="321"/>
      <c r="P60" s="321"/>
      <c r="Q60" s="321"/>
      <c r="R60" s="321"/>
      <c r="S60" s="322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5" t="s">
        <v>109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66"/>
      <c r="Y61" s="66"/>
    </row>
    <row r="62" spans="1:29" ht="14.25" customHeight="1" x14ac:dyDescent="0.25">
      <c r="A62" s="331" t="s">
        <v>118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15">
        <v>4607091382945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15">
        <v>4607091385670</v>
      </c>
      <c r="E64" s="31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15">
        <v>4680115881327</v>
      </c>
      <c r="E65" s="31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15">
        <v>4607091388312</v>
      </c>
      <c r="E66" s="3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15">
        <v>4680115882133</v>
      </c>
      <c r="E67" s="31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1" t="s">
        <v>137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15">
        <v>4607091382952</v>
      </c>
      <c r="E68" s="31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15">
        <v>4607091385687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4301011565</v>
      </c>
      <c r="D70" s="315">
        <v>4680115882539</v>
      </c>
      <c r="E70" s="31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142</v>
      </c>
      <c r="L70" s="38">
        <v>50</v>
      </c>
      <c r="M70" s="544" t="s">
        <v>145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15">
        <v>4607091384604</v>
      </c>
      <c r="E71" s="31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15">
        <v>4680115880283</v>
      </c>
      <c r="E72" s="31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15">
        <v>4680115881518</v>
      </c>
      <c r="E73" s="3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142</v>
      </c>
      <c r="L73" s="38">
        <v>50</v>
      </c>
      <c r="M73" s="5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4301011414</v>
      </c>
      <c r="D74" s="315">
        <v>4607091381986</v>
      </c>
      <c r="E74" s="315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53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4301011443</v>
      </c>
      <c r="D75" s="315">
        <v>4680115881303</v>
      </c>
      <c r="E75" s="31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9" t="s">
        <v>132</v>
      </c>
      <c r="L75" s="38">
        <v>50</v>
      </c>
      <c r="M75" s="5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7"/>
      <c r="O75" s="317"/>
      <c r="P75" s="317"/>
      <c r="Q75" s="31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15">
        <v>4607091388466</v>
      </c>
      <c r="E76" s="31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142</v>
      </c>
      <c r="L76" s="38">
        <v>45</v>
      </c>
      <c r="M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7"/>
      <c r="O76" s="317"/>
      <c r="P76" s="317"/>
      <c r="Q76" s="31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15">
        <v>4680115880269</v>
      </c>
      <c r="E77" s="31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142</v>
      </c>
      <c r="L77" s="38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7"/>
      <c r="O77" s="317"/>
      <c r="P77" s="317"/>
      <c r="Q77" s="31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15">
        <v>4680115880429</v>
      </c>
      <c r="E78" s="31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15">
        <v>4680115881457</v>
      </c>
      <c r="E79" s="31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142</v>
      </c>
      <c r="L79" s="38">
        <v>50</v>
      </c>
      <c r="M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4"/>
      <c r="M80" s="320" t="s">
        <v>43</v>
      </c>
      <c r="N80" s="321"/>
      <c r="O80" s="321"/>
      <c r="P80" s="321"/>
      <c r="Q80" s="321"/>
      <c r="R80" s="321"/>
      <c r="S80" s="322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4"/>
      <c r="M81" s="320" t="s">
        <v>43</v>
      </c>
      <c r="N81" s="321"/>
      <c r="O81" s="321"/>
      <c r="P81" s="321"/>
      <c r="Q81" s="321"/>
      <c r="R81" s="321"/>
      <c r="S81" s="322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1" t="s">
        <v>111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15">
        <v>4607091388442</v>
      </c>
      <c r="E83" s="31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3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15">
        <v>4607091384789</v>
      </c>
      <c r="E84" s="31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37" t="s">
        <v>168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15">
        <v>4680115881488</v>
      </c>
      <c r="E85" s="31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7"/>
      <c r="O85" s="317"/>
      <c r="P85" s="317"/>
      <c r="Q85" s="31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15">
        <v>4607091384765</v>
      </c>
      <c r="E86" s="31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2" t="s">
        <v>173</v>
      </c>
      <c r="N86" s="317"/>
      <c r="O86" s="317"/>
      <c r="P86" s="317"/>
      <c r="Q86" s="31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15">
        <v>4680115880658</v>
      </c>
      <c r="E87" s="31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7"/>
      <c r="O87" s="317"/>
      <c r="P87" s="317"/>
      <c r="Q87" s="31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15">
        <v>4607091381962</v>
      </c>
      <c r="E88" s="31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3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4"/>
      <c r="M89" s="320" t="s">
        <v>43</v>
      </c>
      <c r="N89" s="321"/>
      <c r="O89" s="321"/>
      <c r="P89" s="321"/>
      <c r="Q89" s="321"/>
      <c r="R89" s="321"/>
      <c r="S89" s="322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4"/>
      <c r="M90" s="320" t="s">
        <v>43</v>
      </c>
      <c r="N90" s="321"/>
      <c r="O90" s="321"/>
      <c r="P90" s="321"/>
      <c r="Q90" s="321"/>
      <c r="R90" s="321"/>
      <c r="S90" s="322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1" t="s">
        <v>75</v>
      </c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  <c r="T91" s="331"/>
      <c r="U91" s="331"/>
      <c r="V91" s="331"/>
      <c r="W91" s="331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15">
        <v>4607091387667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15">
        <v>4607091387636</v>
      </c>
      <c r="E93" s="31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15">
        <v>4607091384727</v>
      </c>
      <c r="E94" s="31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15">
        <v>4607091386745</v>
      </c>
      <c r="E95" s="31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15">
        <v>4607091382426</v>
      </c>
      <c r="E96" s="31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15">
        <v>4607091386547</v>
      </c>
      <c r="E97" s="31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7"/>
      <c r="O97" s="317"/>
      <c r="P97" s="317"/>
      <c r="Q97" s="31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15">
        <v>4607091384703</v>
      </c>
      <c r="E98" s="31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7"/>
      <c r="O98" s="317"/>
      <c r="P98" s="317"/>
      <c r="Q98" s="31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15">
        <v>4607091384734</v>
      </c>
      <c r="E99" s="3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7"/>
      <c r="O99" s="317"/>
      <c r="P99" s="317"/>
      <c r="Q99" s="31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15">
        <v>4607091382464</v>
      </c>
      <c r="E100" s="3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4"/>
      <c r="M101" s="320" t="s">
        <v>43</v>
      </c>
      <c r="N101" s="321"/>
      <c r="O101" s="321"/>
      <c r="P101" s="321"/>
      <c r="Q101" s="321"/>
      <c r="R101" s="321"/>
      <c r="S101" s="322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3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4"/>
      <c r="M102" s="320" t="s">
        <v>43</v>
      </c>
      <c r="N102" s="321"/>
      <c r="O102" s="321"/>
      <c r="P102" s="321"/>
      <c r="Q102" s="321"/>
      <c r="R102" s="321"/>
      <c r="S102" s="322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1" t="s">
        <v>80</v>
      </c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15">
        <v>4607091386967</v>
      </c>
      <c r="E104" s="31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142</v>
      </c>
      <c r="L104" s="38">
        <v>45</v>
      </c>
      <c r="M104" s="519" t="s">
        <v>198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15">
        <v>4607091385304</v>
      </c>
      <c r="E105" s="31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15">
        <v>4607091386264</v>
      </c>
      <c r="E106" s="31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15">
        <v>4607091385731</v>
      </c>
      <c r="E107" s="31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142</v>
      </c>
      <c r="L107" s="38">
        <v>45</v>
      </c>
      <c r="M107" s="515" t="s">
        <v>205</v>
      </c>
      <c r="N107" s="317"/>
      <c r="O107" s="317"/>
      <c r="P107" s="317"/>
      <c r="Q107" s="31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15">
        <v>4680115880214</v>
      </c>
      <c r="E108" s="31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142</v>
      </c>
      <c r="L108" s="38">
        <v>45</v>
      </c>
      <c r="M108" s="516" t="s">
        <v>208</v>
      </c>
      <c r="N108" s="317"/>
      <c r="O108" s="317"/>
      <c r="P108" s="317"/>
      <c r="Q108" s="31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15">
        <v>4680115880894</v>
      </c>
      <c r="E109" s="31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142</v>
      </c>
      <c r="L109" s="38">
        <v>45</v>
      </c>
      <c r="M109" s="517" t="s">
        <v>211</v>
      </c>
      <c r="N109" s="317"/>
      <c r="O109" s="317"/>
      <c r="P109" s="317"/>
      <c r="Q109" s="31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15">
        <v>4607091385427</v>
      </c>
      <c r="E110" s="31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4"/>
      <c r="M111" s="320" t="s">
        <v>43</v>
      </c>
      <c r="N111" s="321"/>
      <c r="O111" s="321"/>
      <c r="P111" s="321"/>
      <c r="Q111" s="321"/>
      <c r="R111" s="321"/>
      <c r="S111" s="322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3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4"/>
      <c r="M112" s="320" t="s">
        <v>43</v>
      </c>
      <c r="N112" s="321"/>
      <c r="O112" s="321"/>
      <c r="P112" s="321"/>
      <c r="Q112" s="321"/>
      <c r="R112" s="321"/>
      <c r="S112" s="322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31" t="s">
        <v>214</v>
      </c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  <c r="T113" s="331"/>
      <c r="U113" s="331"/>
      <c r="V113" s="331"/>
      <c r="W113" s="331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15">
        <v>4607091383065</v>
      </c>
      <c r="E114" s="31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7"/>
      <c r="O114" s="317"/>
      <c r="P114" s="317"/>
      <c r="Q114" s="31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4301060282</v>
      </c>
      <c r="D115" s="315">
        <v>4607091380699</v>
      </c>
      <c r="E115" s="315"/>
      <c r="F115" s="63">
        <v>1.3</v>
      </c>
      <c r="G115" s="38">
        <v>6</v>
      </c>
      <c r="H115" s="63">
        <v>7.8</v>
      </c>
      <c r="I115" s="63">
        <v>8.3640000000000008</v>
      </c>
      <c r="J115" s="38">
        <v>56</v>
      </c>
      <c r="K115" s="39" t="s">
        <v>79</v>
      </c>
      <c r="L115" s="38">
        <v>30</v>
      </c>
      <c r="M115" s="51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7"/>
      <c r="O115" s="317"/>
      <c r="P115" s="317"/>
      <c r="Q115" s="31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219</v>
      </c>
      <c r="B116" s="64" t="s">
        <v>220</v>
      </c>
      <c r="C116" s="37">
        <v>4301060309</v>
      </c>
      <c r="D116" s="315">
        <v>4680115880238</v>
      </c>
      <c r="E116" s="31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3" t="s">
        <v>221</v>
      </c>
      <c r="N116" s="317"/>
      <c r="O116" s="317"/>
      <c r="P116" s="317"/>
      <c r="Q116" s="31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222</v>
      </c>
      <c r="B117" s="64" t="s">
        <v>223</v>
      </c>
      <c r="C117" s="37">
        <v>4301060351</v>
      </c>
      <c r="D117" s="315">
        <v>4680115881464</v>
      </c>
      <c r="E117" s="31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142</v>
      </c>
      <c r="L117" s="38">
        <v>30</v>
      </c>
      <c r="M117" s="514" t="s">
        <v>224</v>
      </c>
      <c r="N117" s="317"/>
      <c r="O117" s="317"/>
      <c r="P117" s="317"/>
      <c r="Q117" s="31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3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4"/>
      <c r="M118" s="320" t="s">
        <v>43</v>
      </c>
      <c r="N118" s="321"/>
      <c r="O118" s="321"/>
      <c r="P118" s="321"/>
      <c r="Q118" s="321"/>
      <c r="R118" s="321"/>
      <c r="S118" s="322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4"/>
      <c r="M119" s="320" t="s">
        <v>43</v>
      </c>
      <c r="N119" s="321"/>
      <c r="O119" s="321"/>
      <c r="P119" s="321"/>
      <c r="Q119" s="321"/>
      <c r="R119" s="321"/>
      <c r="S119" s="322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5" t="s">
        <v>225</v>
      </c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66"/>
      <c r="Y120" s="66"/>
    </row>
    <row r="121" spans="1:29" ht="14.25" customHeight="1" x14ac:dyDescent="0.25">
      <c r="A121" s="331" t="s">
        <v>80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67"/>
      <c r="Y121" s="67"/>
    </row>
    <row r="122" spans="1:29" ht="27" customHeight="1" x14ac:dyDescent="0.25">
      <c r="A122" s="64" t="s">
        <v>226</v>
      </c>
      <c r="B122" s="64" t="s">
        <v>227</v>
      </c>
      <c r="C122" s="37">
        <v>4301051360</v>
      </c>
      <c r="D122" s="315">
        <v>4607091385168</v>
      </c>
      <c r="E122" s="31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142</v>
      </c>
      <c r="L122" s="38">
        <v>45</v>
      </c>
      <c r="M122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7"/>
      <c r="O122" s="317"/>
      <c r="P122" s="317"/>
      <c r="Q122" s="31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228</v>
      </c>
      <c r="B123" s="64" t="s">
        <v>229</v>
      </c>
      <c r="C123" s="37">
        <v>4301051362</v>
      </c>
      <c r="D123" s="315">
        <v>4607091383256</v>
      </c>
      <c r="E123" s="31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142</v>
      </c>
      <c r="L123" s="38">
        <v>45</v>
      </c>
      <c r="M123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7"/>
      <c r="O123" s="317"/>
      <c r="P123" s="317"/>
      <c r="Q123" s="31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230</v>
      </c>
      <c r="B124" s="64" t="s">
        <v>231</v>
      </c>
      <c r="C124" s="37">
        <v>4301051358</v>
      </c>
      <c r="D124" s="315">
        <v>4607091385748</v>
      </c>
      <c r="E124" s="31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142</v>
      </c>
      <c r="L124" s="38">
        <v>45</v>
      </c>
      <c r="M124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7"/>
      <c r="O124" s="317"/>
      <c r="P124" s="317"/>
      <c r="Q124" s="31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232</v>
      </c>
      <c r="B125" s="64" t="s">
        <v>233</v>
      </c>
      <c r="C125" s="37">
        <v>4301051364</v>
      </c>
      <c r="D125" s="315">
        <v>4607091384581</v>
      </c>
      <c r="E125" s="31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142</v>
      </c>
      <c r="L125" s="38">
        <v>45</v>
      </c>
      <c r="M125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7"/>
      <c r="O125" s="317"/>
      <c r="P125" s="317"/>
      <c r="Q125" s="31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4"/>
      <c r="M126" s="320" t="s">
        <v>43</v>
      </c>
      <c r="N126" s="321"/>
      <c r="O126" s="321"/>
      <c r="P126" s="321"/>
      <c r="Q126" s="321"/>
      <c r="R126" s="321"/>
      <c r="S126" s="322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4"/>
      <c r="M127" s="320" t="s">
        <v>43</v>
      </c>
      <c r="N127" s="321"/>
      <c r="O127" s="321"/>
      <c r="P127" s="321"/>
      <c r="Q127" s="321"/>
      <c r="R127" s="321"/>
      <c r="S127" s="322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0" t="s">
        <v>234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55"/>
      <c r="Y128" s="55"/>
    </row>
    <row r="129" spans="1:29" ht="16.5" customHeight="1" x14ac:dyDescent="0.25">
      <c r="A129" s="335" t="s">
        <v>235</v>
      </c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66"/>
      <c r="Y129" s="66"/>
    </row>
    <row r="130" spans="1:29" ht="14.25" customHeight="1" x14ac:dyDescent="0.25">
      <c r="A130" s="331" t="s">
        <v>118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  <c r="T130" s="331"/>
      <c r="U130" s="331"/>
      <c r="V130" s="331"/>
      <c r="W130" s="331"/>
      <c r="X130" s="67"/>
      <c r="Y130" s="67"/>
    </row>
    <row r="131" spans="1:29" ht="27" customHeight="1" x14ac:dyDescent="0.25">
      <c r="A131" s="64" t="s">
        <v>236</v>
      </c>
      <c r="B131" s="64" t="s">
        <v>237</v>
      </c>
      <c r="C131" s="37">
        <v>4301011223</v>
      </c>
      <c r="D131" s="315">
        <v>4607091383423</v>
      </c>
      <c r="E131" s="31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142</v>
      </c>
      <c r="L131" s="38">
        <v>35</v>
      </c>
      <c r="M131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7"/>
      <c r="O131" s="317"/>
      <c r="P131" s="317"/>
      <c r="Q131" s="31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238</v>
      </c>
      <c r="B132" s="64" t="s">
        <v>239</v>
      </c>
      <c r="C132" s="37">
        <v>4301011338</v>
      </c>
      <c r="D132" s="315">
        <v>4607091381405</v>
      </c>
      <c r="E132" s="31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7"/>
      <c r="O132" s="317"/>
      <c r="P132" s="317"/>
      <c r="Q132" s="31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240</v>
      </c>
      <c r="B133" s="64" t="s">
        <v>241</v>
      </c>
      <c r="C133" s="37">
        <v>4301011333</v>
      </c>
      <c r="D133" s="315">
        <v>4607091386516</v>
      </c>
      <c r="E133" s="31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7"/>
      <c r="O133" s="317"/>
      <c r="P133" s="317"/>
      <c r="Q133" s="31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4"/>
      <c r="M134" s="320" t="s">
        <v>43</v>
      </c>
      <c r="N134" s="321"/>
      <c r="O134" s="321"/>
      <c r="P134" s="321"/>
      <c r="Q134" s="321"/>
      <c r="R134" s="321"/>
      <c r="S134" s="322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4"/>
      <c r="M135" s="320" t="s">
        <v>43</v>
      </c>
      <c r="N135" s="321"/>
      <c r="O135" s="321"/>
      <c r="P135" s="321"/>
      <c r="Q135" s="321"/>
      <c r="R135" s="321"/>
      <c r="S135" s="322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5" t="s">
        <v>242</v>
      </c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66"/>
      <c r="Y136" s="66"/>
    </row>
    <row r="137" spans="1:29" ht="14.25" customHeight="1" x14ac:dyDescent="0.25">
      <c r="A137" s="331" t="s">
        <v>118</v>
      </c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67"/>
      <c r="Y137" s="67"/>
    </row>
    <row r="138" spans="1:29" ht="27" customHeight="1" x14ac:dyDescent="0.25">
      <c r="A138" s="64" t="s">
        <v>243</v>
      </c>
      <c r="B138" s="64" t="s">
        <v>244</v>
      </c>
      <c r="C138" s="37">
        <v>4301011346</v>
      </c>
      <c r="D138" s="315">
        <v>4607091387445</v>
      </c>
      <c r="E138" s="315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245</v>
      </c>
      <c r="B139" s="64" t="s">
        <v>246</v>
      </c>
      <c r="C139" s="37">
        <v>4301011362</v>
      </c>
      <c r="D139" s="315">
        <v>4607091386004</v>
      </c>
      <c r="E139" s="315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247</v>
      </c>
      <c r="L139" s="38">
        <v>55</v>
      </c>
      <c r="M139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245</v>
      </c>
      <c r="B140" s="64" t="s">
        <v>248</v>
      </c>
      <c r="C140" s="37">
        <v>4301011308</v>
      </c>
      <c r="D140" s="315">
        <v>4607091386004</v>
      </c>
      <c r="E140" s="315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249</v>
      </c>
      <c r="B141" s="64" t="s">
        <v>250</v>
      </c>
      <c r="C141" s="37">
        <v>4301011347</v>
      </c>
      <c r="D141" s="315">
        <v>4607091386073</v>
      </c>
      <c r="E141" s="315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251</v>
      </c>
      <c r="B142" s="64" t="s">
        <v>252</v>
      </c>
      <c r="C142" s="37">
        <v>4301011395</v>
      </c>
      <c r="D142" s="315">
        <v>4607091387322</v>
      </c>
      <c r="E142" s="315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247</v>
      </c>
      <c r="L142" s="38">
        <v>55</v>
      </c>
      <c r="M14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7"/>
      <c r="O142" s="317"/>
      <c r="P142" s="317"/>
      <c r="Q142" s="31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251</v>
      </c>
      <c r="B143" s="64" t="s">
        <v>253</v>
      </c>
      <c r="C143" s="37">
        <v>4301010928</v>
      </c>
      <c r="D143" s="315">
        <v>4607091387322</v>
      </c>
      <c r="E143" s="315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7"/>
      <c r="O143" s="317"/>
      <c r="P143" s="317"/>
      <c r="Q143" s="31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254</v>
      </c>
      <c r="B144" s="64" t="s">
        <v>255</v>
      </c>
      <c r="C144" s="37">
        <v>4301011311</v>
      </c>
      <c r="D144" s="315">
        <v>4607091387377</v>
      </c>
      <c r="E144" s="315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7"/>
      <c r="O144" s="317"/>
      <c r="P144" s="317"/>
      <c r="Q144" s="31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256</v>
      </c>
      <c r="B145" s="64" t="s">
        <v>257</v>
      </c>
      <c r="C145" s="37">
        <v>4301011450</v>
      </c>
      <c r="D145" s="315">
        <v>4680115881402</v>
      </c>
      <c r="E145" s="315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98" t="s">
        <v>258</v>
      </c>
      <c r="N145" s="317"/>
      <c r="O145" s="317"/>
      <c r="P145" s="317"/>
      <c r="Q145" s="31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4301010945</v>
      </c>
      <c r="D146" s="315">
        <v>4607091387353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4301011328</v>
      </c>
      <c r="D147" s="315">
        <v>4607091386011</v>
      </c>
      <c r="E147" s="315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4301011329</v>
      </c>
      <c r="D148" s="315">
        <v>4607091387308</v>
      </c>
      <c r="E148" s="315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7"/>
      <c r="O148" s="317"/>
      <c r="P148" s="317"/>
      <c r="Q148" s="318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4301011049</v>
      </c>
      <c r="D149" s="315">
        <v>4607091387339</v>
      </c>
      <c r="E149" s="315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7"/>
      <c r="O149" s="317"/>
      <c r="P149" s="317"/>
      <c r="Q149" s="318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267</v>
      </c>
      <c r="B150" s="64" t="s">
        <v>268</v>
      </c>
      <c r="C150" s="37">
        <v>4301011433</v>
      </c>
      <c r="D150" s="315">
        <v>4680115882638</v>
      </c>
      <c r="E150" s="315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3" t="s">
        <v>269</v>
      </c>
      <c r="N150" s="317"/>
      <c r="O150" s="317"/>
      <c r="P150" s="317"/>
      <c r="Q150" s="318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270</v>
      </c>
      <c r="B151" s="64" t="s">
        <v>271</v>
      </c>
      <c r="C151" s="37">
        <v>4301011573</v>
      </c>
      <c r="D151" s="315">
        <v>4680115881938</v>
      </c>
      <c r="E151" s="315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4" t="s">
        <v>272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4301011454</v>
      </c>
      <c r="D152" s="315">
        <v>4680115881396</v>
      </c>
      <c r="E152" s="315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87" t="s">
        <v>275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4301010944</v>
      </c>
      <c r="D153" s="315">
        <v>4607091387346</v>
      </c>
      <c r="E153" s="315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7"/>
      <c r="O153" s="317"/>
      <c r="P153" s="317"/>
      <c r="Q153" s="318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278</v>
      </c>
      <c r="B154" s="64" t="s">
        <v>279</v>
      </c>
      <c r="C154" s="37">
        <v>4301011353</v>
      </c>
      <c r="D154" s="315">
        <v>4607091389807</v>
      </c>
      <c r="E154" s="315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7"/>
      <c r="O154" s="317"/>
      <c r="P154" s="317"/>
      <c r="Q154" s="318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4"/>
      <c r="M155" s="320" t="s">
        <v>43</v>
      </c>
      <c r="N155" s="321"/>
      <c r="O155" s="321"/>
      <c r="P155" s="321"/>
      <c r="Q155" s="321"/>
      <c r="R155" s="321"/>
      <c r="S155" s="322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4"/>
      <c r="M156" s="320" t="s">
        <v>43</v>
      </c>
      <c r="N156" s="321"/>
      <c r="O156" s="321"/>
      <c r="P156" s="321"/>
      <c r="Q156" s="321"/>
      <c r="R156" s="321"/>
      <c r="S156" s="322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31" t="s">
        <v>111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67"/>
      <c r="Y157" s="67"/>
    </row>
    <row r="158" spans="1:29" ht="16.5" customHeight="1" x14ac:dyDescent="0.25">
      <c r="A158" s="64" t="s">
        <v>280</v>
      </c>
      <c r="B158" s="64" t="s">
        <v>281</v>
      </c>
      <c r="C158" s="37">
        <v>4301020262</v>
      </c>
      <c r="D158" s="315">
        <v>4680115882935</v>
      </c>
      <c r="E158" s="31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142</v>
      </c>
      <c r="L158" s="38">
        <v>50</v>
      </c>
      <c r="M158" s="484" t="s">
        <v>282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283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15">
        <v>4680115881914</v>
      </c>
      <c r="E159" s="315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5" t="s">
        <v>286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15">
        <v>4680115880764</v>
      </c>
      <c r="E160" s="315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86" t="s">
        <v>289</v>
      </c>
      <c r="N160" s="317"/>
      <c r="O160" s="317"/>
      <c r="P160" s="317"/>
      <c r="Q160" s="31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20" t="s">
        <v>43</v>
      </c>
      <c r="N161" s="321"/>
      <c r="O161" s="321"/>
      <c r="P161" s="321"/>
      <c r="Q161" s="321"/>
      <c r="R161" s="321"/>
      <c r="S161" s="322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3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4"/>
      <c r="M162" s="320" t="s">
        <v>43</v>
      </c>
      <c r="N162" s="321"/>
      <c r="O162" s="321"/>
      <c r="P162" s="321"/>
      <c r="Q162" s="321"/>
      <c r="R162" s="321"/>
      <c r="S162" s="322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31" t="s">
        <v>75</v>
      </c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1"/>
      <c r="N163" s="331"/>
      <c r="O163" s="331"/>
      <c r="P163" s="331"/>
      <c r="Q163" s="331"/>
      <c r="R163" s="331"/>
      <c r="S163" s="331"/>
      <c r="T163" s="331"/>
      <c r="U163" s="331"/>
      <c r="V163" s="331"/>
      <c r="W163" s="331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15">
        <v>4607091387193</v>
      </c>
      <c r="E164" s="315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15">
        <v>4607091387230</v>
      </c>
      <c r="E165" s="315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15">
        <v>4680115880993</v>
      </c>
      <c r="E166" s="315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15">
        <v>4680115881761</v>
      </c>
      <c r="E167" s="315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3" t="s">
        <v>298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15">
        <v>4680115881563</v>
      </c>
      <c r="E168" s="315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15">
        <v>4680115882683</v>
      </c>
      <c r="E169" s="31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6" t="s">
        <v>303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15">
        <v>4680115882690</v>
      </c>
      <c r="E170" s="31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7" t="s">
        <v>306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15">
        <v>4680115882669</v>
      </c>
      <c r="E171" s="3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8" t="s">
        <v>309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15">
        <v>4680115882676</v>
      </c>
      <c r="E172" s="3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9" t="s">
        <v>312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15">
        <v>4607091387285</v>
      </c>
      <c r="E173" s="315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15">
        <v>4680115880986</v>
      </c>
      <c r="E174" s="315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15">
        <v>4680115880207</v>
      </c>
      <c r="E175" s="315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15">
        <v>4680115881785</v>
      </c>
      <c r="E176" s="315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3" t="s">
        <v>321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15">
        <v>4680115881679</v>
      </c>
      <c r="E177" s="315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15">
        <v>4680115880191</v>
      </c>
      <c r="E178" s="315"/>
      <c r="F178" s="63">
        <v>0.4</v>
      </c>
      <c r="G178" s="38">
        <v>6</v>
      </c>
      <c r="H178" s="63">
        <v>2.4</v>
      </c>
      <c r="I178" s="63">
        <v>2.5</v>
      </c>
      <c r="J178" s="38">
        <v>234</v>
      </c>
      <c r="K178" s="39" t="s">
        <v>79</v>
      </c>
      <c r="L178" s="38">
        <v>40</v>
      </c>
      <c r="M178" s="46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IFERROR(IF(V178=0,"",ROUNDUP(V178/H178,0)*0.00502),"")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15">
        <v>4607091389845</v>
      </c>
      <c r="E179" s="315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6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3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20" t="s">
        <v>43</v>
      </c>
      <c r="N180" s="321"/>
      <c r="O180" s="321"/>
      <c r="P180" s="321"/>
      <c r="Q180" s="321"/>
      <c r="R180" s="321"/>
      <c r="S180" s="322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20" t="s">
        <v>43</v>
      </c>
      <c r="N181" s="321"/>
      <c r="O181" s="321"/>
      <c r="P181" s="321"/>
      <c r="Q181" s="321"/>
      <c r="R181" s="321"/>
      <c r="S181" s="322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31" t="s">
        <v>80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15">
        <v>4680115881556</v>
      </c>
      <c r="E183" s="315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69" t="s">
        <v>330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15">
        <v>4607091387766</v>
      </c>
      <c r="E184" s="315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15">
        <v>4607091387957</v>
      </c>
      <c r="E185" s="315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7"/>
      <c r="O185" s="317"/>
      <c r="P185" s="317"/>
      <c r="Q185" s="318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15">
        <v>4607091387964</v>
      </c>
      <c r="E186" s="315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7"/>
      <c r="O186" s="317"/>
      <c r="P186" s="317"/>
      <c r="Q186" s="318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15">
        <v>4680115880573</v>
      </c>
      <c r="E187" s="315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65" t="s">
        <v>339</v>
      </c>
      <c r="N187" s="317"/>
      <c r="O187" s="317"/>
      <c r="P187" s="317"/>
      <c r="Q187" s="318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15">
        <v>4680115881594</v>
      </c>
      <c r="E188" s="315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66" t="s">
        <v>342</v>
      </c>
      <c r="N188" s="317"/>
      <c r="O188" s="317"/>
      <c r="P188" s="317"/>
      <c r="Q188" s="318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15">
        <v>4680115881587</v>
      </c>
      <c r="E189" s="315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57" t="s">
        <v>345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15">
        <v>4680115880962</v>
      </c>
      <c r="E190" s="315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58" t="s">
        <v>348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15">
        <v>4680115881617</v>
      </c>
      <c r="E191" s="315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59" t="s">
        <v>351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15">
        <v>4680115881228</v>
      </c>
      <c r="E192" s="315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15">
        <v>4680115881037</v>
      </c>
      <c r="E193" s="315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1" t="s">
        <v>356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15">
        <v>4680115881211</v>
      </c>
      <c r="E194" s="315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2" t="s">
        <v>359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15">
        <v>4680115881020</v>
      </c>
      <c r="E195" s="315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3" t="s">
        <v>362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15">
        <v>4607091381672</v>
      </c>
      <c r="E196" s="315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15">
        <v>4607091387537</v>
      </c>
      <c r="E197" s="315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15">
        <v>4607091387513</v>
      </c>
      <c r="E198" s="315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15">
        <v>4680115882195</v>
      </c>
      <c r="E199" s="315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47" t="s">
        <v>371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15">
        <v>4680115882607</v>
      </c>
      <c r="E200" s="315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142</v>
      </c>
      <c r="L200" s="38">
        <v>45</v>
      </c>
      <c r="M200" s="448" t="s">
        <v>374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15">
        <v>4680115880092</v>
      </c>
      <c r="E201" s="3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449" t="s">
        <v>377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15">
        <v>4680115880221</v>
      </c>
      <c r="E202" s="315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142</v>
      </c>
      <c r="L202" s="38">
        <v>45</v>
      </c>
      <c r="M202" s="450" t="s">
        <v>380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15">
        <v>4680115882942</v>
      </c>
      <c r="E203" s="315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1" t="s">
        <v>383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15">
        <v>4680115880504</v>
      </c>
      <c r="E204" s="31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7"/>
      <c r="O204" s="317"/>
      <c r="P204" s="317"/>
      <c r="Q204" s="31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15">
        <v>4680115882164</v>
      </c>
      <c r="E205" s="315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142</v>
      </c>
      <c r="L205" s="38">
        <v>40</v>
      </c>
      <c r="M205" s="445" t="s">
        <v>388</v>
      </c>
      <c r="N205" s="317"/>
      <c r="O205" s="317"/>
      <c r="P205" s="317"/>
      <c r="Q205" s="31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3"/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4"/>
      <c r="M206" s="320" t="s">
        <v>43</v>
      </c>
      <c r="N206" s="321"/>
      <c r="O206" s="321"/>
      <c r="P206" s="321"/>
      <c r="Q206" s="321"/>
      <c r="R206" s="321"/>
      <c r="S206" s="322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4"/>
      <c r="M207" s="320" t="s">
        <v>43</v>
      </c>
      <c r="N207" s="321"/>
      <c r="O207" s="321"/>
      <c r="P207" s="321"/>
      <c r="Q207" s="321"/>
      <c r="R207" s="321"/>
      <c r="S207" s="322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31" t="s">
        <v>214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15">
        <v>4607091380880</v>
      </c>
      <c r="E209" s="315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7"/>
      <c r="O209" s="317"/>
      <c r="P209" s="317"/>
      <c r="Q209" s="318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15">
        <v>4607091384482</v>
      </c>
      <c r="E210" s="315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7"/>
      <c r="O210" s="317"/>
      <c r="P210" s="317"/>
      <c r="Q210" s="318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15">
        <v>4607091380897</v>
      </c>
      <c r="E211" s="315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15">
        <v>4680115880801</v>
      </c>
      <c r="E212" s="315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1" t="s">
        <v>397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15">
        <v>4680115880818</v>
      </c>
      <c r="E213" s="315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2" t="s">
        <v>400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15">
        <v>4680115880368</v>
      </c>
      <c r="E214" s="315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142</v>
      </c>
      <c r="L214" s="38">
        <v>40</v>
      </c>
      <c r="M214" s="443" t="s">
        <v>403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3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20" t="s">
        <v>43</v>
      </c>
      <c r="N215" s="321"/>
      <c r="O215" s="321"/>
      <c r="P215" s="321"/>
      <c r="Q215" s="321"/>
      <c r="R215" s="321"/>
      <c r="S215" s="322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20" t="s">
        <v>43</v>
      </c>
      <c r="N216" s="321"/>
      <c r="O216" s="321"/>
      <c r="P216" s="321"/>
      <c r="Q216" s="321"/>
      <c r="R216" s="321"/>
      <c r="S216" s="322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31" t="s">
        <v>94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15">
        <v>4607091388374</v>
      </c>
      <c r="E218" s="315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36" t="s">
        <v>406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15">
        <v>4607091388381</v>
      </c>
      <c r="E219" s="315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37" t="s">
        <v>409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15">
        <v>4607091388404</v>
      </c>
      <c r="E220" s="315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4"/>
      <c r="M221" s="320" t="s">
        <v>43</v>
      </c>
      <c r="N221" s="321"/>
      <c r="O221" s="321"/>
      <c r="P221" s="321"/>
      <c r="Q221" s="321"/>
      <c r="R221" s="321"/>
      <c r="S221" s="322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4"/>
      <c r="M222" s="320" t="s">
        <v>43</v>
      </c>
      <c r="N222" s="321"/>
      <c r="O222" s="321"/>
      <c r="P222" s="321"/>
      <c r="Q222" s="321"/>
      <c r="R222" s="321"/>
      <c r="S222" s="322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31" t="s">
        <v>412</v>
      </c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  <c r="T223" s="331"/>
      <c r="U223" s="331"/>
      <c r="V223" s="331"/>
      <c r="W223" s="331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4301180002</v>
      </c>
      <c r="D224" s="315">
        <v>4680115880122</v>
      </c>
      <c r="E224" s="315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415</v>
      </c>
      <c r="L224" s="38">
        <v>730</v>
      </c>
      <c r="M224" s="43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7"/>
      <c r="O224" s="317"/>
      <c r="P224" s="317"/>
      <c r="Q224" s="318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16.5" customHeight="1" x14ac:dyDescent="0.25">
      <c r="A225" s="64" t="s">
        <v>416</v>
      </c>
      <c r="B225" s="64" t="s">
        <v>417</v>
      </c>
      <c r="C225" s="37">
        <v>4301180007</v>
      </c>
      <c r="D225" s="315">
        <v>4680115881808</v>
      </c>
      <c r="E225" s="315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415</v>
      </c>
      <c r="L225" s="38">
        <v>730</v>
      </c>
      <c r="M225" s="434" t="s">
        <v>418</v>
      </c>
      <c r="N225" s="317"/>
      <c r="O225" s="317"/>
      <c r="P225" s="317"/>
      <c r="Q225" s="318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419</v>
      </c>
      <c r="B226" s="64" t="s">
        <v>420</v>
      </c>
      <c r="C226" s="37">
        <v>4301180006</v>
      </c>
      <c r="D226" s="315">
        <v>4680115881822</v>
      </c>
      <c r="E226" s="315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415</v>
      </c>
      <c r="L226" s="38">
        <v>730</v>
      </c>
      <c r="M226" s="435" t="s">
        <v>421</v>
      </c>
      <c r="N226" s="317"/>
      <c r="O226" s="317"/>
      <c r="P226" s="317"/>
      <c r="Q226" s="318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ht="27" customHeight="1" x14ac:dyDescent="0.25">
      <c r="A227" s="64" t="s">
        <v>422</v>
      </c>
      <c r="B227" s="64" t="s">
        <v>423</v>
      </c>
      <c r="C227" s="37">
        <v>4301180001</v>
      </c>
      <c r="D227" s="315">
        <v>4680115880016</v>
      </c>
      <c r="E227" s="315"/>
      <c r="F227" s="63">
        <v>0.1</v>
      </c>
      <c r="G227" s="38">
        <v>20</v>
      </c>
      <c r="H227" s="63">
        <v>2</v>
      </c>
      <c r="I227" s="63">
        <v>2.2400000000000002</v>
      </c>
      <c r="J227" s="38">
        <v>238</v>
      </c>
      <c r="K227" s="39" t="s">
        <v>415</v>
      </c>
      <c r="L227" s="38">
        <v>730</v>
      </c>
      <c r="M227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IFERROR(IF(V227=0,"",ROUNDUP(V227/H227,0)*0.00474),"")</f>
        <v/>
      </c>
      <c r="X227" s="69" t="s">
        <v>48</v>
      </c>
      <c r="Y227" s="70" t="s">
        <v>48</v>
      </c>
      <c r="AC227" s="209" t="s">
        <v>65</v>
      </c>
    </row>
    <row r="228" spans="1:29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4"/>
      <c r="M228" s="320" t="s">
        <v>43</v>
      </c>
      <c r="N228" s="321"/>
      <c r="O228" s="321"/>
      <c r="P228" s="321"/>
      <c r="Q228" s="321"/>
      <c r="R228" s="321"/>
      <c r="S228" s="322"/>
      <c r="T228" s="43" t="s">
        <v>42</v>
      </c>
      <c r="U228" s="44">
        <f>IFERROR(U224/H224,"0")+IFERROR(U225/H225,"0")+IFERROR(U226/H226,"0")+IFERROR(U227/H227,"0")</f>
        <v>0</v>
      </c>
      <c r="V228" s="44">
        <f>IFERROR(V224/H224,"0")+IFERROR(V225/H225,"0")+IFERROR(V226/H226,"0")+IFERROR(V227/H227,"0")</f>
        <v>0</v>
      </c>
      <c r="W228" s="44">
        <f>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3"/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4"/>
      <c r="M229" s="320" t="s">
        <v>43</v>
      </c>
      <c r="N229" s="321"/>
      <c r="O229" s="321"/>
      <c r="P229" s="321"/>
      <c r="Q229" s="321"/>
      <c r="R229" s="321"/>
      <c r="S229" s="322"/>
      <c r="T229" s="43" t="s">
        <v>0</v>
      </c>
      <c r="U229" s="44">
        <f>IFERROR(SUM(U224:U227),"0")</f>
        <v>0</v>
      </c>
      <c r="V229" s="44">
        <f>IFERROR(SUM(V224:V227),"0")</f>
        <v>0</v>
      </c>
      <c r="W229" s="43"/>
      <c r="X229" s="68"/>
      <c r="Y229" s="68"/>
    </row>
    <row r="230" spans="1:29" ht="16.5" customHeight="1" x14ac:dyDescent="0.25">
      <c r="A230" s="335" t="s">
        <v>424</v>
      </c>
      <c r="B230" s="335"/>
      <c r="C230" s="335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66"/>
      <c r="Y230" s="66"/>
    </row>
    <row r="231" spans="1:29" ht="14.25" customHeight="1" x14ac:dyDescent="0.25">
      <c r="A231" s="331" t="s">
        <v>118</v>
      </c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67"/>
      <c r="Y231" s="67"/>
    </row>
    <row r="232" spans="1:29" ht="27" customHeight="1" x14ac:dyDescent="0.25">
      <c r="A232" s="64" t="s">
        <v>425</v>
      </c>
      <c r="B232" s="64" t="s">
        <v>426</v>
      </c>
      <c r="C232" s="37">
        <v>4301011315</v>
      </c>
      <c r="D232" s="315">
        <v>4607091387421</v>
      </c>
      <c r="E232" s="3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114</v>
      </c>
      <c r="L232" s="38">
        <v>55</v>
      </c>
      <c r="M232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7"/>
      <c r="O232" s="317"/>
      <c r="P232" s="317"/>
      <c r="Q232" s="318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ref="V232:V238" si="12"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425</v>
      </c>
      <c r="B233" s="64" t="s">
        <v>427</v>
      </c>
      <c r="C233" s="37">
        <v>4301011121</v>
      </c>
      <c r="D233" s="315">
        <v>4607091387421</v>
      </c>
      <c r="E233" s="315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247</v>
      </c>
      <c r="L233" s="38">
        <v>55</v>
      </c>
      <c r="M233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7"/>
      <c r="O233" s="317"/>
      <c r="P233" s="317"/>
      <c r="Q233" s="318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428</v>
      </c>
      <c r="B234" s="64" t="s">
        <v>429</v>
      </c>
      <c r="C234" s="37">
        <v>4301011396</v>
      </c>
      <c r="D234" s="315">
        <v>4607091387452</v>
      </c>
      <c r="E234" s="3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9" t="s">
        <v>247</v>
      </c>
      <c r="L234" s="38">
        <v>55</v>
      </c>
      <c r="M234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IFERROR(IF(V234=0,"",ROUNDUP(V234/H234,0)*0.02039),"")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428</v>
      </c>
      <c r="B235" s="64" t="s">
        <v>430</v>
      </c>
      <c r="C235" s="37">
        <v>4301011322</v>
      </c>
      <c r="D235" s="315">
        <v>4607091387452</v>
      </c>
      <c r="E235" s="3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142</v>
      </c>
      <c r="L235" s="38">
        <v>55</v>
      </c>
      <c r="M235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4301011313</v>
      </c>
      <c r="D236" s="315">
        <v>4607091385984</v>
      </c>
      <c r="E236" s="3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9" t="s">
        <v>114</v>
      </c>
      <c r="L236" s="38">
        <v>55</v>
      </c>
      <c r="M236" s="4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4301011316</v>
      </c>
      <c r="D237" s="315">
        <v>4607091387438</v>
      </c>
      <c r="E237" s="315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9" t="s">
        <v>114</v>
      </c>
      <c r="L237" s="38">
        <v>55</v>
      </c>
      <c r="M237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7"/>
      <c r="O237" s="317"/>
      <c r="P237" s="317"/>
      <c r="Q237" s="318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ht="27" customHeight="1" x14ac:dyDescent="0.25">
      <c r="A238" s="64" t="s">
        <v>435</v>
      </c>
      <c r="B238" s="64" t="s">
        <v>436</v>
      </c>
      <c r="C238" s="37">
        <v>4301011318</v>
      </c>
      <c r="D238" s="315">
        <v>4607091387469</v>
      </c>
      <c r="E238" s="3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9" t="s">
        <v>79</v>
      </c>
      <c r="L238" s="38">
        <v>55</v>
      </c>
      <c r="M238" s="4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7"/>
      <c r="O238" s="317"/>
      <c r="P238" s="317"/>
      <c r="Q238" s="318"/>
      <c r="R238" s="40" t="s">
        <v>48</v>
      </c>
      <c r="S238" s="40" t="s">
        <v>48</v>
      </c>
      <c r="T238" s="41" t="s">
        <v>0</v>
      </c>
      <c r="U238" s="59">
        <v>0</v>
      </c>
      <c r="V238" s="56">
        <f t="shared" si="12"/>
        <v>0</v>
      </c>
      <c r="W238" s="42" t="str">
        <f>IFERROR(IF(V238=0,"",ROUNDUP(V238/H238,0)*0.00937),"")</f>
        <v/>
      </c>
      <c r="X238" s="69" t="s">
        <v>48</v>
      </c>
      <c r="Y238" s="70" t="s">
        <v>48</v>
      </c>
      <c r="AC238" s="216" t="s">
        <v>65</v>
      </c>
    </row>
    <row r="239" spans="1:29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4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IFERROR(U232/H232,"0")+IFERROR(U233/H233,"0")+IFERROR(U234/H234,"0")+IFERROR(U235/H235,"0")+IFERROR(U236/H236,"0")+IFERROR(U237/H237,"0")+IFERROR(U238/H238,"0")</f>
        <v>0</v>
      </c>
      <c r="V239" s="44">
        <f>IFERROR(V232/H232,"0")+IFERROR(V233/H233,"0")+IFERROR(V234/H234,"0")+IFERROR(V235/H235,"0")+IFERROR(V236/H236,"0")+IFERROR(V237/H237,"0")+IFERROR(V238/H238,"0")</f>
        <v>0</v>
      </c>
      <c r="W239" s="44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68"/>
      <c r="Y239" s="68"/>
    </row>
    <row r="240" spans="1:29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4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IFERROR(SUM(U232:U238),"0")</f>
        <v>0</v>
      </c>
      <c r="V240" s="44">
        <f>IFERROR(SUM(V232:V238),"0")</f>
        <v>0</v>
      </c>
      <c r="W240" s="43"/>
      <c r="X240" s="68"/>
      <c r="Y240" s="68"/>
    </row>
    <row r="241" spans="1:29" ht="14.25" customHeight="1" x14ac:dyDescent="0.25">
      <c r="A241" s="331" t="s">
        <v>75</v>
      </c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67"/>
      <c r="Y241" s="67"/>
    </row>
    <row r="242" spans="1:29" ht="27" customHeight="1" x14ac:dyDescent="0.25">
      <c r="A242" s="64" t="s">
        <v>437</v>
      </c>
      <c r="B242" s="64" t="s">
        <v>438</v>
      </c>
      <c r="C242" s="37">
        <v>4301031154</v>
      </c>
      <c r="D242" s="315">
        <v>4607091387292</v>
      </c>
      <c r="E242" s="315"/>
      <c r="F242" s="63">
        <v>0.63</v>
      </c>
      <c r="G242" s="38">
        <v>6</v>
      </c>
      <c r="H242" s="63">
        <v>3.78</v>
      </c>
      <c r="I242" s="63">
        <v>4.04</v>
      </c>
      <c r="J242" s="38">
        <v>156</v>
      </c>
      <c r="K242" s="39" t="s">
        <v>79</v>
      </c>
      <c r="L242" s="38">
        <v>45</v>
      </c>
      <c r="M242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ht="27" customHeight="1" x14ac:dyDescent="0.25">
      <c r="A243" s="64" t="s">
        <v>439</v>
      </c>
      <c r="B243" s="64" t="s">
        <v>440</v>
      </c>
      <c r="C243" s="37">
        <v>4301031155</v>
      </c>
      <c r="D243" s="315">
        <v>4607091387315</v>
      </c>
      <c r="E243" s="315"/>
      <c r="F243" s="63">
        <v>0.7</v>
      </c>
      <c r="G243" s="38">
        <v>4</v>
      </c>
      <c r="H243" s="63">
        <v>2.8</v>
      </c>
      <c r="I243" s="63">
        <v>3.048</v>
      </c>
      <c r="J243" s="38">
        <v>156</v>
      </c>
      <c r="K243" s="39" t="s">
        <v>79</v>
      </c>
      <c r="L243" s="38">
        <v>45</v>
      </c>
      <c r="M243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7"/>
      <c r="O243" s="317"/>
      <c r="P243" s="317"/>
      <c r="Q243" s="31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8" t="s">
        <v>65</v>
      </c>
    </row>
    <row r="244" spans="1:29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20" t="s">
        <v>43</v>
      </c>
      <c r="N244" s="321"/>
      <c r="O244" s="321"/>
      <c r="P244" s="321"/>
      <c r="Q244" s="321"/>
      <c r="R244" s="321"/>
      <c r="S244" s="322"/>
      <c r="T244" s="43" t="s">
        <v>42</v>
      </c>
      <c r="U244" s="44">
        <f>IFERROR(U242/H242,"0")+IFERROR(U243/H243,"0")</f>
        <v>0</v>
      </c>
      <c r="V244" s="44">
        <f>IFERROR(V242/H242,"0")+IFERROR(V243/H243,"0")</f>
        <v>0</v>
      </c>
      <c r="W244" s="44">
        <f>IFERROR(IF(W242="",0,W242),"0")+IFERROR(IF(W243="",0,W243),"0")</f>
        <v>0</v>
      </c>
      <c r="X244" s="68"/>
      <c r="Y244" s="68"/>
    </row>
    <row r="245" spans="1:29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4"/>
      <c r="M245" s="320" t="s">
        <v>43</v>
      </c>
      <c r="N245" s="321"/>
      <c r="O245" s="321"/>
      <c r="P245" s="321"/>
      <c r="Q245" s="321"/>
      <c r="R245" s="321"/>
      <c r="S245" s="322"/>
      <c r="T245" s="43" t="s">
        <v>0</v>
      </c>
      <c r="U245" s="44">
        <f>IFERROR(SUM(U242:U243),"0")</f>
        <v>0</v>
      </c>
      <c r="V245" s="44">
        <f>IFERROR(SUM(V242:V243),"0")</f>
        <v>0</v>
      </c>
      <c r="W245" s="43"/>
      <c r="X245" s="68"/>
      <c r="Y245" s="68"/>
    </row>
    <row r="246" spans="1:29" ht="16.5" customHeight="1" x14ac:dyDescent="0.25">
      <c r="A246" s="335" t="s">
        <v>441</v>
      </c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66"/>
      <c r="Y246" s="66"/>
    </row>
    <row r="247" spans="1:29" ht="14.25" customHeight="1" x14ac:dyDescent="0.25">
      <c r="A247" s="331" t="s">
        <v>75</v>
      </c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  <c r="T247" s="331"/>
      <c r="U247" s="331"/>
      <c r="V247" s="331"/>
      <c r="W247" s="331"/>
      <c r="X247" s="67"/>
      <c r="Y247" s="67"/>
    </row>
    <row r="248" spans="1:29" ht="37.5" customHeight="1" x14ac:dyDescent="0.25">
      <c r="A248" s="64" t="s">
        <v>442</v>
      </c>
      <c r="B248" s="64" t="s">
        <v>443</v>
      </c>
      <c r="C248" s="37">
        <v>4301030368</v>
      </c>
      <c r="D248" s="315">
        <v>4607091383232</v>
      </c>
      <c r="E248" s="315"/>
      <c r="F248" s="63">
        <v>0.28000000000000003</v>
      </c>
      <c r="G248" s="38">
        <v>6</v>
      </c>
      <c r="H248" s="63">
        <v>1.68</v>
      </c>
      <c r="I248" s="63">
        <v>2.6</v>
      </c>
      <c r="J248" s="38">
        <v>156</v>
      </c>
      <c r="K248" s="39" t="s">
        <v>79</v>
      </c>
      <c r="L248" s="38">
        <v>35</v>
      </c>
      <c r="M248" s="42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ht="27" customHeight="1" x14ac:dyDescent="0.25">
      <c r="A249" s="64" t="s">
        <v>444</v>
      </c>
      <c r="B249" s="64" t="s">
        <v>445</v>
      </c>
      <c r="C249" s="37">
        <v>4301031066</v>
      </c>
      <c r="D249" s="315">
        <v>4607091383836</v>
      </c>
      <c r="E249" s="315"/>
      <c r="F249" s="63">
        <v>0.3</v>
      </c>
      <c r="G249" s="38">
        <v>6</v>
      </c>
      <c r="H249" s="63">
        <v>1.8</v>
      </c>
      <c r="I249" s="63">
        <v>2.048</v>
      </c>
      <c r="J249" s="38">
        <v>156</v>
      </c>
      <c r="K249" s="39" t="s">
        <v>79</v>
      </c>
      <c r="L249" s="38">
        <v>40</v>
      </c>
      <c r="M24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65</v>
      </c>
    </row>
    <row r="250" spans="1:29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4"/>
      <c r="M250" s="320" t="s">
        <v>43</v>
      </c>
      <c r="N250" s="321"/>
      <c r="O250" s="321"/>
      <c r="P250" s="321"/>
      <c r="Q250" s="321"/>
      <c r="R250" s="321"/>
      <c r="S250" s="322"/>
      <c r="T250" s="43" t="s">
        <v>42</v>
      </c>
      <c r="U250" s="44">
        <f>IFERROR(U248/H248,"0")+IFERROR(U249/H249,"0")</f>
        <v>0</v>
      </c>
      <c r="V250" s="44">
        <f>IFERROR(V248/H248,"0")+IFERROR(V249/H249,"0")</f>
        <v>0</v>
      </c>
      <c r="W250" s="44">
        <f>IFERROR(IF(W248="",0,W248),"0")+IFERROR(IF(W249="",0,W249),"0")</f>
        <v>0</v>
      </c>
      <c r="X250" s="68"/>
      <c r="Y250" s="68"/>
    </row>
    <row r="251" spans="1:29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4"/>
      <c r="M251" s="320" t="s">
        <v>43</v>
      </c>
      <c r="N251" s="321"/>
      <c r="O251" s="321"/>
      <c r="P251" s="321"/>
      <c r="Q251" s="321"/>
      <c r="R251" s="321"/>
      <c r="S251" s="322"/>
      <c r="T251" s="43" t="s">
        <v>0</v>
      </c>
      <c r="U251" s="44">
        <f>IFERROR(SUM(U248:U249),"0")</f>
        <v>0</v>
      </c>
      <c r="V251" s="44">
        <f>IFERROR(SUM(V248:V249),"0")</f>
        <v>0</v>
      </c>
      <c r="W251" s="43"/>
      <c r="X251" s="68"/>
      <c r="Y251" s="68"/>
    </row>
    <row r="252" spans="1:29" ht="14.25" customHeight="1" x14ac:dyDescent="0.25">
      <c r="A252" s="331" t="s">
        <v>80</v>
      </c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67"/>
      <c r="Y252" s="67"/>
    </row>
    <row r="253" spans="1:29" ht="27" customHeight="1" x14ac:dyDescent="0.25">
      <c r="A253" s="64" t="s">
        <v>446</v>
      </c>
      <c r="B253" s="64" t="s">
        <v>447</v>
      </c>
      <c r="C253" s="37">
        <v>4301051142</v>
      </c>
      <c r="D253" s="315">
        <v>4607091387919</v>
      </c>
      <c r="E253" s="315"/>
      <c r="F253" s="63">
        <v>1.35</v>
      </c>
      <c r="G253" s="38">
        <v>6</v>
      </c>
      <c r="H253" s="63">
        <v>8.1</v>
      </c>
      <c r="I253" s="63">
        <v>8.6639999999999997</v>
      </c>
      <c r="J253" s="38">
        <v>56</v>
      </c>
      <c r="K253" s="39" t="s">
        <v>79</v>
      </c>
      <c r="L253" s="38">
        <v>45</v>
      </c>
      <c r="M253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4301051109</v>
      </c>
      <c r="D254" s="315">
        <v>4607091383942</v>
      </c>
      <c r="E254" s="315"/>
      <c r="F254" s="63">
        <v>0.42</v>
      </c>
      <c r="G254" s="38">
        <v>6</v>
      </c>
      <c r="H254" s="63">
        <v>2.52</v>
      </c>
      <c r="I254" s="63">
        <v>2.7919999999999998</v>
      </c>
      <c r="J254" s="38">
        <v>156</v>
      </c>
      <c r="K254" s="39" t="s">
        <v>142</v>
      </c>
      <c r="L254" s="38">
        <v>45</v>
      </c>
      <c r="M254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7"/>
      <c r="O254" s="317"/>
      <c r="P254" s="317"/>
      <c r="Q254" s="318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ht="27" customHeight="1" x14ac:dyDescent="0.25">
      <c r="A255" s="64" t="s">
        <v>450</v>
      </c>
      <c r="B255" s="64" t="s">
        <v>451</v>
      </c>
      <c r="C255" s="37">
        <v>4301051300</v>
      </c>
      <c r="D255" s="315">
        <v>4607091383959</v>
      </c>
      <c r="E255" s="315"/>
      <c r="F255" s="63">
        <v>0.42</v>
      </c>
      <c r="G255" s="38">
        <v>6</v>
      </c>
      <c r="H255" s="63">
        <v>2.52</v>
      </c>
      <c r="I255" s="63">
        <v>2.78</v>
      </c>
      <c r="J255" s="38">
        <v>156</v>
      </c>
      <c r="K255" s="39" t="s">
        <v>79</v>
      </c>
      <c r="L255" s="38">
        <v>35</v>
      </c>
      <c r="M255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7"/>
      <c r="O255" s="317"/>
      <c r="P255" s="317"/>
      <c r="Q255" s="318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  <c r="AC255" s="223" t="s">
        <v>65</v>
      </c>
    </row>
    <row r="256" spans="1:29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4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IFERROR(U253/H253,"0")+IFERROR(U254/H254,"0")+IFERROR(U255/H255,"0")</f>
        <v>0</v>
      </c>
      <c r="V256" s="44">
        <f>IFERROR(V253/H253,"0")+IFERROR(V254/H254,"0")+IFERROR(V255/H255,"0")</f>
        <v>0</v>
      </c>
      <c r="W256" s="44">
        <f>IFERROR(IF(W253="",0,W253),"0")+IFERROR(IF(W254="",0,W254),"0")+IFERROR(IF(W255="",0,W255),"0")</f>
        <v>0</v>
      </c>
      <c r="X256" s="68"/>
      <c r="Y256" s="68"/>
    </row>
    <row r="257" spans="1:29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4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IFERROR(SUM(U253:U255),"0")</f>
        <v>0</v>
      </c>
      <c r="V257" s="44">
        <f>IFERROR(SUM(V253:V255),"0")</f>
        <v>0</v>
      </c>
      <c r="W257" s="43"/>
      <c r="X257" s="68"/>
      <c r="Y257" s="68"/>
    </row>
    <row r="258" spans="1:29" ht="14.25" customHeight="1" x14ac:dyDescent="0.25">
      <c r="A258" s="331" t="s">
        <v>214</v>
      </c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67"/>
      <c r="Y258" s="67"/>
    </row>
    <row r="259" spans="1:29" ht="27" customHeight="1" x14ac:dyDescent="0.25">
      <c r="A259" s="64" t="s">
        <v>452</v>
      </c>
      <c r="B259" s="64" t="s">
        <v>453</v>
      </c>
      <c r="C259" s="37">
        <v>4301060324</v>
      </c>
      <c r="D259" s="315">
        <v>4607091388831</v>
      </c>
      <c r="E259" s="315"/>
      <c r="F259" s="63">
        <v>0.38</v>
      </c>
      <c r="G259" s="38">
        <v>6</v>
      </c>
      <c r="H259" s="63">
        <v>2.2799999999999998</v>
      </c>
      <c r="I259" s="63">
        <v>2.552</v>
      </c>
      <c r="J259" s="38">
        <v>156</v>
      </c>
      <c r="K259" s="39" t="s">
        <v>79</v>
      </c>
      <c r="L259" s="38">
        <v>40</v>
      </c>
      <c r="M259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7"/>
      <c r="O259" s="317"/>
      <c r="P259" s="317"/>
      <c r="Q259" s="31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4" t="s">
        <v>65</v>
      </c>
    </row>
    <row r="260" spans="1:29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20" t="s">
        <v>43</v>
      </c>
      <c r="N260" s="321"/>
      <c r="O260" s="321"/>
      <c r="P260" s="321"/>
      <c r="Q260" s="321"/>
      <c r="R260" s="321"/>
      <c r="S260" s="322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4"/>
      <c r="M261" s="320" t="s">
        <v>43</v>
      </c>
      <c r="N261" s="321"/>
      <c r="O261" s="321"/>
      <c r="P261" s="321"/>
      <c r="Q261" s="321"/>
      <c r="R261" s="321"/>
      <c r="S261" s="322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14.25" customHeight="1" x14ac:dyDescent="0.25">
      <c r="A262" s="331" t="s">
        <v>94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29" ht="27" customHeight="1" x14ac:dyDescent="0.25">
      <c r="A263" s="64" t="s">
        <v>454</v>
      </c>
      <c r="B263" s="64" t="s">
        <v>455</v>
      </c>
      <c r="C263" s="37">
        <v>4301032015</v>
      </c>
      <c r="D263" s="315">
        <v>4607091383102</v>
      </c>
      <c r="E263" s="315"/>
      <c r="F263" s="63">
        <v>0.17</v>
      </c>
      <c r="G263" s="38">
        <v>15</v>
      </c>
      <c r="H263" s="63">
        <v>2.5499999999999998</v>
      </c>
      <c r="I263" s="63">
        <v>2.9750000000000001</v>
      </c>
      <c r="J263" s="38">
        <v>156</v>
      </c>
      <c r="K263" s="39" t="s">
        <v>98</v>
      </c>
      <c r="L263" s="38">
        <v>180</v>
      </c>
      <c r="M263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225" t="s">
        <v>65</v>
      </c>
    </row>
    <row r="264" spans="1:29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4"/>
      <c r="M264" s="320" t="s">
        <v>43</v>
      </c>
      <c r="N264" s="321"/>
      <c r="O264" s="321"/>
      <c r="P264" s="321"/>
      <c r="Q264" s="321"/>
      <c r="R264" s="321"/>
      <c r="S264" s="322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9" x14ac:dyDescent="0.2">
      <c r="A265" s="323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20" t="s">
        <v>43</v>
      </c>
      <c r="N265" s="321"/>
      <c r="O265" s="321"/>
      <c r="P265" s="321"/>
      <c r="Q265" s="321"/>
      <c r="R265" s="321"/>
      <c r="S265" s="322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9" ht="27.75" customHeight="1" x14ac:dyDescent="0.2">
      <c r="A266" s="340" t="s">
        <v>456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55"/>
      <c r="Y266" s="55"/>
    </row>
    <row r="267" spans="1:29" ht="16.5" customHeight="1" x14ac:dyDescent="0.25">
      <c r="A267" s="335" t="s">
        <v>457</v>
      </c>
      <c r="B267" s="335"/>
      <c r="C267" s="335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66"/>
      <c r="Y267" s="66"/>
    </row>
    <row r="268" spans="1:29" ht="14.25" customHeight="1" x14ac:dyDescent="0.25">
      <c r="A268" s="331" t="s">
        <v>118</v>
      </c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67"/>
      <c r="Y268" s="67"/>
    </row>
    <row r="269" spans="1:29" ht="27" customHeight="1" x14ac:dyDescent="0.25">
      <c r="A269" s="64" t="s">
        <v>458</v>
      </c>
      <c r="B269" s="64" t="s">
        <v>459</v>
      </c>
      <c r="C269" s="37">
        <v>4301011239</v>
      </c>
      <c r="D269" s="315">
        <v>4607091383997</v>
      </c>
      <c r="E269" s="315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247</v>
      </c>
      <c r="L269" s="38">
        <v>60</v>
      </c>
      <c r="M269" s="4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458</v>
      </c>
      <c r="B270" s="64" t="s">
        <v>460</v>
      </c>
      <c r="C270" s="37">
        <v>4301011339</v>
      </c>
      <c r="D270" s="315">
        <v>4607091383997</v>
      </c>
      <c r="E270" s="315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461</v>
      </c>
      <c r="B271" s="64" t="s">
        <v>462</v>
      </c>
      <c r="C271" s="37">
        <v>4301011326</v>
      </c>
      <c r="D271" s="315">
        <v>4607091384130</v>
      </c>
      <c r="E271" s="315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7"/>
      <c r="O271" s="317"/>
      <c r="P271" s="317"/>
      <c r="Q271" s="318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IFERROR(IF(V271=0,"",ROUNDUP(V271/H271,0)*0.02175),"")</f>
        <v/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461</v>
      </c>
      <c r="B272" s="64" t="s">
        <v>463</v>
      </c>
      <c r="C272" s="37">
        <v>4301011240</v>
      </c>
      <c r="D272" s="315">
        <v>4607091384130</v>
      </c>
      <c r="E272" s="315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247</v>
      </c>
      <c r="L272" s="38">
        <v>60</v>
      </c>
      <c r="M272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7"/>
      <c r="O272" s="317"/>
      <c r="P272" s="317"/>
      <c r="Q272" s="318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464</v>
      </c>
      <c r="B273" s="64" t="s">
        <v>465</v>
      </c>
      <c r="C273" s="37">
        <v>4301011330</v>
      </c>
      <c r="D273" s="315">
        <v>4607091384147</v>
      </c>
      <c r="E273" s="315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79</v>
      </c>
      <c r="L273" s="38">
        <v>60</v>
      </c>
      <c r="M273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7"/>
      <c r="O273" s="317"/>
      <c r="P273" s="317"/>
      <c r="Q273" s="318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IFERROR(IF(V273=0,"",ROUNDUP(V273/H273,0)*0.02175),"")</f>
        <v/>
      </c>
      <c r="X273" s="69" t="s">
        <v>48</v>
      </c>
      <c r="Y273" s="70" t="s">
        <v>48</v>
      </c>
      <c r="AC273" s="230" t="s">
        <v>65</v>
      </c>
    </row>
    <row r="274" spans="1:29" ht="16.5" customHeight="1" x14ac:dyDescent="0.25">
      <c r="A274" s="64" t="s">
        <v>464</v>
      </c>
      <c r="B274" s="64" t="s">
        <v>466</v>
      </c>
      <c r="C274" s="37">
        <v>4301011238</v>
      </c>
      <c r="D274" s="315">
        <v>4607091384147</v>
      </c>
      <c r="E274" s="315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247</v>
      </c>
      <c r="L274" s="38">
        <v>60</v>
      </c>
      <c r="M274" s="408" t="s">
        <v>467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IFERROR(IF(V274=0,"",ROUNDUP(V274/H274,0)*0.02039),"")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4301011327</v>
      </c>
      <c r="D275" s="315">
        <v>4607091384154</v>
      </c>
      <c r="E275" s="315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7"/>
      <c r="O275" s="317"/>
      <c r="P275" s="317"/>
      <c r="Q275" s="318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ht="27" customHeight="1" x14ac:dyDescent="0.25">
      <c r="A276" s="64" t="s">
        <v>470</v>
      </c>
      <c r="B276" s="64" t="s">
        <v>471</v>
      </c>
      <c r="C276" s="37">
        <v>4301011332</v>
      </c>
      <c r="D276" s="315">
        <v>4607091384161</v>
      </c>
      <c r="E276" s="315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79</v>
      </c>
      <c r="L276" s="38">
        <v>60</v>
      </c>
      <c r="M276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7"/>
      <c r="O276" s="317"/>
      <c r="P276" s="317"/>
      <c r="Q276" s="318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3" t="s">
        <v>65</v>
      </c>
    </row>
    <row r="277" spans="1:29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4"/>
      <c r="M277" s="320" t="s">
        <v>43</v>
      </c>
      <c r="N277" s="321"/>
      <c r="O277" s="321"/>
      <c r="P277" s="321"/>
      <c r="Q277" s="321"/>
      <c r="R277" s="321"/>
      <c r="S277" s="322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0</v>
      </c>
      <c r="V277" s="44">
        <f>IFERROR(V269/H269,"0")+IFERROR(V270/H270,"0")+IFERROR(V271/H271,"0")+IFERROR(V272/H272,"0")+IFERROR(V273/H273,"0")+IFERROR(V274/H274,"0")+IFERROR(V275/H275,"0")+IFERROR(V276/H276,"0")</f>
        <v>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</v>
      </c>
      <c r="X277" s="68"/>
      <c r="Y277" s="68"/>
    </row>
    <row r="278" spans="1:29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4"/>
      <c r="M278" s="320" t="s">
        <v>43</v>
      </c>
      <c r="N278" s="321"/>
      <c r="O278" s="321"/>
      <c r="P278" s="321"/>
      <c r="Q278" s="321"/>
      <c r="R278" s="321"/>
      <c r="S278" s="322"/>
      <c r="T278" s="43" t="s">
        <v>0</v>
      </c>
      <c r="U278" s="44">
        <f>IFERROR(SUM(U269:U276),"0")</f>
        <v>0</v>
      </c>
      <c r="V278" s="44">
        <f>IFERROR(SUM(V269:V276),"0")</f>
        <v>0</v>
      </c>
      <c r="W278" s="43"/>
      <c r="X278" s="68"/>
      <c r="Y278" s="68"/>
    </row>
    <row r="279" spans="1:29" ht="14.25" customHeight="1" x14ac:dyDescent="0.25">
      <c r="A279" s="331" t="s">
        <v>111</v>
      </c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  <c r="T279" s="331"/>
      <c r="U279" s="331"/>
      <c r="V279" s="331"/>
      <c r="W279" s="331"/>
      <c r="X279" s="67"/>
      <c r="Y279" s="67"/>
    </row>
    <row r="280" spans="1:29" ht="27" customHeight="1" x14ac:dyDescent="0.25">
      <c r="A280" s="64" t="s">
        <v>472</v>
      </c>
      <c r="B280" s="64" t="s">
        <v>473</v>
      </c>
      <c r="C280" s="37">
        <v>4301020178</v>
      </c>
      <c r="D280" s="315">
        <v>4607091383980</v>
      </c>
      <c r="E280" s="315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114</v>
      </c>
      <c r="L280" s="38">
        <v>50</v>
      </c>
      <c r="M280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7"/>
      <c r="O280" s="317"/>
      <c r="P280" s="317"/>
      <c r="Q280" s="318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  <c r="AC280" s="234" t="s">
        <v>65</v>
      </c>
    </row>
    <row r="281" spans="1:29" ht="27" customHeight="1" x14ac:dyDescent="0.25">
      <c r="A281" s="64" t="s">
        <v>474</v>
      </c>
      <c r="B281" s="64" t="s">
        <v>475</v>
      </c>
      <c r="C281" s="37">
        <v>4301020179</v>
      </c>
      <c r="D281" s="315">
        <v>4607091384178</v>
      </c>
      <c r="E281" s="315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114</v>
      </c>
      <c r="L281" s="38">
        <v>50</v>
      </c>
      <c r="M281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7"/>
      <c r="O281" s="317"/>
      <c r="P281" s="317"/>
      <c r="Q281" s="318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  <c r="AC281" s="235" t="s">
        <v>65</v>
      </c>
    </row>
    <row r="282" spans="1:29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4"/>
      <c r="M282" s="320" t="s">
        <v>43</v>
      </c>
      <c r="N282" s="321"/>
      <c r="O282" s="321"/>
      <c r="P282" s="321"/>
      <c r="Q282" s="321"/>
      <c r="R282" s="321"/>
      <c r="S282" s="322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9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4"/>
      <c r="M283" s="320" t="s">
        <v>43</v>
      </c>
      <c r="N283" s="321"/>
      <c r="O283" s="321"/>
      <c r="P283" s="321"/>
      <c r="Q283" s="321"/>
      <c r="R283" s="321"/>
      <c r="S283" s="322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9" ht="14.25" customHeight="1" x14ac:dyDescent="0.25">
      <c r="A284" s="331" t="s">
        <v>75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67"/>
      <c r="Y284" s="67"/>
    </row>
    <row r="285" spans="1:29" ht="27" customHeight="1" x14ac:dyDescent="0.25">
      <c r="A285" s="64" t="s">
        <v>476</v>
      </c>
      <c r="B285" s="64" t="s">
        <v>477</v>
      </c>
      <c r="C285" s="37">
        <v>4301031137</v>
      </c>
      <c r="D285" s="315">
        <v>4607091384857</v>
      </c>
      <c r="E285" s="315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79</v>
      </c>
      <c r="L285" s="38">
        <v>35</v>
      </c>
      <c r="M285" s="40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65</v>
      </c>
    </row>
    <row r="286" spans="1:29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4"/>
      <c r="M286" s="320" t="s">
        <v>43</v>
      </c>
      <c r="N286" s="321"/>
      <c r="O286" s="321"/>
      <c r="P286" s="321"/>
      <c r="Q286" s="321"/>
      <c r="R286" s="321"/>
      <c r="S286" s="322"/>
      <c r="T286" s="43" t="s">
        <v>42</v>
      </c>
      <c r="U286" s="44">
        <f>IFERROR(U285/H285,"0")</f>
        <v>0</v>
      </c>
      <c r="V286" s="44">
        <f>IFERROR(V285/H285,"0")</f>
        <v>0</v>
      </c>
      <c r="W286" s="44">
        <f>IFERROR(IF(W285="",0,W285),"0")</f>
        <v>0</v>
      </c>
      <c r="X286" s="68"/>
      <c r="Y286" s="68"/>
    </row>
    <row r="287" spans="1:29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4"/>
      <c r="M287" s="320" t="s">
        <v>43</v>
      </c>
      <c r="N287" s="321"/>
      <c r="O287" s="321"/>
      <c r="P287" s="321"/>
      <c r="Q287" s="321"/>
      <c r="R287" s="321"/>
      <c r="S287" s="322"/>
      <c r="T287" s="43" t="s">
        <v>0</v>
      </c>
      <c r="U287" s="44">
        <f>IFERROR(SUM(U285:U285),"0")</f>
        <v>0</v>
      </c>
      <c r="V287" s="44">
        <f>IFERROR(SUM(V285:V285),"0")</f>
        <v>0</v>
      </c>
      <c r="W287" s="43"/>
      <c r="X287" s="68"/>
      <c r="Y287" s="68"/>
    </row>
    <row r="288" spans="1:29" ht="14.25" customHeight="1" x14ac:dyDescent="0.25">
      <c r="A288" s="331" t="s">
        <v>80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67"/>
      <c r="Y288" s="67"/>
    </row>
    <row r="289" spans="1:29" ht="27" customHeight="1" x14ac:dyDescent="0.25">
      <c r="A289" s="64" t="s">
        <v>478</v>
      </c>
      <c r="B289" s="64" t="s">
        <v>479</v>
      </c>
      <c r="C289" s="37">
        <v>4301051298</v>
      </c>
      <c r="D289" s="315">
        <v>4607091384260</v>
      </c>
      <c r="E289" s="315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79</v>
      </c>
      <c r="L289" s="38">
        <v>35</v>
      </c>
      <c r="M28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65</v>
      </c>
    </row>
    <row r="290" spans="1:29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4"/>
      <c r="M290" s="320" t="s">
        <v>43</v>
      </c>
      <c r="N290" s="321"/>
      <c r="O290" s="321"/>
      <c r="P290" s="321"/>
      <c r="Q290" s="321"/>
      <c r="R290" s="321"/>
      <c r="S290" s="322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4"/>
      <c r="M291" s="320" t="s">
        <v>43</v>
      </c>
      <c r="N291" s="321"/>
      <c r="O291" s="321"/>
      <c r="P291" s="321"/>
      <c r="Q291" s="321"/>
      <c r="R291" s="321"/>
      <c r="S291" s="322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31" t="s">
        <v>214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67"/>
      <c r="Y292" s="67"/>
    </row>
    <row r="293" spans="1:29" ht="16.5" customHeight="1" x14ac:dyDescent="0.25">
      <c r="A293" s="64" t="s">
        <v>480</v>
      </c>
      <c r="B293" s="64" t="s">
        <v>481</v>
      </c>
      <c r="C293" s="37">
        <v>4301060314</v>
      </c>
      <c r="D293" s="315">
        <v>4607091384673</v>
      </c>
      <c r="E293" s="315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79</v>
      </c>
      <c r="L293" s="38">
        <v>30</v>
      </c>
      <c r="M293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7"/>
      <c r="O293" s="317"/>
      <c r="P293" s="317"/>
      <c r="Q293" s="318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65</v>
      </c>
    </row>
    <row r="294" spans="1:29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4"/>
      <c r="M294" s="320" t="s">
        <v>43</v>
      </c>
      <c r="N294" s="321"/>
      <c r="O294" s="321"/>
      <c r="P294" s="321"/>
      <c r="Q294" s="321"/>
      <c r="R294" s="321"/>
      <c r="S294" s="322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23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4"/>
      <c r="M295" s="320" t="s">
        <v>43</v>
      </c>
      <c r="N295" s="321"/>
      <c r="O295" s="321"/>
      <c r="P295" s="321"/>
      <c r="Q295" s="321"/>
      <c r="R295" s="321"/>
      <c r="S295" s="322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35" t="s">
        <v>482</v>
      </c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66"/>
      <c r="Y296" s="66"/>
    </row>
    <row r="297" spans="1:29" ht="14.25" customHeight="1" x14ac:dyDescent="0.25">
      <c r="A297" s="331" t="s">
        <v>118</v>
      </c>
      <c r="B297" s="331"/>
      <c r="C297" s="331"/>
      <c r="D297" s="331"/>
      <c r="E297" s="331"/>
      <c r="F297" s="331"/>
      <c r="G297" s="331"/>
      <c r="H297" s="331"/>
      <c r="I297" s="331"/>
      <c r="J297" s="331"/>
      <c r="K297" s="331"/>
      <c r="L297" s="331"/>
      <c r="M297" s="331"/>
      <c r="N297" s="331"/>
      <c r="O297" s="331"/>
      <c r="P297" s="331"/>
      <c r="Q297" s="331"/>
      <c r="R297" s="331"/>
      <c r="S297" s="331"/>
      <c r="T297" s="331"/>
      <c r="U297" s="331"/>
      <c r="V297" s="331"/>
      <c r="W297" s="331"/>
      <c r="X297" s="67"/>
      <c r="Y297" s="67"/>
    </row>
    <row r="298" spans="1:29" ht="27" customHeight="1" x14ac:dyDescent="0.25">
      <c r="A298" s="64" t="s">
        <v>483</v>
      </c>
      <c r="B298" s="64" t="s">
        <v>484</v>
      </c>
      <c r="C298" s="37">
        <v>4301011324</v>
      </c>
      <c r="D298" s="315">
        <v>4607091384185</v>
      </c>
      <c r="E298" s="315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79</v>
      </c>
      <c r="L298" s="38">
        <v>60</v>
      </c>
      <c r="M29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7"/>
      <c r="O298" s="317"/>
      <c r="P298" s="317"/>
      <c r="Q298" s="318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4301011312</v>
      </c>
      <c r="D299" s="315">
        <v>4607091384192</v>
      </c>
      <c r="E299" s="315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114</v>
      </c>
      <c r="L299" s="38">
        <v>60</v>
      </c>
      <c r="M299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7"/>
      <c r="O299" s="317"/>
      <c r="P299" s="317"/>
      <c r="Q299" s="31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487</v>
      </c>
      <c r="B300" s="64" t="s">
        <v>488</v>
      </c>
      <c r="C300" s="37">
        <v>4301011483</v>
      </c>
      <c r="D300" s="315">
        <v>4680115881907</v>
      </c>
      <c r="E300" s="315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79</v>
      </c>
      <c r="L300" s="38">
        <v>60</v>
      </c>
      <c r="M300" s="400" t="s">
        <v>489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65</v>
      </c>
    </row>
    <row r="301" spans="1:29" ht="27" customHeight="1" x14ac:dyDescent="0.25">
      <c r="A301" s="64" t="s">
        <v>490</v>
      </c>
      <c r="B301" s="64" t="s">
        <v>491</v>
      </c>
      <c r="C301" s="37">
        <v>4301011303</v>
      </c>
      <c r="D301" s="315">
        <v>4607091384680</v>
      </c>
      <c r="E301" s="315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79</v>
      </c>
      <c r="L301" s="38">
        <v>60</v>
      </c>
      <c r="M30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7"/>
      <c r="O301" s="317"/>
      <c r="P301" s="317"/>
      <c r="Q301" s="31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65</v>
      </c>
    </row>
    <row r="302" spans="1:29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4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31" t="s">
        <v>75</v>
      </c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67"/>
      <c r="Y304" s="67"/>
    </row>
    <row r="305" spans="1:29" ht="27" customHeight="1" x14ac:dyDescent="0.25">
      <c r="A305" s="64" t="s">
        <v>492</v>
      </c>
      <c r="B305" s="64" t="s">
        <v>493</v>
      </c>
      <c r="C305" s="37">
        <v>4301031139</v>
      </c>
      <c r="D305" s="315">
        <v>4607091384802</v>
      </c>
      <c r="E305" s="315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79</v>
      </c>
      <c r="L305" s="38">
        <v>35</v>
      </c>
      <c r="M305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7"/>
      <c r="O305" s="317"/>
      <c r="P305" s="317"/>
      <c r="Q305" s="31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65</v>
      </c>
    </row>
    <row r="306" spans="1:29" ht="27" customHeight="1" x14ac:dyDescent="0.25">
      <c r="A306" s="64" t="s">
        <v>494</v>
      </c>
      <c r="B306" s="64" t="s">
        <v>495</v>
      </c>
      <c r="C306" s="37">
        <v>4301031140</v>
      </c>
      <c r="D306" s="315">
        <v>4607091384826</v>
      </c>
      <c r="E306" s="315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79</v>
      </c>
      <c r="L306" s="38">
        <v>35</v>
      </c>
      <c r="M306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7"/>
      <c r="O306" s="317"/>
      <c r="P306" s="317"/>
      <c r="Q306" s="318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65</v>
      </c>
    </row>
    <row r="307" spans="1:29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4"/>
      <c r="M307" s="320" t="s">
        <v>43</v>
      </c>
      <c r="N307" s="321"/>
      <c r="O307" s="321"/>
      <c r="P307" s="321"/>
      <c r="Q307" s="321"/>
      <c r="R307" s="321"/>
      <c r="S307" s="322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4"/>
      <c r="M308" s="320" t="s">
        <v>43</v>
      </c>
      <c r="N308" s="321"/>
      <c r="O308" s="321"/>
      <c r="P308" s="321"/>
      <c r="Q308" s="321"/>
      <c r="R308" s="321"/>
      <c r="S308" s="322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31" t="s">
        <v>80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67"/>
      <c r="Y309" s="67"/>
    </row>
    <row r="310" spans="1:29" ht="27" customHeight="1" x14ac:dyDescent="0.25">
      <c r="A310" s="64" t="s">
        <v>496</v>
      </c>
      <c r="B310" s="64" t="s">
        <v>497</v>
      </c>
      <c r="C310" s="37">
        <v>4301051303</v>
      </c>
      <c r="D310" s="315">
        <v>4607091384246</v>
      </c>
      <c r="E310" s="315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79</v>
      </c>
      <c r="L310" s="38">
        <v>40</v>
      </c>
      <c r="M310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7"/>
      <c r="O310" s="317"/>
      <c r="P310" s="317"/>
      <c r="Q310" s="31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498</v>
      </c>
      <c r="B311" s="64" t="s">
        <v>499</v>
      </c>
      <c r="C311" s="37">
        <v>4301051445</v>
      </c>
      <c r="D311" s="315">
        <v>4680115881976</v>
      </c>
      <c r="E311" s="315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79</v>
      </c>
      <c r="L311" s="38">
        <v>40</v>
      </c>
      <c r="M311" s="394" t="s">
        <v>500</v>
      </c>
      <c r="N311" s="317"/>
      <c r="O311" s="317"/>
      <c r="P311" s="317"/>
      <c r="Q311" s="31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4301051297</v>
      </c>
      <c r="D312" s="315">
        <v>4607091384253</v>
      </c>
      <c r="E312" s="315"/>
      <c r="F312" s="63">
        <v>0.4</v>
      </c>
      <c r="G312" s="38">
        <v>6</v>
      </c>
      <c r="H312" s="63">
        <v>2.4</v>
      </c>
      <c r="I312" s="63">
        <v>2.6840000000000002</v>
      </c>
      <c r="J312" s="38">
        <v>156</v>
      </c>
      <c r="K312" s="39" t="s">
        <v>79</v>
      </c>
      <c r="L312" s="38">
        <v>40</v>
      </c>
      <c r="M312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7"/>
      <c r="O312" s="317"/>
      <c r="P312" s="317"/>
      <c r="Q312" s="31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ht="27" customHeight="1" x14ac:dyDescent="0.25">
      <c r="A313" s="64" t="s">
        <v>503</v>
      </c>
      <c r="B313" s="64" t="s">
        <v>504</v>
      </c>
      <c r="C313" s="37">
        <v>4301051444</v>
      </c>
      <c r="D313" s="315">
        <v>4680115881969</v>
      </c>
      <c r="E313" s="315"/>
      <c r="F313" s="63">
        <v>0.4</v>
      </c>
      <c r="G313" s="38">
        <v>6</v>
      </c>
      <c r="H313" s="63">
        <v>2.4</v>
      </c>
      <c r="I313" s="63">
        <v>2.6</v>
      </c>
      <c r="J313" s="38">
        <v>156</v>
      </c>
      <c r="K313" s="39" t="s">
        <v>79</v>
      </c>
      <c r="L313" s="38">
        <v>40</v>
      </c>
      <c r="M313" s="396" t="s">
        <v>505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65</v>
      </c>
    </row>
    <row r="314" spans="1:29" x14ac:dyDescent="0.2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4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31" t="s">
        <v>214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29" ht="27" customHeight="1" x14ac:dyDescent="0.25">
      <c r="A317" s="64" t="s">
        <v>506</v>
      </c>
      <c r="B317" s="64" t="s">
        <v>507</v>
      </c>
      <c r="C317" s="37">
        <v>4301060322</v>
      </c>
      <c r="D317" s="315">
        <v>4607091389357</v>
      </c>
      <c r="E317" s="315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79</v>
      </c>
      <c r="L317" s="38">
        <v>40</v>
      </c>
      <c r="M317" s="392" t="s">
        <v>508</v>
      </c>
      <c r="N317" s="317"/>
      <c r="O317" s="317"/>
      <c r="P317" s="317"/>
      <c r="Q317" s="31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65</v>
      </c>
    </row>
    <row r="318" spans="1:29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20" t="s">
        <v>43</v>
      </c>
      <c r="N318" s="321"/>
      <c r="O318" s="321"/>
      <c r="P318" s="321"/>
      <c r="Q318" s="321"/>
      <c r="R318" s="321"/>
      <c r="S318" s="322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4"/>
      <c r="M319" s="320" t="s">
        <v>43</v>
      </c>
      <c r="N319" s="321"/>
      <c r="O319" s="321"/>
      <c r="P319" s="321"/>
      <c r="Q319" s="321"/>
      <c r="R319" s="321"/>
      <c r="S319" s="322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40" t="s">
        <v>509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55"/>
      <c r="Y320" s="55"/>
    </row>
    <row r="321" spans="1:29" ht="16.5" customHeight="1" x14ac:dyDescent="0.25">
      <c r="A321" s="335" t="s">
        <v>510</v>
      </c>
      <c r="B321" s="335"/>
      <c r="C321" s="335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66"/>
      <c r="Y321" s="66"/>
    </row>
    <row r="322" spans="1:29" ht="14.25" customHeight="1" x14ac:dyDescent="0.25">
      <c r="A322" s="331" t="s">
        <v>118</v>
      </c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1"/>
      <c r="N322" s="331"/>
      <c r="O322" s="331"/>
      <c r="P322" s="331"/>
      <c r="Q322" s="331"/>
      <c r="R322" s="331"/>
      <c r="S322" s="331"/>
      <c r="T322" s="331"/>
      <c r="U322" s="331"/>
      <c r="V322" s="331"/>
      <c r="W322" s="331"/>
      <c r="X322" s="67"/>
      <c r="Y322" s="67"/>
    </row>
    <row r="323" spans="1:29" ht="27" customHeight="1" x14ac:dyDescent="0.25">
      <c r="A323" s="64" t="s">
        <v>511</v>
      </c>
      <c r="B323" s="64" t="s">
        <v>512</v>
      </c>
      <c r="C323" s="37">
        <v>4301011428</v>
      </c>
      <c r="D323" s="315">
        <v>4607091389708</v>
      </c>
      <c r="E323" s="315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7"/>
      <c r="O323" s="317"/>
      <c r="P323" s="317"/>
      <c r="Q323" s="31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ht="27" customHeight="1" x14ac:dyDescent="0.25">
      <c r="A324" s="64" t="s">
        <v>513</v>
      </c>
      <c r="B324" s="64" t="s">
        <v>514</v>
      </c>
      <c r="C324" s="37">
        <v>4301011427</v>
      </c>
      <c r="D324" s="315">
        <v>4607091389692</v>
      </c>
      <c r="E324" s="315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114</v>
      </c>
      <c r="L324" s="38">
        <v>50</v>
      </c>
      <c r="M324" s="390" t="s">
        <v>515</v>
      </c>
      <c r="N324" s="317"/>
      <c r="O324" s="317"/>
      <c r="P324" s="317"/>
      <c r="Q324" s="31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65</v>
      </c>
    </row>
    <row r="325" spans="1:29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4"/>
      <c r="M325" s="320" t="s">
        <v>43</v>
      </c>
      <c r="N325" s="321"/>
      <c r="O325" s="321"/>
      <c r="P325" s="321"/>
      <c r="Q325" s="321"/>
      <c r="R325" s="321"/>
      <c r="S325" s="322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20" t="s">
        <v>43</v>
      </c>
      <c r="N326" s="321"/>
      <c r="O326" s="321"/>
      <c r="P326" s="321"/>
      <c r="Q326" s="321"/>
      <c r="R326" s="321"/>
      <c r="S326" s="322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31" t="s">
        <v>75</v>
      </c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31"/>
      <c r="N327" s="331"/>
      <c r="O327" s="331"/>
      <c r="P327" s="331"/>
      <c r="Q327" s="331"/>
      <c r="R327" s="331"/>
      <c r="S327" s="331"/>
      <c r="T327" s="331"/>
      <c r="U327" s="331"/>
      <c r="V327" s="331"/>
      <c r="W327" s="331"/>
      <c r="X327" s="67"/>
      <c r="Y327" s="67"/>
    </row>
    <row r="328" spans="1:29" ht="37.5" customHeight="1" x14ac:dyDescent="0.25">
      <c r="A328" s="64" t="s">
        <v>516</v>
      </c>
      <c r="B328" s="64" t="s">
        <v>517</v>
      </c>
      <c r="C328" s="37">
        <v>4301031236</v>
      </c>
      <c r="D328" s="315">
        <v>4680115882928</v>
      </c>
      <c r="E328" s="315"/>
      <c r="F328" s="63">
        <v>0.28000000000000003</v>
      </c>
      <c r="G328" s="38">
        <v>6</v>
      </c>
      <c r="H328" s="63">
        <v>1.68</v>
      </c>
      <c r="I328" s="63">
        <v>2.6</v>
      </c>
      <c r="J328" s="38">
        <v>156</v>
      </c>
      <c r="K328" s="39" t="s">
        <v>79</v>
      </c>
      <c r="L328" s="38">
        <v>35</v>
      </c>
      <c r="M328" s="391" t="s">
        <v>518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40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283</v>
      </c>
      <c r="AC328" s="252" t="s">
        <v>65</v>
      </c>
    </row>
    <row r="329" spans="1:29" ht="27" customHeight="1" x14ac:dyDescent="0.25">
      <c r="A329" s="64" t="s">
        <v>519</v>
      </c>
      <c r="B329" s="64" t="s">
        <v>520</v>
      </c>
      <c r="C329" s="37">
        <v>4301031257</v>
      </c>
      <c r="D329" s="315">
        <v>4680115883147</v>
      </c>
      <c r="E329" s="315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384" t="s">
        <v>521</v>
      </c>
      <c r="N329" s="317"/>
      <c r="O329" s="317"/>
      <c r="P329" s="317"/>
      <c r="Q329" s="318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283</v>
      </c>
      <c r="AC329" s="253" t="s">
        <v>65</v>
      </c>
    </row>
    <row r="330" spans="1:29" ht="37.5" customHeight="1" x14ac:dyDescent="0.25">
      <c r="A330" s="64" t="s">
        <v>522</v>
      </c>
      <c r="B330" s="64" t="s">
        <v>523</v>
      </c>
      <c r="C330" s="37">
        <v>4301031254</v>
      </c>
      <c r="D330" s="315">
        <v>4680115883154</v>
      </c>
      <c r="E330" s="315"/>
      <c r="F330" s="63">
        <v>0.28000000000000003</v>
      </c>
      <c r="G330" s="38">
        <v>6</v>
      </c>
      <c r="H330" s="63">
        <v>1.68</v>
      </c>
      <c r="I330" s="63">
        <v>1.81</v>
      </c>
      <c r="J330" s="38">
        <v>234</v>
      </c>
      <c r="K330" s="39" t="s">
        <v>79</v>
      </c>
      <c r="L330" s="38">
        <v>45</v>
      </c>
      <c r="M330" s="385" t="s">
        <v>524</v>
      </c>
      <c r="N330" s="317"/>
      <c r="O330" s="317"/>
      <c r="P330" s="317"/>
      <c r="Q330" s="318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283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4301031258</v>
      </c>
      <c r="D331" s="315">
        <v>4680115883161</v>
      </c>
      <c r="E331" s="315"/>
      <c r="F331" s="63">
        <v>0.28000000000000003</v>
      </c>
      <c r="G331" s="38">
        <v>6</v>
      </c>
      <c r="H331" s="63">
        <v>1.68</v>
      </c>
      <c r="I331" s="63">
        <v>1.81</v>
      </c>
      <c r="J331" s="38">
        <v>234</v>
      </c>
      <c r="K331" s="39" t="s">
        <v>79</v>
      </c>
      <c r="L331" s="38">
        <v>45</v>
      </c>
      <c r="M331" s="386" t="s">
        <v>527</v>
      </c>
      <c r="N331" s="317"/>
      <c r="O331" s="317"/>
      <c r="P331" s="317"/>
      <c r="Q331" s="318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283</v>
      </c>
      <c r="AC331" s="255" t="s">
        <v>65</v>
      </c>
    </row>
    <row r="332" spans="1:29" ht="27" customHeight="1" x14ac:dyDescent="0.25">
      <c r="A332" s="64" t="s">
        <v>528</v>
      </c>
      <c r="B332" s="64" t="s">
        <v>529</v>
      </c>
      <c r="C332" s="37">
        <v>4301031256</v>
      </c>
      <c r="D332" s="315">
        <v>4680115883178</v>
      </c>
      <c r="E332" s="315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7" t="s">
        <v>530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283</v>
      </c>
      <c r="AC332" s="256" t="s">
        <v>65</v>
      </c>
    </row>
    <row r="333" spans="1:29" ht="27" customHeight="1" x14ac:dyDescent="0.25">
      <c r="A333" s="64" t="s">
        <v>531</v>
      </c>
      <c r="B333" s="64" t="s">
        <v>532</v>
      </c>
      <c r="C333" s="37">
        <v>4301031255</v>
      </c>
      <c r="D333" s="315">
        <v>4680115883185</v>
      </c>
      <c r="E333" s="315"/>
      <c r="F333" s="63">
        <v>0.28000000000000003</v>
      </c>
      <c r="G333" s="38">
        <v>6</v>
      </c>
      <c r="H333" s="63">
        <v>1.68</v>
      </c>
      <c r="I333" s="63">
        <v>1.81</v>
      </c>
      <c r="J333" s="38">
        <v>234</v>
      </c>
      <c r="K333" s="39" t="s">
        <v>79</v>
      </c>
      <c r="L333" s="38">
        <v>45</v>
      </c>
      <c r="M333" s="388" t="s">
        <v>533</v>
      </c>
      <c r="N333" s="317"/>
      <c r="O333" s="317"/>
      <c r="P333" s="317"/>
      <c r="Q333" s="318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283</v>
      </c>
      <c r="AC333" s="257" t="s">
        <v>65</v>
      </c>
    </row>
    <row r="334" spans="1:29" ht="27" customHeight="1" x14ac:dyDescent="0.25">
      <c r="A334" s="64" t="s">
        <v>534</v>
      </c>
      <c r="B334" s="64" t="s">
        <v>535</v>
      </c>
      <c r="C334" s="37">
        <v>4301031177</v>
      </c>
      <c r="D334" s="315">
        <v>4607091389753</v>
      </c>
      <c r="E334" s="315"/>
      <c r="F334" s="63">
        <v>0.7</v>
      </c>
      <c r="G334" s="38">
        <v>6</v>
      </c>
      <c r="H334" s="63">
        <v>4.2</v>
      </c>
      <c r="I334" s="63">
        <v>4.43</v>
      </c>
      <c r="J334" s="38">
        <v>156</v>
      </c>
      <c r="K334" s="39" t="s">
        <v>79</v>
      </c>
      <c r="L334" s="38">
        <v>45</v>
      </c>
      <c r="M334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7"/>
      <c r="O334" s="317"/>
      <c r="P334" s="317"/>
      <c r="Q334" s="318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536</v>
      </c>
      <c r="B335" s="64" t="s">
        <v>537</v>
      </c>
      <c r="C335" s="37">
        <v>4301031174</v>
      </c>
      <c r="D335" s="315">
        <v>4607091389760</v>
      </c>
      <c r="E335" s="315"/>
      <c r="F335" s="63">
        <v>0.7</v>
      </c>
      <c r="G335" s="38">
        <v>6</v>
      </c>
      <c r="H335" s="63">
        <v>4.2</v>
      </c>
      <c r="I335" s="63">
        <v>4.43</v>
      </c>
      <c r="J335" s="38">
        <v>156</v>
      </c>
      <c r="K335" s="39" t="s">
        <v>79</v>
      </c>
      <c r="L335" s="38">
        <v>45</v>
      </c>
      <c r="M335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7"/>
      <c r="O335" s="317"/>
      <c r="P335" s="317"/>
      <c r="Q335" s="318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538</v>
      </c>
      <c r="B336" s="64" t="s">
        <v>539</v>
      </c>
      <c r="C336" s="37">
        <v>4301031175</v>
      </c>
      <c r="D336" s="315">
        <v>4607091389746</v>
      </c>
      <c r="E336" s="315"/>
      <c r="F336" s="63">
        <v>0.7</v>
      </c>
      <c r="G336" s="38">
        <v>6</v>
      </c>
      <c r="H336" s="63">
        <v>4.2</v>
      </c>
      <c r="I336" s="63">
        <v>4.43</v>
      </c>
      <c r="J336" s="38">
        <v>156</v>
      </c>
      <c r="K336" s="39" t="s">
        <v>79</v>
      </c>
      <c r="L336" s="38">
        <v>45</v>
      </c>
      <c r="M336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7"/>
      <c r="O336" s="317"/>
      <c r="P336" s="317"/>
      <c r="Q336" s="318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4301031178</v>
      </c>
      <c r="D337" s="315">
        <v>4607091384338</v>
      </c>
      <c r="E337" s="315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7"/>
      <c r="O337" s="317"/>
      <c r="P337" s="317"/>
      <c r="Q337" s="318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>IFERROR(IF(V337=0,"",ROUNDUP(V337/H337,0)*0.00502),"")</f>
        <v/>
      </c>
      <c r="X337" s="69" t="s">
        <v>48</v>
      </c>
      <c r="Y337" s="70" t="s">
        <v>48</v>
      </c>
      <c r="AC337" s="261" t="s">
        <v>65</v>
      </c>
    </row>
    <row r="338" spans="1:29" ht="37.5" customHeight="1" x14ac:dyDescent="0.25">
      <c r="A338" s="64" t="s">
        <v>542</v>
      </c>
      <c r="B338" s="64" t="s">
        <v>543</v>
      </c>
      <c r="C338" s="37">
        <v>4301031171</v>
      </c>
      <c r="D338" s="315">
        <v>4607091389524</v>
      </c>
      <c r="E338" s="315"/>
      <c r="F338" s="63">
        <v>0.35</v>
      </c>
      <c r="G338" s="38">
        <v>6</v>
      </c>
      <c r="H338" s="63">
        <v>2.1</v>
      </c>
      <c r="I338" s="63">
        <v>2.23</v>
      </c>
      <c r="J338" s="38">
        <v>234</v>
      </c>
      <c r="K338" s="39" t="s">
        <v>79</v>
      </c>
      <c r="L338" s="38">
        <v>45</v>
      </c>
      <c r="M338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>IFERROR(IF(V338=0,"",ROUNDUP(V338/H338,0)*0.00502),"")</f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544</v>
      </c>
      <c r="B339" s="64" t="s">
        <v>545</v>
      </c>
      <c r="C339" s="37">
        <v>4301031170</v>
      </c>
      <c r="D339" s="315">
        <v>4607091384345</v>
      </c>
      <c r="E339" s="315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>IFERROR(IF(V339=0,"",ROUNDUP(V339/H339,0)*0.00502),"")</f>
        <v/>
      </c>
      <c r="X339" s="69" t="s">
        <v>48</v>
      </c>
      <c r="Y339" s="70" t="s">
        <v>48</v>
      </c>
      <c r="AC339" s="263" t="s">
        <v>65</v>
      </c>
    </row>
    <row r="340" spans="1:29" ht="27" customHeight="1" x14ac:dyDescent="0.25">
      <c r="A340" s="64" t="s">
        <v>546</v>
      </c>
      <c r="B340" s="64" t="s">
        <v>547</v>
      </c>
      <c r="C340" s="37">
        <v>4301031172</v>
      </c>
      <c r="D340" s="315">
        <v>4607091389531</v>
      </c>
      <c r="E340" s="315"/>
      <c r="F340" s="63">
        <v>0.35</v>
      </c>
      <c r="G340" s="38">
        <v>6</v>
      </c>
      <c r="H340" s="63">
        <v>2.1</v>
      </c>
      <c r="I340" s="63">
        <v>2.23</v>
      </c>
      <c r="J340" s="38">
        <v>234</v>
      </c>
      <c r="K340" s="39" t="s">
        <v>79</v>
      </c>
      <c r="L340" s="38">
        <v>45</v>
      </c>
      <c r="M34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7"/>
      <c r="O340" s="317"/>
      <c r="P340" s="317"/>
      <c r="Q340" s="31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4"/>
        <v>0</v>
      </c>
      <c r="W340" s="42" t="str">
        <f>IFERROR(IF(V340=0,"",ROUNDUP(V340/H340,0)*0.00502),"")</f>
        <v/>
      </c>
      <c r="X340" s="69" t="s">
        <v>48</v>
      </c>
      <c r="Y340" s="70" t="s">
        <v>48</v>
      </c>
      <c r="AC340" s="264" t="s">
        <v>65</v>
      </c>
    </row>
    <row r="341" spans="1:29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20" t="s">
        <v>43</v>
      </c>
      <c r="N341" s="321"/>
      <c r="O341" s="321"/>
      <c r="P341" s="321"/>
      <c r="Q341" s="321"/>
      <c r="R341" s="321"/>
      <c r="S341" s="322"/>
      <c r="T341" s="43" t="s">
        <v>42</v>
      </c>
      <c r="U341" s="44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44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44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68"/>
      <c r="Y341" s="68"/>
    </row>
    <row r="342" spans="1:29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4"/>
      <c r="M342" s="320" t="s">
        <v>43</v>
      </c>
      <c r="N342" s="321"/>
      <c r="O342" s="321"/>
      <c r="P342" s="321"/>
      <c r="Q342" s="321"/>
      <c r="R342" s="321"/>
      <c r="S342" s="322"/>
      <c r="T342" s="43" t="s">
        <v>0</v>
      </c>
      <c r="U342" s="44">
        <f>IFERROR(SUM(U328:U340),"0")</f>
        <v>0</v>
      </c>
      <c r="V342" s="44">
        <f>IFERROR(SUM(V328:V340),"0")</f>
        <v>0</v>
      </c>
      <c r="W342" s="43"/>
      <c r="X342" s="68"/>
      <c r="Y342" s="68"/>
    </row>
    <row r="343" spans="1:29" ht="14.25" customHeight="1" x14ac:dyDescent="0.25">
      <c r="A343" s="331" t="s">
        <v>80</v>
      </c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  <c r="T343" s="331"/>
      <c r="U343" s="331"/>
      <c r="V343" s="331"/>
      <c r="W343" s="331"/>
      <c r="X343" s="67"/>
      <c r="Y343" s="67"/>
    </row>
    <row r="344" spans="1:29" ht="27" customHeight="1" x14ac:dyDescent="0.25">
      <c r="A344" s="64" t="s">
        <v>548</v>
      </c>
      <c r="B344" s="64" t="s">
        <v>549</v>
      </c>
      <c r="C344" s="37">
        <v>4301051258</v>
      </c>
      <c r="D344" s="315">
        <v>4607091389685</v>
      </c>
      <c r="E344" s="315"/>
      <c r="F344" s="63">
        <v>1.3</v>
      </c>
      <c r="G344" s="38">
        <v>6</v>
      </c>
      <c r="H344" s="63">
        <v>7.8</v>
      </c>
      <c r="I344" s="63">
        <v>8.3460000000000001</v>
      </c>
      <c r="J344" s="38">
        <v>56</v>
      </c>
      <c r="K344" s="39" t="s">
        <v>142</v>
      </c>
      <c r="L344" s="38">
        <v>45</v>
      </c>
      <c r="M344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IFERROR(IF(V344=0,"",ROUNDUP(V344/H344,0)*0.02175),"")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550</v>
      </c>
      <c r="B345" s="64" t="s">
        <v>551</v>
      </c>
      <c r="C345" s="37">
        <v>4301051431</v>
      </c>
      <c r="D345" s="315">
        <v>4607091389654</v>
      </c>
      <c r="E345" s="315"/>
      <c r="F345" s="63">
        <v>0.33</v>
      </c>
      <c r="G345" s="38">
        <v>6</v>
      </c>
      <c r="H345" s="63">
        <v>1.98</v>
      </c>
      <c r="I345" s="63">
        <v>2.258</v>
      </c>
      <c r="J345" s="38">
        <v>156</v>
      </c>
      <c r="K345" s="39" t="s">
        <v>142</v>
      </c>
      <c r="L345" s="38">
        <v>45</v>
      </c>
      <c r="M345" s="373" t="s">
        <v>552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553</v>
      </c>
      <c r="B346" s="64" t="s">
        <v>554</v>
      </c>
      <c r="C346" s="37">
        <v>4301051284</v>
      </c>
      <c r="D346" s="315">
        <v>4607091384352</v>
      </c>
      <c r="E346" s="315"/>
      <c r="F346" s="63">
        <v>0.6</v>
      </c>
      <c r="G346" s="38">
        <v>4</v>
      </c>
      <c r="H346" s="63">
        <v>2.4</v>
      </c>
      <c r="I346" s="63">
        <v>2.6459999999999999</v>
      </c>
      <c r="J346" s="38">
        <v>120</v>
      </c>
      <c r="K346" s="39" t="s">
        <v>142</v>
      </c>
      <c r="L346" s="38">
        <v>45</v>
      </c>
      <c r="M346" s="3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ht="27" customHeight="1" x14ac:dyDescent="0.25">
      <c r="A347" s="64" t="s">
        <v>555</v>
      </c>
      <c r="B347" s="64" t="s">
        <v>556</v>
      </c>
      <c r="C347" s="37">
        <v>4301051257</v>
      </c>
      <c r="D347" s="315">
        <v>4607091389661</v>
      </c>
      <c r="E347" s="315"/>
      <c r="F347" s="63">
        <v>0.55000000000000004</v>
      </c>
      <c r="G347" s="38">
        <v>4</v>
      </c>
      <c r="H347" s="63">
        <v>2.2000000000000002</v>
      </c>
      <c r="I347" s="63">
        <v>2.492</v>
      </c>
      <c r="J347" s="38">
        <v>120</v>
      </c>
      <c r="K347" s="39" t="s">
        <v>142</v>
      </c>
      <c r="L347" s="38">
        <v>45</v>
      </c>
      <c r="M347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IFERROR(IF(V347=0,"",ROUNDUP(V347/H347,0)*0.00937),"")</f>
        <v/>
      </c>
      <c r="X347" s="69" t="s">
        <v>48</v>
      </c>
      <c r="Y347" s="70" t="s">
        <v>48</v>
      </c>
      <c r="AC347" s="268" t="s">
        <v>65</v>
      </c>
    </row>
    <row r="348" spans="1:29" x14ac:dyDescent="0.2">
      <c r="A348" s="323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4"/>
      <c r="M348" s="320" t="s">
        <v>43</v>
      </c>
      <c r="N348" s="321"/>
      <c r="O348" s="321"/>
      <c r="P348" s="321"/>
      <c r="Q348" s="321"/>
      <c r="R348" s="321"/>
      <c r="S348" s="322"/>
      <c r="T348" s="43" t="s">
        <v>42</v>
      </c>
      <c r="U348" s="44">
        <f>IFERROR(U344/H344,"0")+IFERROR(U345/H345,"0")+IFERROR(U346/H346,"0")+IFERROR(U347/H347,"0")</f>
        <v>0</v>
      </c>
      <c r="V348" s="44">
        <f>IFERROR(V344/H344,"0")+IFERROR(V345/H345,"0")+IFERROR(V346/H346,"0")+IFERROR(V347/H347,"0")</f>
        <v>0</v>
      </c>
      <c r="W348" s="44">
        <f>IFERROR(IF(W344="",0,W344),"0")+IFERROR(IF(W345="",0,W345),"0")+IFERROR(IF(W346="",0,W346),"0")+IFERROR(IF(W347="",0,W347),"0")</f>
        <v>0</v>
      </c>
      <c r="X348" s="68"/>
      <c r="Y348" s="68"/>
    </row>
    <row r="349" spans="1:29" x14ac:dyDescent="0.2">
      <c r="A349" s="323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4"/>
      <c r="M349" s="320" t="s">
        <v>43</v>
      </c>
      <c r="N349" s="321"/>
      <c r="O349" s="321"/>
      <c r="P349" s="321"/>
      <c r="Q349" s="321"/>
      <c r="R349" s="321"/>
      <c r="S349" s="322"/>
      <c r="T349" s="43" t="s">
        <v>0</v>
      </c>
      <c r="U349" s="44">
        <f>IFERROR(SUM(U344:U347),"0")</f>
        <v>0</v>
      </c>
      <c r="V349" s="44">
        <f>IFERROR(SUM(V344:V347),"0")</f>
        <v>0</v>
      </c>
      <c r="W349" s="43"/>
      <c r="X349" s="68"/>
      <c r="Y349" s="68"/>
    </row>
    <row r="350" spans="1:29" ht="14.25" customHeight="1" x14ac:dyDescent="0.25">
      <c r="A350" s="331" t="s">
        <v>214</v>
      </c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1"/>
      <c r="N350" s="331"/>
      <c r="O350" s="331"/>
      <c r="P350" s="331"/>
      <c r="Q350" s="331"/>
      <c r="R350" s="331"/>
      <c r="S350" s="331"/>
      <c r="T350" s="331"/>
      <c r="U350" s="331"/>
      <c r="V350" s="331"/>
      <c r="W350" s="331"/>
      <c r="X350" s="67"/>
      <c r="Y350" s="67"/>
    </row>
    <row r="351" spans="1:29" ht="27" customHeight="1" x14ac:dyDescent="0.25">
      <c r="A351" s="64" t="s">
        <v>557</v>
      </c>
      <c r="B351" s="64" t="s">
        <v>558</v>
      </c>
      <c r="C351" s="37">
        <v>4301060352</v>
      </c>
      <c r="D351" s="315">
        <v>4680115881648</v>
      </c>
      <c r="E351" s="315"/>
      <c r="F351" s="63">
        <v>1</v>
      </c>
      <c r="G351" s="38">
        <v>4</v>
      </c>
      <c r="H351" s="63">
        <v>4</v>
      </c>
      <c r="I351" s="63">
        <v>4.4039999999999999</v>
      </c>
      <c r="J351" s="38">
        <v>104</v>
      </c>
      <c r="K351" s="39" t="s">
        <v>79</v>
      </c>
      <c r="L351" s="38">
        <v>35</v>
      </c>
      <c r="M351" s="371" t="s">
        <v>559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IFERROR(IF(V351=0,"",ROUNDUP(V351/H351,0)*0.01196),"")</f>
        <v/>
      </c>
      <c r="X351" s="69" t="s">
        <v>48</v>
      </c>
      <c r="Y351" s="70" t="s">
        <v>48</v>
      </c>
      <c r="AC351" s="269" t="s">
        <v>65</v>
      </c>
    </row>
    <row r="352" spans="1:29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4"/>
      <c r="M352" s="320" t="s">
        <v>43</v>
      </c>
      <c r="N352" s="321"/>
      <c r="O352" s="321"/>
      <c r="P352" s="321"/>
      <c r="Q352" s="321"/>
      <c r="R352" s="321"/>
      <c r="S352" s="322"/>
      <c r="T352" s="43" t="s">
        <v>42</v>
      </c>
      <c r="U352" s="44">
        <f>IFERROR(U351/H351,"0")</f>
        <v>0</v>
      </c>
      <c r="V352" s="44">
        <f>IFERROR(V351/H351,"0")</f>
        <v>0</v>
      </c>
      <c r="W352" s="44">
        <f>IFERROR(IF(W351="",0,W351),"0")</f>
        <v>0</v>
      </c>
      <c r="X352" s="68"/>
      <c r="Y352" s="68"/>
    </row>
    <row r="353" spans="1:29" x14ac:dyDescent="0.2">
      <c r="A353" s="323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4"/>
      <c r="M353" s="320" t="s">
        <v>43</v>
      </c>
      <c r="N353" s="321"/>
      <c r="O353" s="321"/>
      <c r="P353" s="321"/>
      <c r="Q353" s="321"/>
      <c r="R353" s="321"/>
      <c r="S353" s="322"/>
      <c r="T353" s="43" t="s">
        <v>0</v>
      </c>
      <c r="U353" s="44">
        <f>IFERROR(SUM(U351:U351),"0")</f>
        <v>0</v>
      </c>
      <c r="V353" s="44">
        <f>IFERROR(SUM(V351:V351),"0")</f>
        <v>0</v>
      </c>
      <c r="W353" s="43"/>
      <c r="X353" s="68"/>
      <c r="Y353" s="68"/>
    </row>
    <row r="354" spans="1:29" ht="14.25" customHeight="1" x14ac:dyDescent="0.25">
      <c r="A354" s="331" t="s">
        <v>94</v>
      </c>
      <c r="B354" s="331"/>
      <c r="C354" s="331"/>
      <c r="D354" s="331"/>
      <c r="E354" s="331"/>
      <c r="F354" s="331"/>
      <c r="G354" s="331"/>
      <c r="H354" s="331"/>
      <c r="I354" s="331"/>
      <c r="J354" s="331"/>
      <c r="K354" s="331"/>
      <c r="L354" s="331"/>
      <c r="M354" s="331"/>
      <c r="N354" s="331"/>
      <c r="O354" s="331"/>
      <c r="P354" s="331"/>
      <c r="Q354" s="331"/>
      <c r="R354" s="331"/>
      <c r="S354" s="331"/>
      <c r="T354" s="331"/>
      <c r="U354" s="331"/>
      <c r="V354" s="331"/>
      <c r="W354" s="331"/>
      <c r="X354" s="67"/>
      <c r="Y354" s="67"/>
    </row>
    <row r="355" spans="1:29" ht="27" customHeight="1" x14ac:dyDescent="0.25">
      <c r="A355" s="64" t="s">
        <v>560</v>
      </c>
      <c r="B355" s="64" t="s">
        <v>561</v>
      </c>
      <c r="C355" s="37">
        <v>4301032042</v>
      </c>
      <c r="D355" s="315">
        <v>4680115883017</v>
      </c>
      <c r="E355" s="315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563</v>
      </c>
      <c r="L355" s="38">
        <v>60</v>
      </c>
      <c r="M355" s="372" t="s">
        <v>562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283</v>
      </c>
      <c r="AC355" s="270" t="s">
        <v>65</v>
      </c>
    </row>
    <row r="356" spans="1:29" ht="27" customHeight="1" x14ac:dyDescent="0.25">
      <c r="A356" s="64" t="s">
        <v>564</v>
      </c>
      <c r="B356" s="64" t="s">
        <v>565</v>
      </c>
      <c r="C356" s="37">
        <v>4301032043</v>
      </c>
      <c r="D356" s="315">
        <v>4680115883031</v>
      </c>
      <c r="E356" s="315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563</v>
      </c>
      <c r="L356" s="38">
        <v>60</v>
      </c>
      <c r="M356" s="368" t="s">
        <v>566</v>
      </c>
      <c r="N356" s="317"/>
      <c r="O356" s="317"/>
      <c r="P356" s="317"/>
      <c r="Q356" s="31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283</v>
      </c>
      <c r="AC356" s="271" t="s">
        <v>65</v>
      </c>
    </row>
    <row r="357" spans="1:29" ht="27" customHeight="1" x14ac:dyDescent="0.25">
      <c r="A357" s="64" t="s">
        <v>567</v>
      </c>
      <c r="B357" s="64" t="s">
        <v>568</v>
      </c>
      <c r="C357" s="37">
        <v>4301032041</v>
      </c>
      <c r="D357" s="315">
        <v>4680115883024</v>
      </c>
      <c r="E357" s="315"/>
      <c r="F357" s="63">
        <v>0.03</v>
      </c>
      <c r="G357" s="38">
        <v>20</v>
      </c>
      <c r="H357" s="63">
        <v>0.6</v>
      </c>
      <c r="I357" s="63">
        <v>0.63</v>
      </c>
      <c r="J357" s="38">
        <v>350</v>
      </c>
      <c r="K357" s="39" t="s">
        <v>563</v>
      </c>
      <c r="L357" s="38">
        <v>60</v>
      </c>
      <c r="M357" s="369" t="s">
        <v>569</v>
      </c>
      <c r="N357" s="317"/>
      <c r="O357" s="317"/>
      <c r="P357" s="317"/>
      <c r="Q357" s="31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IFERROR(IF(V357=0,"",ROUNDUP(V357/H357,0)*0.00349),"")</f>
        <v/>
      </c>
      <c r="X357" s="69" t="s">
        <v>48</v>
      </c>
      <c r="Y357" s="70" t="s">
        <v>283</v>
      </c>
      <c r="AC357" s="272" t="s">
        <v>65</v>
      </c>
    </row>
    <row r="358" spans="1:29" x14ac:dyDescent="0.2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4"/>
      <c r="M358" s="320" t="s">
        <v>43</v>
      </c>
      <c r="N358" s="321"/>
      <c r="O358" s="321"/>
      <c r="P358" s="321"/>
      <c r="Q358" s="321"/>
      <c r="R358" s="321"/>
      <c r="S358" s="322"/>
      <c r="T358" s="43" t="s">
        <v>42</v>
      </c>
      <c r="U358" s="44">
        <f>IFERROR(U355/H355,"0")+IFERROR(U356/H356,"0")+IFERROR(U357/H357,"0")</f>
        <v>0</v>
      </c>
      <c r="V358" s="44">
        <f>IFERROR(V355/H355,"0")+IFERROR(V356/H356,"0")+IFERROR(V357/H357,"0")</f>
        <v>0</v>
      </c>
      <c r="W358" s="44">
        <f>IFERROR(IF(W355="",0,W355),"0")+IFERROR(IF(W356="",0,W356),"0")+IFERROR(IF(W357="",0,W357),"0")</f>
        <v>0</v>
      </c>
      <c r="X358" s="68"/>
      <c r="Y358" s="68"/>
    </row>
    <row r="359" spans="1:29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4"/>
      <c r="M359" s="320" t="s">
        <v>43</v>
      </c>
      <c r="N359" s="321"/>
      <c r="O359" s="321"/>
      <c r="P359" s="321"/>
      <c r="Q359" s="321"/>
      <c r="R359" s="321"/>
      <c r="S359" s="322"/>
      <c r="T359" s="43" t="s">
        <v>0</v>
      </c>
      <c r="U359" s="44">
        <f>IFERROR(SUM(U355:U357),"0")</f>
        <v>0</v>
      </c>
      <c r="V359" s="44">
        <f>IFERROR(SUM(V355:V357),"0")</f>
        <v>0</v>
      </c>
      <c r="W359" s="43"/>
      <c r="X359" s="68"/>
      <c r="Y359" s="68"/>
    </row>
    <row r="360" spans="1:29" ht="14.25" customHeight="1" x14ac:dyDescent="0.25">
      <c r="A360" s="331" t="s">
        <v>106</v>
      </c>
      <c r="B360" s="331"/>
      <c r="C360" s="331"/>
      <c r="D360" s="331"/>
      <c r="E360" s="331"/>
      <c r="F360" s="331"/>
      <c r="G360" s="331"/>
      <c r="H360" s="331"/>
      <c r="I360" s="331"/>
      <c r="J360" s="331"/>
      <c r="K360" s="331"/>
      <c r="L360" s="331"/>
      <c r="M360" s="331"/>
      <c r="N360" s="331"/>
      <c r="O360" s="331"/>
      <c r="P360" s="331"/>
      <c r="Q360" s="331"/>
      <c r="R360" s="331"/>
      <c r="S360" s="331"/>
      <c r="T360" s="331"/>
      <c r="U360" s="331"/>
      <c r="V360" s="331"/>
      <c r="W360" s="331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4301170009</v>
      </c>
      <c r="D361" s="315">
        <v>4680115882997</v>
      </c>
      <c r="E361" s="315"/>
      <c r="F361" s="63">
        <v>0.13</v>
      </c>
      <c r="G361" s="38">
        <v>10</v>
      </c>
      <c r="H361" s="63">
        <v>1.3</v>
      </c>
      <c r="I361" s="63">
        <v>1.43</v>
      </c>
      <c r="J361" s="38">
        <v>320</v>
      </c>
      <c r="K361" s="39" t="s">
        <v>563</v>
      </c>
      <c r="L361" s="38">
        <v>150</v>
      </c>
      <c r="M361" s="370" t="s">
        <v>572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IFERROR(IF(V361=0,"",ROUNDUP(V361/H361,0)*0.00266),"")</f>
        <v/>
      </c>
      <c r="X361" s="69" t="s">
        <v>48</v>
      </c>
      <c r="Y361" s="70" t="s">
        <v>283</v>
      </c>
      <c r="AC361" s="273" t="s">
        <v>65</v>
      </c>
    </row>
    <row r="362" spans="1:29" x14ac:dyDescent="0.2">
      <c r="A362" s="323"/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4"/>
      <c r="M362" s="320" t="s">
        <v>43</v>
      </c>
      <c r="N362" s="321"/>
      <c r="O362" s="321"/>
      <c r="P362" s="321"/>
      <c r="Q362" s="321"/>
      <c r="R362" s="321"/>
      <c r="S362" s="322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29" x14ac:dyDescent="0.2">
      <c r="A363" s="323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20" t="s">
        <v>43</v>
      </c>
      <c r="N363" s="321"/>
      <c r="O363" s="321"/>
      <c r="P363" s="321"/>
      <c r="Q363" s="321"/>
      <c r="R363" s="321"/>
      <c r="S363" s="322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29" ht="16.5" customHeight="1" x14ac:dyDescent="0.25">
      <c r="A364" s="335" t="s">
        <v>573</v>
      </c>
      <c r="B364" s="335"/>
      <c r="C364" s="335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66"/>
      <c r="Y364" s="66"/>
    </row>
    <row r="365" spans="1:29" ht="14.25" customHeight="1" x14ac:dyDescent="0.25">
      <c r="A365" s="331" t="s">
        <v>111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4301020196</v>
      </c>
      <c r="D366" s="315">
        <v>4607091389388</v>
      </c>
      <c r="E366" s="315"/>
      <c r="F366" s="63">
        <v>1.3</v>
      </c>
      <c r="G366" s="38">
        <v>4</v>
      </c>
      <c r="H366" s="63">
        <v>5.2</v>
      </c>
      <c r="I366" s="63">
        <v>5.6079999999999997</v>
      </c>
      <c r="J366" s="38">
        <v>104</v>
      </c>
      <c r="K366" s="39" t="s">
        <v>142</v>
      </c>
      <c r="L366" s="38">
        <v>35</v>
      </c>
      <c r="M366" s="3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4301020185</v>
      </c>
      <c r="D367" s="315">
        <v>4607091389364</v>
      </c>
      <c r="E367" s="315"/>
      <c r="F367" s="63">
        <v>0.42</v>
      </c>
      <c r="G367" s="38">
        <v>6</v>
      </c>
      <c r="H367" s="63">
        <v>2.52</v>
      </c>
      <c r="I367" s="63">
        <v>2.75</v>
      </c>
      <c r="J367" s="38">
        <v>156</v>
      </c>
      <c r="K367" s="39" t="s">
        <v>142</v>
      </c>
      <c r="L367" s="38">
        <v>35</v>
      </c>
      <c r="M367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7"/>
      <c r="O367" s="317"/>
      <c r="P367" s="317"/>
      <c r="Q367" s="31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IFERROR(IF(V367=0,"",ROUNDUP(V367/H367,0)*0.00753),"")</f>
        <v/>
      </c>
      <c r="X367" s="69" t="s">
        <v>48</v>
      </c>
      <c r="Y367" s="70" t="s">
        <v>48</v>
      </c>
      <c r="AC367" s="275" t="s">
        <v>65</v>
      </c>
    </row>
    <row r="368" spans="1:29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20" t="s">
        <v>43</v>
      </c>
      <c r="N368" s="321"/>
      <c r="O368" s="321"/>
      <c r="P368" s="321"/>
      <c r="Q368" s="321"/>
      <c r="R368" s="321"/>
      <c r="S368" s="322"/>
      <c r="T368" s="43" t="s">
        <v>42</v>
      </c>
      <c r="U368" s="44">
        <f>IFERROR(U366/H366,"0")+IFERROR(U367/H367,"0")</f>
        <v>0</v>
      </c>
      <c r="V368" s="44">
        <f>IFERROR(V366/H366,"0")+IFERROR(V367/H367,"0")</f>
        <v>0</v>
      </c>
      <c r="W368" s="44">
        <f>IFERROR(IF(W366="",0,W366),"0")+IFERROR(IF(W367="",0,W367),"0")</f>
        <v>0</v>
      </c>
      <c r="X368" s="68"/>
      <c r="Y368" s="68"/>
    </row>
    <row r="369" spans="1:29" x14ac:dyDescent="0.2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4"/>
      <c r="M369" s="320" t="s">
        <v>43</v>
      </c>
      <c r="N369" s="321"/>
      <c r="O369" s="321"/>
      <c r="P369" s="321"/>
      <c r="Q369" s="321"/>
      <c r="R369" s="321"/>
      <c r="S369" s="322"/>
      <c r="T369" s="43" t="s">
        <v>0</v>
      </c>
      <c r="U369" s="44">
        <f>IFERROR(SUM(U366:U367),"0")</f>
        <v>0</v>
      </c>
      <c r="V369" s="44">
        <f>IFERROR(SUM(V366:V367),"0")</f>
        <v>0</v>
      </c>
      <c r="W369" s="43"/>
      <c r="X369" s="68"/>
      <c r="Y369" s="68"/>
    </row>
    <row r="370" spans="1:29" ht="14.25" customHeight="1" x14ac:dyDescent="0.25">
      <c r="A370" s="331" t="s">
        <v>75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67"/>
      <c r="Y370" s="67"/>
    </row>
    <row r="371" spans="1:29" ht="27" customHeight="1" x14ac:dyDescent="0.25">
      <c r="A371" s="64" t="s">
        <v>578</v>
      </c>
      <c r="B371" s="64" t="s">
        <v>579</v>
      </c>
      <c r="C371" s="37">
        <v>4301031179</v>
      </c>
      <c r="D371" s="315">
        <v>4607091389739</v>
      </c>
      <c r="E371" s="315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9" t="s">
        <v>79</v>
      </c>
      <c r="L371" s="38">
        <v>45</v>
      </c>
      <c r="M371" s="36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6" t="s">
        <v>65</v>
      </c>
    </row>
    <row r="372" spans="1:29" ht="27" customHeight="1" x14ac:dyDescent="0.25">
      <c r="A372" s="64" t="s">
        <v>580</v>
      </c>
      <c r="B372" s="64" t="s">
        <v>581</v>
      </c>
      <c r="C372" s="37">
        <v>4301031176</v>
      </c>
      <c r="D372" s="315">
        <v>4607091389425</v>
      </c>
      <c r="E372" s="315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9" t="s">
        <v>79</v>
      </c>
      <c r="L372" s="38">
        <v>45</v>
      </c>
      <c r="M37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IFERROR(IF(V372=0,"",ROUNDUP(V372/H372,0)*0.00502),"")</f>
        <v/>
      </c>
      <c r="X372" s="69" t="s">
        <v>48</v>
      </c>
      <c r="Y372" s="70" t="s">
        <v>48</v>
      </c>
      <c r="AC372" s="277" t="s">
        <v>65</v>
      </c>
    </row>
    <row r="373" spans="1:29" ht="27" customHeight="1" x14ac:dyDescent="0.25">
      <c r="A373" s="64" t="s">
        <v>582</v>
      </c>
      <c r="B373" s="64" t="s">
        <v>583</v>
      </c>
      <c r="C373" s="37">
        <v>4301031167</v>
      </c>
      <c r="D373" s="315">
        <v>4680115880771</v>
      </c>
      <c r="E373" s="315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9" t="s">
        <v>79</v>
      </c>
      <c r="L373" s="38">
        <v>45</v>
      </c>
      <c r="M373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7"/>
      <c r="O373" s="317"/>
      <c r="P373" s="317"/>
      <c r="Q373" s="31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IFERROR(IF(V373=0,"",ROUNDUP(V373/H373,0)*0.00502),"")</f>
        <v/>
      </c>
      <c r="X373" s="69" t="s">
        <v>48</v>
      </c>
      <c r="Y373" s="70" t="s">
        <v>48</v>
      </c>
      <c r="AC373" s="278" t="s">
        <v>65</v>
      </c>
    </row>
    <row r="374" spans="1:29" ht="27" customHeight="1" x14ac:dyDescent="0.25">
      <c r="A374" s="64" t="s">
        <v>584</v>
      </c>
      <c r="B374" s="64" t="s">
        <v>585</v>
      </c>
      <c r="C374" s="37">
        <v>4301031173</v>
      </c>
      <c r="D374" s="315">
        <v>4607091389500</v>
      </c>
      <c r="E374" s="315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9" t="s">
        <v>79</v>
      </c>
      <c r="L374" s="38">
        <v>45</v>
      </c>
      <c r="M374" s="3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7"/>
      <c r="O374" s="317"/>
      <c r="P374" s="317"/>
      <c r="Q374" s="31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IFERROR(IF(V374=0,"",ROUNDUP(V374/H374,0)*0.00502),"")</f>
        <v/>
      </c>
      <c r="X374" s="69" t="s">
        <v>48</v>
      </c>
      <c r="Y374" s="70" t="s">
        <v>48</v>
      </c>
      <c r="AC374" s="279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4301031103</v>
      </c>
      <c r="D375" s="315">
        <v>4680115881983</v>
      </c>
      <c r="E375" s="315"/>
      <c r="F375" s="63">
        <v>0.28000000000000003</v>
      </c>
      <c r="G375" s="38">
        <v>4</v>
      </c>
      <c r="H375" s="63">
        <v>1.1200000000000001</v>
      </c>
      <c r="I375" s="63">
        <v>1.252</v>
      </c>
      <c r="J375" s="38">
        <v>234</v>
      </c>
      <c r="K375" s="39" t="s">
        <v>79</v>
      </c>
      <c r="L375" s="38">
        <v>40</v>
      </c>
      <c r="M375" s="361" t="s">
        <v>588</v>
      </c>
      <c r="N375" s="317"/>
      <c r="O375" s="317"/>
      <c r="P375" s="317"/>
      <c r="Q375" s="31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IFERROR(IF(V375=0,"",ROUNDUP(V375/H375,0)*0.00502),"")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4"/>
      <c r="M376" s="320" t="s">
        <v>43</v>
      </c>
      <c r="N376" s="321"/>
      <c r="O376" s="321"/>
      <c r="P376" s="321"/>
      <c r="Q376" s="321"/>
      <c r="R376" s="321"/>
      <c r="S376" s="322"/>
      <c r="T376" s="43" t="s">
        <v>42</v>
      </c>
      <c r="U376" s="44">
        <f>IFERROR(U371/H371,"0")+IFERROR(U372/H372,"0")+IFERROR(U373/H373,"0")+IFERROR(U374/H374,"0")+IFERROR(U375/H375,"0")</f>
        <v>0</v>
      </c>
      <c r="V376" s="44">
        <f>IFERROR(V371/H371,"0")+IFERROR(V372/H372,"0")+IFERROR(V373/H373,"0")+IFERROR(V374/H374,"0")+IFERROR(V375/H375,"0")</f>
        <v>0</v>
      </c>
      <c r="W376" s="44">
        <f>IFERROR(IF(W371="",0,W371),"0")+IFERROR(IF(W372="",0,W372),"0")+IFERROR(IF(W373="",0,W373),"0")+IFERROR(IF(W374="",0,W374),"0")+IFERROR(IF(W375="",0,W375),"0")</f>
        <v>0</v>
      </c>
      <c r="X376" s="68"/>
      <c r="Y376" s="68"/>
    </row>
    <row r="377" spans="1:29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20" t="s">
        <v>43</v>
      </c>
      <c r="N377" s="321"/>
      <c r="O377" s="321"/>
      <c r="P377" s="321"/>
      <c r="Q377" s="321"/>
      <c r="R377" s="321"/>
      <c r="S377" s="322"/>
      <c r="T377" s="43" t="s">
        <v>0</v>
      </c>
      <c r="U377" s="44">
        <f>IFERROR(SUM(U371:U375),"0")</f>
        <v>0</v>
      </c>
      <c r="V377" s="44">
        <f>IFERROR(SUM(V371:V375),"0")</f>
        <v>0</v>
      </c>
      <c r="W377" s="43"/>
      <c r="X377" s="68"/>
      <c r="Y377" s="68"/>
    </row>
    <row r="378" spans="1:29" ht="14.25" customHeight="1" x14ac:dyDescent="0.25">
      <c r="A378" s="331" t="s">
        <v>94</v>
      </c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1"/>
      <c r="N378" s="331"/>
      <c r="O378" s="331"/>
      <c r="P378" s="331"/>
      <c r="Q378" s="331"/>
      <c r="R378" s="331"/>
      <c r="S378" s="331"/>
      <c r="T378" s="331"/>
      <c r="U378" s="331"/>
      <c r="V378" s="331"/>
      <c r="W378" s="331"/>
      <c r="X378" s="67"/>
      <c r="Y378" s="67"/>
    </row>
    <row r="379" spans="1:29" ht="27" customHeight="1" x14ac:dyDescent="0.25">
      <c r="A379" s="64" t="s">
        <v>589</v>
      </c>
      <c r="B379" s="64" t="s">
        <v>590</v>
      </c>
      <c r="C379" s="37">
        <v>4301032044</v>
      </c>
      <c r="D379" s="315">
        <v>4680115883000</v>
      </c>
      <c r="E379" s="315"/>
      <c r="F379" s="63">
        <v>0.03</v>
      </c>
      <c r="G379" s="38">
        <v>20</v>
      </c>
      <c r="H379" s="63">
        <v>0.6</v>
      </c>
      <c r="I379" s="63">
        <v>0.63</v>
      </c>
      <c r="J379" s="38">
        <v>350</v>
      </c>
      <c r="K379" s="39" t="s">
        <v>563</v>
      </c>
      <c r="L379" s="38">
        <v>60</v>
      </c>
      <c r="M379" s="362" t="s">
        <v>591</v>
      </c>
      <c r="N379" s="317"/>
      <c r="O379" s="317"/>
      <c r="P379" s="317"/>
      <c r="Q379" s="31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IFERROR(IF(V379=0,"",ROUNDUP(V379/H379,0)*0.00349),"")</f>
        <v/>
      </c>
      <c r="X379" s="69" t="s">
        <v>48</v>
      </c>
      <c r="Y379" s="70" t="s">
        <v>283</v>
      </c>
      <c r="AC379" s="281" t="s">
        <v>65</v>
      </c>
    </row>
    <row r="380" spans="1:29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4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4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14.25" customHeight="1" x14ac:dyDescent="0.25">
      <c r="A382" s="331" t="s">
        <v>106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67"/>
      <c r="Y382" s="67"/>
    </row>
    <row r="383" spans="1:29" ht="27" customHeight="1" x14ac:dyDescent="0.25">
      <c r="A383" s="64" t="s">
        <v>592</v>
      </c>
      <c r="B383" s="64" t="s">
        <v>593</v>
      </c>
      <c r="C383" s="37">
        <v>4301170008</v>
      </c>
      <c r="D383" s="315">
        <v>4680115882980</v>
      </c>
      <c r="E383" s="315"/>
      <c r="F383" s="63">
        <v>0.13</v>
      </c>
      <c r="G383" s="38">
        <v>10</v>
      </c>
      <c r="H383" s="63">
        <v>1.3</v>
      </c>
      <c r="I383" s="63">
        <v>1.43</v>
      </c>
      <c r="J383" s="38">
        <v>320</v>
      </c>
      <c r="K383" s="39" t="s">
        <v>563</v>
      </c>
      <c r="L383" s="38">
        <v>150</v>
      </c>
      <c r="M383" s="359" t="s">
        <v>594</v>
      </c>
      <c r="N383" s="317"/>
      <c r="O383" s="317"/>
      <c r="P383" s="317"/>
      <c r="Q383" s="318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IFERROR(IF(V383=0,"",ROUNDUP(V383/H383,0)*0.00266),"")</f>
        <v/>
      </c>
      <c r="X383" s="69" t="s">
        <v>48</v>
      </c>
      <c r="Y383" s="70" t="s">
        <v>283</v>
      </c>
      <c r="AC383" s="282" t="s">
        <v>65</v>
      </c>
    </row>
    <row r="384" spans="1:29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20" t="s">
        <v>43</v>
      </c>
      <c r="N384" s="321"/>
      <c r="O384" s="321"/>
      <c r="P384" s="321"/>
      <c r="Q384" s="321"/>
      <c r="R384" s="321"/>
      <c r="S384" s="322"/>
      <c r="T384" s="43" t="s">
        <v>42</v>
      </c>
      <c r="U384" s="44">
        <f>IFERROR(U383/H383,"0")</f>
        <v>0</v>
      </c>
      <c r="V384" s="44">
        <f>IFERROR(V383/H383,"0")</f>
        <v>0</v>
      </c>
      <c r="W384" s="44">
        <f>IFERROR(IF(W383="",0,W383),"0")</f>
        <v>0</v>
      </c>
      <c r="X384" s="68"/>
      <c r="Y384" s="68"/>
    </row>
    <row r="385" spans="1:29" x14ac:dyDescent="0.2">
      <c r="A385" s="323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4"/>
      <c r="M385" s="320" t="s">
        <v>43</v>
      </c>
      <c r="N385" s="321"/>
      <c r="O385" s="321"/>
      <c r="P385" s="321"/>
      <c r="Q385" s="321"/>
      <c r="R385" s="321"/>
      <c r="S385" s="322"/>
      <c r="T385" s="43" t="s">
        <v>0</v>
      </c>
      <c r="U385" s="44">
        <f>IFERROR(SUM(U383:U383),"0")</f>
        <v>0</v>
      </c>
      <c r="V385" s="44">
        <f>IFERROR(SUM(V383:V383),"0")</f>
        <v>0</v>
      </c>
      <c r="W385" s="43"/>
      <c r="X385" s="68"/>
      <c r="Y385" s="68"/>
    </row>
    <row r="386" spans="1:29" ht="27.75" customHeight="1" x14ac:dyDescent="0.2">
      <c r="A386" s="340" t="s">
        <v>595</v>
      </c>
      <c r="B386" s="340"/>
      <c r="C386" s="340"/>
      <c r="D386" s="340"/>
      <c r="E386" s="340"/>
      <c r="F386" s="340"/>
      <c r="G386" s="340"/>
      <c r="H386" s="340"/>
      <c r="I386" s="340"/>
      <c r="J386" s="340"/>
      <c r="K386" s="340"/>
      <c r="L386" s="340"/>
      <c r="M386" s="340"/>
      <c r="N386" s="340"/>
      <c r="O386" s="340"/>
      <c r="P386" s="340"/>
      <c r="Q386" s="340"/>
      <c r="R386" s="340"/>
      <c r="S386" s="340"/>
      <c r="T386" s="340"/>
      <c r="U386" s="340"/>
      <c r="V386" s="340"/>
      <c r="W386" s="340"/>
      <c r="X386" s="55"/>
      <c r="Y386" s="55"/>
    </row>
    <row r="387" spans="1:29" ht="16.5" customHeight="1" x14ac:dyDescent="0.25">
      <c r="A387" s="335" t="s">
        <v>595</v>
      </c>
      <c r="B387" s="335"/>
      <c r="C387" s="335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66"/>
      <c r="Y387" s="66"/>
    </row>
    <row r="388" spans="1:29" ht="14.25" customHeight="1" x14ac:dyDescent="0.25">
      <c r="A388" s="331" t="s">
        <v>118</v>
      </c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  <c r="T388" s="331"/>
      <c r="U388" s="331"/>
      <c r="V388" s="331"/>
      <c r="W388" s="331"/>
      <c r="X388" s="67"/>
      <c r="Y388" s="67"/>
    </row>
    <row r="389" spans="1:29" ht="27" customHeight="1" x14ac:dyDescent="0.25">
      <c r="A389" s="64" t="s">
        <v>596</v>
      </c>
      <c r="B389" s="64" t="s">
        <v>597</v>
      </c>
      <c r="C389" s="37">
        <v>4301011371</v>
      </c>
      <c r="D389" s="315">
        <v>4607091389067</v>
      </c>
      <c r="E389" s="315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142</v>
      </c>
      <c r="L389" s="38">
        <v>55</v>
      </c>
      <c r="M389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ref="V389:V398" si="15">IFERROR(IF(U389="",0,CEILING((U389/$H389),1)*$H389),"")</f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598</v>
      </c>
      <c r="B390" s="64" t="s">
        <v>599</v>
      </c>
      <c r="C390" s="37">
        <v>4301011363</v>
      </c>
      <c r="D390" s="315">
        <v>4607091383522</v>
      </c>
      <c r="E390" s="315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114</v>
      </c>
      <c r="L390" s="38">
        <v>55</v>
      </c>
      <c r="M390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5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600</v>
      </c>
      <c r="B391" s="64" t="s">
        <v>601</v>
      </c>
      <c r="C391" s="37">
        <v>4301011431</v>
      </c>
      <c r="D391" s="315">
        <v>4607091384437</v>
      </c>
      <c r="E391" s="315"/>
      <c r="F391" s="63">
        <v>0.88</v>
      </c>
      <c r="G391" s="38">
        <v>6</v>
      </c>
      <c r="H391" s="63">
        <v>5.28</v>
      </c>
      <c r="I391" s="63">
        <v>5.64</v>
      </c>
      <c r="J391" s="38">
        <v>104</v>
      </c>
      <c r="K391" s="39" t="s">
        <v>114</v>
      </c>
      <c r="L391" s="38">
        <v>50</v>
      </c>
      <c r="M391" s="358" t="s">
        <v>602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5"/>
        <v>0</v>
      </c>
      <c r="W391" s="42" t="str">
        <f>IFERROR(IF(V391=0,"",ROUNDUP(V391/H391,0)*0.01196),"")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603</v>
      </c>
      <c r="B392" s="64" t="s">
        <v>604</v>
      </c>
      <c r="C392" s="37">
        <v>4301011365</v>
      </c>
      <c r="D392" s="315">
        <v>4607091389104</v>
      </c>
      <c r="E392" s="315"/>
      <c r="F392" s="63">
        <v>0.88</v>
      </c>
      <c r="G392" s="38">
        <v>6</v>
      </c>
      <c r="H392" s="63">
        <v>5.28</v>
      </c>
      <c r="I392" s="63">
        <v>5.64</v>
      </c>
      <c r="J392" s="38">
        <v>104</v>
      </c>
      <c r="K392" s="39" t="s">
        <v>114</v>
      </c>
      <c r="L392" s="38">
        <v>55</v>
      </c>
      <c r="M392" s="35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5"/>
        <v>0</v>
      </c>
      <c r="W392" s="42" t="str">
        <f>IFERROR(IF(V392=0,"",ROUNDUP(V392/H392,0)*0.01196),"")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605</v>
      </c>
      <c r="B393" s="64" t="s">
        <v>606</v>
      </c>
      <c r="C393" s="37">
        <v>4301011142</v>
      </c>
      <c r="D393" s="315">
        <v>4607091389036</v>
      </c>
      <c r="E393" s="315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352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7"/>
      <c r="O393" s="317"/>
      <c r="P393" s="317"/>
      <c r="Q393" s="318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5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607</v>
      </c>
      <c r="B394" s="64" t="s">
        <v>608</v>
      </c>
      <c r="C394" s="37">
        <v>4301011367</v>
      </c>
      <c r="D394" s="315">
        <v>4680115880603</v>
      </c>
      <c r="E394" s="315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3" t="s">
        <v>609</v>
      </c>
      <c r="N394" s="317"/>
      <c r="O394" s="317"/>
      <c r="P394" s="317"/>
      <c r="Q394" s="318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5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ht="27" customHeight="1" x14ac:dyDescent="0.25">
      <c r="A395" s="64" t="s">
        <v>610</v>
      </c>
      <c r="B395" s="64" t="s">
        <v>611</v>
      </c>
      <c r="C395" s="37">
        <v>4301011168</v>
      </c>
      <c r="D395" s="315">
        <v>4607091389999</v>
      </c>
      <c r="E395" s="315"/>
      <c r="F395" s="63">
        <v>0.6</v>
      </c>
      <c r="G395" s="38">
        <v>6</v>
      </c>
      <c r="H395" s="63">
        <v>3.6</v>
      </c>
      <c r="I395" s="63">
        <v>3.84</v>
      </c>
      <c r="J395" s="38">
        <v>120</v>
      </c>
      <c r="K395" s="39" t="s">
        <v>114</v>
      </c>
      <c r="L395" s="38">
        <v>55</v>
      </c>
      <c r="M395" s="354" t="s">
        <v>612</v>
      </c>
      <c r="N395" s="317"/>
      <c r="O395" s="317"/>
      <c r="P395" s="317"/>
      <c r="Q395" s="318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5"/>
        <v>0</v>
      </c>
      <c r="W395" s="42" t="str">
        <f>IFERROR(IF(V395=0,"",ROUNDUP(V395/H395,0)*0.00937),"")</f>
        <v/>
      </c>
      <c r="X395" s="69" t="s">
        <v>48</v>
      </c>
      <c r="Y395" s="70" t="s">
        <v>48</v>
      </c>
      <c r="AC395" s="289" t="s">
        <v>65</v>
      </c>
    </row>
    <row r="396" spans="1:29" ht="27" customHeight="1" x14ac:dyDescent="0.25">
      <c r="A396" s="64" t="s">
        <v>613</v>
      </c>
      <c r="B396" s="64" t="s">
        <v>614</v>
      </c>
      <c r="C396" s="37">
        <v>4301011372</v>
      </c>
      <c r="D396" s="315">
        <v>4680115882782</v>
      </c>
      <c r="E396" s="315"/>
      <c r="F396" s="63">
        <v>0.6</v>
      </c>
      <c r="G396" s="38">
        <v>6</v>
      </c>
      <c r="H396" s="63">
        <v>3.6</v>
      </c>
      <c r="I396" s="63">
        <v>3.84</v>
      </c>
      <c r="J396" s="38">
        <v>120</v>
      </c>
      <c r="K396" s="39" t="s">
        <v>114</v>
      </c>
      <c r="L396" s="38">
        <v>50</v>
      </c>
      <c r="M396" s="355" t="s">
        <v>615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5"/>
        <v>0</v>
      </c>
      <c r="W396" s="42" t="str">
        <f>IFERROR(IF(V396=0,"",ROUNDUP(V396/H396,0)*0.00937),"")</f>
        <v/>
      </c>
      <c r="X396" s="69" t="s">
        <v>48</v>
      </c>
      <c r="Y396" s="70" t="s">
        <v>48</v>
      </c>
      <c r="AC396" s="290" t="s">
        <v>65</v>
      </c>
    </row>
    <row r="397" spans="1:29" ht="27" customHeight="1" x14ac:dyDescent="0.25">
      <c r="A397" s="64" t="s">
        <v>616</v>
      </c>
      <c r="B397" s="64" t="s">
        <v>617</v>
      </c>
      <c r="C397" s="37">
        <v>4301011190</v>
      </c>
      <c r="D397" s="315">
        <v>4607091389098</v>
      </c>
      <c r="E397" s="315"/>
      <c r="F397" s="63">
        <v>0.4</v>
      </c>
      <c r="G397" s="38">
        <v>6</v>
      </c>
      <c r="H397" s="63">
        <v>2.4</v>
      </c>
      <c r="I397" s="63">
        <v>2.6</v>
      </c>
      <c r="J397" s="38">
        <v>156</v>
      </c>
      <c r="K397" s="39" t="s">
        <v>142</v>
      </c>
      <c r="L397" s="38">
        <v>50</v>
      </c>
      <c r="M397" s="3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7"/>
      <c r="O397" s="317"/>
      <c r="P397" s="317"/>
      <c r="Q397" s="318"/>
      <c r="R397" s="40" t="s">
        <v>48</v>
      </c>
      <c r="S397" s="40" t="s">
        <v>48</v>
      </c>
      <c r="T397" s="41" t="s">
        <v>0</v>
      </c>
      <c r="U397" s="59">
        <v>0</v>
      </c>
      <c r="V397" s="56">
        <f t="shared" si="15"/>
        <v>0</v>
      </c>
      <c r="W397" s="42" t="str">
        <f>IFERROR(IF(V397=0,"",ROUNDUP(V397/H397,0)*0.00753),"")</f>
        <v/>
      </c>
      <c r="X397" s="69" t="s">
        <v>48</v>
      </c>
      <c r="Y397" s="70" t="s">
        <v>48</v>
      </c>
      <c r="AC397" s="291" t="s">
        <v>65</v>
      </c>
    </row>
    <row r="398" spans="1:29" ht="27" customHeight="1" x14ac:dyDescent="0.25">
      <c r="A398" s="64" t="s">
        <v>618</v>
      </c>
      <c r="B398" s="64" t="s">
        <v>619</v>
      </c>
      <c r="C398" s="37">
        <v>4301011366</v>
      </c>
      <c r="D398" s="315">
        <v>4607091389982</v>
      </c>
      <c r="E398" s="315"/>
      <c r="F398" s="63">
        <v>0.6</v>
      </c>
      <c r="G398" s="38">
        <v>6</v>
      </c>
      <c r="H398" s="63">
        <v>3.6</v>
      </c>
      <c r="I398" s="63">
        <v>3.84</v>
      </c>
      <c r="J398" s="38">
        <v>120</v>
      </c>
      <c r="K398" s="39" t="s">
        <v>114</v>
      </c>
      <c r="L398" s="38">
        <v>55</v>
      </c>
      <c r="M398" s="349" t="s">
        <v>620</v>
      </c>
      <c r="N398" s="317"/>
      <c r="O398" s="317"/>
      <c r="P398" s="317"/>
      <c r="Q398" s="318"/>
      <c r="R398" s="40" t="s">
        <v>48</v>
      </c>
      <c r="S398" s="40" t="s">
        <v>48</v>
      </c>
      <c r="T398" s="41" t="s">
        <v>0</v>
      </c>
      <c r="U398" s="59">
        <v>0</v>
      </c>
      <c r="V398" s="56">
        <f t="shared" si="15"/>
        <v>0</v>
      </c>
      <c r="W398" s="42" t="str">
        <f>IFERROR(IF(V398=0,"",ROUNDUP(V398/H398,0)*0.00937),"")</f>
        <v/>
      </c>
      <c r="X398" s="69" t="s">
        <v>48</v>
      </c>
      <c r="Y398" s="70" t="s">
        <v>48</v>
      </c>
      <c r="AC398" s="292" t="s">
        <v>65</v>
      </c>
    </row>
    <row r="399" spans="1:29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4"/>
      <c r="M399" s="320" t="s">
        <v>43</v>
      </c>
      <c r="N399" s="321"/>
      <c r="O399" s="321"/>
      <c r="P399" s="321"/>
      <c r="Q399" s="321"/>
      <c r="R399" s="321"/>
      <c r="S399" s="322"/>
      <c r="T399" s="43" t="s">
        <v>42</v>
      </c>
      <c r="U399" s="44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44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44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68"/>
      <c r="Y399" s="68"/>
    </row>
    <row r="400" spans="1:29" x14ac:dyDescent="0.2">
      <c r="A400" s="323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4"/>
      <c r="M400" s="320" t="s">
        <v>43</v>
      </c>
      <c r="N400" s="321"/>
      <c r="O400" s="321"/>
      <c r="P400" s="321"/>
      <c r="Q400" s="321"/>
      <c r="R400" s="321"/>
      <c r="S400" s="322"/>
      <c r="T400" s="43" t="s">
        <v>0</v>
      </c>
      <c r="U400" s="44">
        <f>IFERROR(SUM(U389:U398),"0")</f>
        <v>0</v>
      </c>
      <c r="V400" s="44">
        <f>IFERROR(SUM(V389:V398),"0")</f>
        <v>0</v>
      </c>
      <c r="W400" s="43"/>
      <c r="X400" s="68"/>
      <c r="Y400" s="68"/>
    </row>
    <row r="401" spans="1:29" ht="14.25" customHeight="1" x14ac:dyDescent="0.25">
      <c r="A401" s="331" t="s">
        <v>111</v>
      </c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  <c r="T401" s="331"/>
      <c r="U401" s="331"/>
      <c r="V401" s="331"/>
      <c r="W401" s="331"/>
      <c r="X401" s="67"/>
      <c r="Y401" s="67"/>
    </row>
    <row r="402" spans="1:29" ht="16.5" customHeight="1" x14ac:dyDescent="0.25">
      <c r="A402" s="64" t="s">
        <v>621</v>
      </c>
      <c r="B402" s="64" t="s">
        <v>622</v>
      </c>
      <c r="C402" s="37">
        <v>4301020222</v>
      </c>
      <c r="D402" s="315">
        <v>4607091388930</v>
      </c>
      <c r="E402" s="315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114</v>
      </c>
      <c r="L402" s="38">
        <v>55</v>
      </c>
      <c r="M402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7"/>
      <c r="O402" s="317"/>
      <c r="P402" s="317"/>
      <c r="Q402" s="318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293" t="s">
        <v>65</v>
      </c>
    </row>
    <row r="403" spans="1:29" ht="16.5" customHeight="1" x14ac:dyDescent="0.25">
      <c r="A403" s="64" t="s">
        <v>623</v>
      </c>
      <c r="B403" s="64" t="s">
        <v>624</v>
      </c>
      <c r="C403" s="37">
        <v>4301020206</v>
      </c>
      <c r="D403" s="315">
        <v>4680115880054</v>
      </c>
      <c r="E403" s="315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9" t="s">
        <v>114</v>
      </c>
      <c r="L403" s="38">
        <v>55</v>
      </c>
      <c r="M403" s="345" t="s">
        <v>625</v>
      </c>
      <c r="N403" s="317"/>
      <c r="O403" s="317"/>
      <c r="P403" s="317"/>
      <c r="Q403" s="318"/>
      <c r="R403" s="40" t="s">
        <v>48</v>
      </c>
      <c r="S403" s="40" t="s">
        <v>48</v>
      </c>
      <c r="T403" s="41" t="s">
        <v>0</v>
      </c>
      <c r="U403" s="59">
        <v>0</v>
      </c>
      <c r="V403" s="56">
        <f>IFERROR(IF(U403="",0,CEILING((U403/$H403),1)*$H403),"")</f>
        <v>0</v>
      </c>
      <c r="W403" s="42" t="str">
        <f>IFERROR(IF(V403=0,"",ROUNDUP(V403/H403,0)*0.00937),"")</f>
        <v/>
      </c>
      <c r="X403" s="69" t="s">
        <v>48</v>
      </c>
      <c r="Y403" s="70" t="s">
        <v>48</v>
      </c>
      <c r="AC403" s="294" t="s">
        <v>65</v>
      </c>
    </row>
    <row r="404" spans="1:29" x14ac:dyDescent="0.2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4"/>
      <c r="M404" s="320" t="s">
        <v>43</v>
      </c>
      <c r="N404" s="321"/>
      <c r="O404" s="321"/>
      <c r="P404" s="321"/>
      <c r="Q404" s="321"/>
      <c r="R404" s="321"/>
      <c r="S404" s="322"/>
      <c r="T404" s="43" t="s">
        <v>42</v>
      </c>
      <c r="U404" s="44">
        <f>IFERROR(U402/H402,"0")+IFERROR(U403/H403,"0")</f>
        <v>0</v>
      </c>
      <c r="V404" s="44">
        <f>IFERROR(V402/H402,"0")+IFERROR(V403/H403,"0")</f>
        <v>0</v>
      </c>
      <c r="W404" s="44">
        <f>IFERROR(IF(W402="",0,W402),"0")+IFERROR(IF(W403="",0,W403),"0")</f>
        <v>0</v>
      </c>
      <c r="X404" s="68"/>
      <c r="Y404" s="68"/>
    </row>
    <row r="405" spans="1:29" x14ac:dyDescent="0.2">
      <c r="A405" s="323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4"/>
      <c r="M405" s="320" t="s">
        <v>43</v>
      </c>
      <c r="N405" s="321"/>
      <c r="O405" s="321"/>
      <c r="P405" s="321"/>
      <c r="Q405" s="321"/>
      <c r="R405" s="321"/>
      <c r="S405" s="322"/>
      <c r="T405" s="43" t="s">
        <v>0</v>
      </c>
      <c r="U405" s="44">
        <f>IFERROR(SUM(U402:U403),"0")</f>
        <v>0</v>
      </c>
      <c r="V405" s="44">
        <f>IFERROR(SUM(V402:V403),"0")</f>
        <v>0</v>
      </c>
      <c r="W405" s="43"/>
      <c r="X405" s="68"/>
      <c r="Y405" s="68"/>
    </row>
    <row r="406" spans="1:29" ht="14.25" customHeight="1" x14ac:dyDescent="0.25">
      <c r="A406" s="331" t="s">
        <v>75</v>
      </c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1"/>
      <c r="N406" s="331"/>
      <c r="O406" s="331"/>
      <c r="P406" s="331"/>
      <c r="Q406" s="331"/>
      <c r="R406" s="331"/>
      <c r="S406" s="331"/>
      <c r="T406" s="331"/>
      <c r="U406" s="331"/>
      <c r="V406" s="331"/>
      <c r="W406" s="331"/>
      <c r="X406" s="67"/>
      <c r="Y406" s="67"/>
    </row>
    <row r="407" spans="1:29" ht="27" customHeight="1" x14ac:dyDescent="0.25">
      <c r="A407" s="64" t="s">
        <v>626</v>
      </c>
      <c r="B407" s="64" t="s">
        <v>627</v>
      </c>
      <c r="C407" s="37">
        <v>4301031198</v>
      </c>
      <c r="D407" s="315">
        <v>4607091383348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114</v>
      </c>
      <c r="L407" s="38">
        <v>55</v>
      </c>
      <c r="M407" s="34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2" si="16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628</v>
      </c>
      <c r="B408" s="64" t="s">
        <v>629</v>
      </c>
      <c r="C408" s="37">
        <v>4301031188</v>
      </c>
      <c r="D408" s="315">
        <v>4607091383386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79</v>
      </c>
      <c r="L408" s="38">
        <v>55</v>
      </c>
      <c r="M408" s="34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6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96" t="s">
        <v>65</v>
      </c>
    </row>
    <row r="409" spans="1:29" ht="27" customHeight="1" x14ac:dyDescent="0.25">
      <c r="A409" s="64" t="s">
        <v>630</v>
      </c>
      <c r="B409" s="64" t="s">
        <v>631</v>
      </c>
      <c r="C409" s="37">
        <v>4301031189</v>
      </c>
      <c r="D409" s="315">
        <v>4607091383355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79</v>
      </c>
      <c r="L409" s="38">
        <v>55</v>
      </c>
      <c r="M409" s="341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6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97" t="s">
        <v>65</v>
      </c>
    </row>
    <row r="410" spans="1:29" ht="27" customHeight="1" x14ac:dyDescent="0.25">
      <c r="A410" s="64" t="s">
        <v>632</v>
      </c>
      <c r="B410" s="64" t="s">
        <v>633</v>
      </c>
      <c r="C410" s="37">
        <v>4301031214</v>
      </c>
      <c r="D410" s="315">
        <v>4680115882072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114</v>
      </c>
      <c r="L410" s="38">
        <v>55</v>
      </c>
      <c r="M410" s="342" t="s">
        <v>634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6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298" t="s">
        <v>65</v>
      </c>
    </row>
    <row r="411" spans="1:29" ht="27" customHeight="1" x14ac:dyDescent="0.25">
      <c r="A411" s="64" t="s">
        <v>635</v>
      </c>
      <c r="B411" s="64" t="s">
        <v>636</v>
      </c>
      <c r="C411" s="37">
        <v>4301031217</v>
      </c>
      <c r="D411" s="315">
        <v>4680115882102</v>
      </c>
      <c r="E411" s="315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637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6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99" t="s">
        <v>65</v>
      </c>
    </row>
    <row r="412" spans="1:29" ht="27" customHeight="1" x14ac:dyDescent="0.25">
      <c r="A412" s="64" t="s">
        <v>638</v>
      </c>
      <c r="B412" s="64" t="s">
        <v>639</v>
      </c>
      <c r="C412" s="37">
        <v>4301031216</v>
      </c>
      <c r="D412" s="315">
        <v>4680115882096</v>
      </c>
      <c r="E412" s="315"/>
      <c r="F412" s="63">
        <v>0.6</v>
      </c>
      <c r="G412" s="38">
        <v>6</v>
      </c>
      <c r="H412" s="63">
        <v>3.6</v>
      </c>
      <c r="I412" s="63">
        <v>3.81</v>
      </c>
      <c r="J412" s="38">
        <v>120</v>
      </c>
      <c r="K412" s="39" t="s">
        <v>79</v>
      </c>
      <c r="L412" s="38">
        <v>55</v>
      </c>
      <c r="M412" s="344" t="s">
        <v>640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6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300" t="s">
        <v>65</v>
      </c>
    </row>
    <row r="413" spans="1:29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4"/>
      <c r="M413" s="320" t="s">
        <v>43</v>
      </c>
      <c r="N413" s="321"/>
      <c r="O413" s="321"/>
      <c r="P413" s="321"/>
      <c r="Q413" s="321"/>
      <c r="R413" s="321"/>
      <c r="S413" s="322"/>
      <c r="T413" s="43" t="s">
        <v>42</v>
      </c>
      <c r="U413" s="44">
        <f>IFERROR(U407/H407,"0")+IFERROR(U408/H408,"0")+IFERROR(U409/H409,"0")+IFERROR(U410/H410,"0")+IFERROR(U411/H411,"0")+IFERROR(U412/H412,"0")</f>
        <v>0</v>
      </c>
      <c r="V413" s="44">
        <f>IFERROR(V407/H407,"0")+IFERROR(V408/H408,"0")+IFERROR(V409/H409,"0")+IFERROR(V410/H410,"0")+IFERROR(V411/H411,"0")+IFERROR(V412/H412,"0")</f>
        <v>0</v>
      </c>
      <c r="W413" s="44">
        <f>IFERROR(IF(W407="",0,W407),"0")+IFERROR(IF(W408="",0,W408),"0")+IFERROR(IF(W409="",0,W409),"0")+IFERROR(IF(W410="",0,W410),"0")+IFERROR(IF(W411="",0,W411),"0")+IFERROR(IF(W412="",0,W412),"0")</f>
        <v>0</v>
      </c>
      <c r="X413" s="68"/>
      <c r="Y413" s="68"/>
    </row>
    <row r="414" spans="1:29" x14ac:dyDescent="0.2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4"/>
      <c r="M414" s="320" t="s">
        <v>43</v>
      </c>
      <c r="N414" s="321"/>
      <c r="O414" s="321"/>
      <c r="P414" s="321"/>
      <c r="Q414" s="321"/>
      <c r="R414" s="321"/>
      <c r="S414" s="322"/>
      <c r="T414" s="43" t="s">
        <v>0</v>
      </c>
      <c r="U414" s="44">
        <f>IFERROR(SUM(U407:U412),"0")</f>
        <v>0</v>
      </c>
      <c r="V414" s="44">
        <f>IFERROR(SUM(V407:V412),"0")</f>
        <v>0</v>
      </c>
      <c r="W414" s="43"/>
      <c r="X414" s="68"/>
      <c r="Y414" s="68"/>
    </row>
    <row r="415" spans="1:29" ht="14.25" customHeight="1" x14ac:dyDescent="0.25">
      <c r="A415" s="331" t="s">
        <v>80</v>
      </c>
      <c r="B415" s="331"/>
      <c r="C415" s="331"/>
      <c r="D415" s="331"/>
      <c r="E415" s="331"/>
      <c r="F415" s="331"/>
      <c r="G415" s="331"/>
      <c r="H415" s="331"/>
      <c r="I415" s="331"/>
      <c r="J415" s="331"/>
      <c r="K415" s="331"/>
      <c r="L415" s="331"/>
      <c r="M415" s="331"/>
      <c r="N415" s="331"/>
      <c r="O415" s="331"/>
      <c r="P415" s="331"/>
      <c r="Q415" s="331"/>
      <c r="R415" s="331"/>
      <c r="S415" s="331"/>
      <c r="T415" s="331"/>
      <c r="U415" s="331"/>
      <c r="V415" s="331"/>
      <c r="W415" s="331"/>
      <c r="X415" s="67"/>
      <c r="Y415" s="67"/>
    </row>
    <row r="416" spans="1:29" ht="16.5" customHeight="1" x14ac:dyDescent="0.25">
      <c r="A416" s="64" t="s">
        <v>641</v>
      </c>
      <c r="B416" s="64" t="s">
        <v>642</v>
      </c>
      <c r="C416" s="37">
        <v>4301051230</v>
      </c>
      <c r="D416" s="315">
        <v>4607091383409</v>
      </c>
      <c r="E416" s="315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7"/>
      <c r="O416" s="317"/>
      <c r="P416" s="317"/>
      <c r="Q416" s="31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1" t="s">
        <v>65</v>
      </c>
    </row>
    <row r="417" spans="1:29" ht="16.5" customHeight="1" x14ac:dyDescent="0.25">
      <c r="A417" s="64" t="s">
        <v>643</v>
      </c>
      <c r="B417" s="64" t="s">
        <v>644</v>
      </c>
      <c r="C417" s="37">
        <v>4301051231</v>
      </c>
      <c r="D417" s="315">
        <v>4607091383416</v>
      </c>
      <c r="E417" s="315"/>
      <c r="F417" s="63">
        <v>1.3</v>
      </c>
      <c r="G417" s="38">
        <v>6</v>
      </c>
      <c r="H417" s="63">
        <v>7.8</v>
      </c>
      <c r="I417" s="63">
        <v>8.3460000000000001</v>
      </c>
      <c r="J417" s="38">
        <v>56</v>
      </c>
      <c r="K417" s="39" t="s">
        <v>79</v>
      </c>
      <c r="L417" s="38">
        <v>45</v>
      </c>
      <c r="M417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7"/>
      <c r="O417" s="317"/>
      <c r="P417" s="317"/>
      <c r="Q417" s="318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2" t="s">
        <v>65</v>
      </c>
    </row>
    <row r="418" spans="1:29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4"/>
      <c r="M418" s="320" t="s">
        <v>43</v>
      </c>
      <c r="N418" s="321"/>
      <c r="O418" s="321"/>
      <c r="P418" s="321"/>
      <c r="Q418" s="321"/>
      <c r="R418" s="321"/>
      <c r="S418" s="322"/>
      <c r="T418" s="43" t="s">
        <v>42</v>
      </c>
      <c r="U418" s="44">
        <f>IFERROR(U416/H416,"0")+IFERROR(U417/H417,"0")</f>
        <v>0</v>
      </c>
      <c r="V418" s="44">
        <f>IFERROR(V416/H416,"0")+IFERROR(V417/H417,"0")</f>
        <v>0</v>
      </c>
      <c r="W418" s="44">
        <f>IFERROR(IF(W416="",0,W416),"0")+IFERROR(IF(W417="",0,W417),"0")</f>
        <v>0</v>
      </c>
      <c r="X418" s="68"/>
      <c r="Y418" s="68"/>
    </row>
    <row r="419" spans="1:29" x14ac:dyDescent="0.2">
      <c r="A419" s="323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4"/>
      <c r="M419" s="320" t="s">
        <v>43</v>
      </c>
      <c r="N419" s="321"/>
      <c r="O419" s="321"/>
      <c r="P419" s="321"/>
      <c r="Q419" s="321"/>
      <c r="R419" s="321"/>
      <c r="S419" s="322"/>
      <c r="T419" s="43" t="s">
        <v>0</v>
      </c>
      <c r="U419" s="44">
        <f>IFERROR(SUM(U416:U417),"0")</f>
        <v>0</v>
      </c>
      <c r="V419" s="44">
        <f>IFERROR(SUM(V416:V417),"0")</f>
        <v>0</v>
      </c>
      <c r="W419" s="43"/>
      <c r="X419" s="68"/>
      <c r="Y419" s="68"/>
    </row>
    <row r="420" spans="1:29" ht="27.75" customHeight="1" x14ac:dyDescent="0.2">
      <c r="A420" s="340" t="s">
        <v>645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55"/>
      <c r="Y420" s="55"/>
    </row>
    <row r="421" spans="1:29" ht="16.5" customHeight="1" x14ac:dyDescent="0.25">
      <c r="A421" s="335" t="s">
        <v>646</v>
      </c>
      <c r="B421" s="335"/>
      <c r="C421" s="335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66"/>
      <c r="Y421" s="66"/>
    </row>
    <row r="422" spans="1:29" ht="14.25" customHeight="1" x14ac:dyDescent="0.25">
      <c r="A422" s="331" t="s">
        <v>118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29" ht="27" customHeight="1" x14ac:dyDescent="0.25">
      <c r="A423" s="64" t="s">
        <v>647</v>
      </c>
      <c r="B423" s="64" t="s">
        <v>648</v>
      </c>
      <c r="C423" s="37">
        <v>4301011434</v>
      </c>
      <c r="D423" s="315">
        <v>4680115881099</v>
      </c>
      <c r="E423" s="315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6" t="s">
        <v>649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3" t="s">
        <v>65</v>
      </c>
    </row>
    <row r="424" spans="1:29" ht="27" customHeight="1" x14ac:dyDescent="0.25">
      <c r="A424" s="64" t="s">
        <v>650</v>
      </c>
      <c r="B424" s="64" t="s">
        <v>651</v>
      </c>
      <c r="C424" s="37">
        <v>4301011435</v>
      </c>
      <c r="D424" s="315">
        <v>4680115881150</v>
      </c>
      <c r="E424" s="315"/>
      <c r="F424" s="63">
        <v>1.5</v>
      </c>
      <c r="G424" s="38">
        <v>8</v>
      </c>
      <c r="H424" s="63">
        <v>12</v>
      </c>
      <c r="I424" s="63">
        <v>12.48</v>
      </c>
      <c r="J424" s="38">
        <v>56</v>
      </c>
      <c r="K424" s="39" t="s">
        <v>114</v>
      </c>
      <c r="L424" s="38">
        <v>50</v>
      </c>
      <c r="M424" s="337" t="s">
        <v>652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4" t="s">
        <v>65</v>
      </c>
    </row>
    <row r="425" spans="1:29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4"/>
      <c r="M425" s="320" t="s">
        <v>43</v>
      </c>
      <c r="N425" s="321"/>
      <c r="O425" s="321"/>
      <c r="P425" s="321"/>
      <c r="Q425" s="321"/>
      <c r="R425" s="321"/>
      <c r="S425" s="322"/>
      <c r="T425" s="43" t="s">
        <v>42</v>
      </c>
      <c r="U425" s="44">
        <f>IFERROR(U423/H423,"0")+IFERROR(U424/H424,"0")</f>
        <v>0</v>
      </c>
      <c r="V425" s="44">
        <f>IFERROR(V423/H423,"0")+IFERROR(V424/H424,"0")</f>
        <v>0</v>
      </c>
      <c r="W425" s="44">
        <f>IFERROR(IF(W423="",0,W423),"0")+IFERROR(IF(W424="",0,W424),"0")</f>
        <v>0</v>
      </c>
      <c r="X425" s="68"/>
      <c r="Y425" s="68"/>
    </row>
    <row r="426" spans="1:29" x14ac:dyDescent="0.2">
      <c r="A426" s="323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4"/>
      <c r="M426" s="320" t="s">
        <v>43</v>
      </c>
      <c r="N426" s="321"/>
      <c r="O426" s="321"/>
      <c r="P426" s="321"/>
      <c r="Q426" s="321"/>
      <c r="R426" s="321"/>
      <c r="S426" s="322"/>
      <c r="T426" s="43" t="s">
        <v>0</v>
      </c>
      <c r="U426" s="44">
        <f>IFERROR(SUM(U423:U424),"0")</f>
        <v>0</v>
      </c>
      <c r="V426" s="44">
        <f>IFERROR(SUM(V423:V424),"0")</f>
        <v>0</v>
      </c>
      <c r="W426" s="43"/>
      <c r="X426" s="68"/>
      <c r="Y426" s="68"/>
    </row>
    <row r="427" spans="1:29" ht="14.25" customHeight="1" x14ac:dyDescent="0.25">
      <c r="A427" s="331" t="s">
        <v>111</v>
      </c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1"/>
      <c r="N427" s="331"/>
      <c r="O427" s="331"/>
      <c r="P427" s="331"/>
      <c r="Q427" s="331"/>
      <c r="R427" s="331"/>
      <c r="S427" s="331"/>
      <c r="T427" s="331"/>
      <c r="U427" s="331"/>
      <c r="V427" s="331"/>
      <c r="W427" s="331"/>
      <c r="X427" s="67"/>
      <c r="Y427" s="67"/>
    </row>
    <row r="428" spans="1:29" ht="16.5" customHeight="1" x14ac:dyDescent="0.25">
      <c r="A428" s="64" t="s">
        <v>653</v>
      </c>
      <c r="B428" s="64" t="s">
        <v>654</v>
      </c>
      <c r="C428" s="37">
        <v>4301020230</v>
      </c>
      <c r="D428" s="315">
        <v>4680115881112</v>
      </c>
      <c r="E428" s="315"/>
      <c r="F428" s="63">
        <v>1.35</v>
      </c>
      <c r="G428" s="38">
        <v>8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3" t="s">
        <v>655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5" t="s">
        <v>65</v>
      </c>
    </row>
    <row r="429" spans="1:29" ht="27" customHeight="1" x14ac:dyDescent="0.25">
      <c r="A429" s="64" t="s">
        <v>656</v>
      </c>
      <c r="B429" s="64" t="s">
        <v>657</v>
      </c>
      <c r="C429" s="37">
        <v>4301020231</v>
      </c>
      <c r="D429" s="315">
        <v>4680115881129</v>
      </c>
      <c r="E429" s="315"/>
      <c r="F429" s="63">
        <v>1.8</v>
      </c>
      <c r="G429" s="38">
        <v>6</v>
      </c>
      <c r="H429" s="63">
        <v>10.8</v>
      </c>
      <c r="I429" s="63">
        <v>11.28</v>
      </c>
      <c r="J429" s="38">
        <v>56</v>
      </c>
      <c r="K429" s="39" t="s">
        <v>114</v>
      </c>
      <c r="L429" s="38">
        <v>50</v>
      </c>
      <c r="M429" s="334" t="s">
        <v>658</v>
      </c>
      <c r="N429" s="317"/>
      <c r="O429" s="317"/>
      <c r="P429" s="317"/>
      <c r="Q429" s="31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306" t="s">
        <v>65</v>
      </c>
    </row>
    <row r="430" spans="1:29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20" t="s">
        <v>43</v>
      </c>
      <c r="N430" s="321"/>
      <c r="O430" s="321"/>
      <c r="P430" s="321"/>
      <c r="Q430" s="321"/>
      <c r="R430" s="321"/>
      <c r="S430" s="322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29" x14ac:dyDescent="0.2">
      <c r="A431" s="323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4"/>
      <c r="M431" s="320" t="s">
        <v>43</v>
      </c>
      <c r="N431" s="321"/>
      <c r="O431" s="321"/>
      <c r="P431" s="321"/>
      <c r="Q431" s="321"/>
      <c r="R431" s="321"/>
      <c r="S431" s="322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29" ht="14.25" customHeight="1" x14ac:dyDescent="0.25">
      <c r="A432" s="331" t="s">
        <v>75</v>
      </c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1"/>
      <c r="N432" s="331"/>
      <c r="O432" s="331"/>
      <c r="P432" s="331"/>
      <c r="Q432" s="331"/>
      <c r="R432" s="331"/>
      <c r="S432" s="331"/>
      <c r="T432" s="331"/>
      <c r="U432" s="331"/>
      <c r="V432" s="331"/>
      <c r="W432" s="331"/>
      <c r="X432" s="67"/>
      <c r="Y432" s="67"/>
    </row>
    <row r="433" spans="1:29" ht="27" customHeight="1" x14ac:dyDescent="0.25">
      <c r="A433" s="64" t="s">
        <v>659</v>
      </c>
      <c r="B433" s="64" t="s">
        <v>660</v>
      </c>
      <c r="C433" s="37">
        <v>4301031192</v>
      </c>
      <c r="D433" s="315">
        <v>4680115881167</v>
      </c>
      <c r="E433" s="315"/>
      <c r="F433" s="63">
        <v>0.63</v>
      </c>
      <c r="G433" s="38">
        <v>6</v>
      </c>
      <c r="H433" s="63">
        <v>3.78</v>
      </c>
      <c r="I433" s="63">
        <v>4.04</v>
      </c>
      <c r="J433" s="38">
        <v>156</v>
      </c>
      <c r="K433" s="39" t="s">
        <v>79</v>
      </c>
      <c r="L433" s="38">
        <v>40</v>
      </c>
      <c r="M433" s="329" t="s">
        <v>661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07" t="s">
        <v>65</v>
      </c>
    </row>
    <row r="434" spans="1:29" ht="16.5" customHeight="1" x14ac:dyDescent="0.25">
      <c r="A434" s="64" t="s">
        <v>662</v>
      </c>
      <c r="B434" s="64" t="s">
        <v>663</v>
      </c>
      <c r="C434" s="37">
        <v>4301031193</v>
      </c>
      <c r="D434" s="315">
        <v>4680115881136</v>
      </c>
      <c r="E434" s="315"/>
      <c r="F434" s="63">
        <v>0.63</v>
      </c>
      <c r="G434" s="38">
        <v>6</v>
      </c>
      <c r="H434" s="63">
        <v>3.78</v>
      </c>
      <c r="I434" s="63">
        <v>4.04</v>
      </c>
      <c r="J434" s="38">
        <v>156</v>
      </c>
      <c r="K434" s="39" t="s">
        <v>79</v>
      </c>
      <c r="L434" s="38">
        <v>40</v>
      </c>
      <c r="M434" s="330" t="s">
        <v>664</v>
      </c>
      <c r="N434" s="317"/>
      <c r="O434" s="317"/>
      <c r="P434" s="317"/>
      <c r="Q434" s="318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IFERROR(IF(V434=0,"",ROUNDUP(V434/H434,0)*0.00753),"")</f>
        <v/>
      </c>
      <c r="X434" s="69" t="s">
        <v>48</v>
      </c>
      <c r="Y434" s="70" t="s">
        <v>48</v>
      </c>
      <c r="AC434" s="308" t="s">
        <v>65</v>
      </c>
    </row>
    <row r="435" spans="1:29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20" t="s">
        <v>43</v>
      </c>
      <c r="N435" s="321"/>
      <c r="O435" s="321"/>
      <c r="P435" s="321"/>
      <c r="Q435" s="321"/>
      <c r="R435" s="321"/>
      <c r="S435" s="322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29" x14ac:dyDescent="0.2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4"/>
      <c r="M436" s="320" t="s">
        <v>43</v>
      </c>
      <c r="N436" s="321"/>
      <c r="O436" s="321"/>
      <c r="P436" s="321"/>
      <c r="Q436" s="321"/>
      <c r="R436" s="321"/>
      <c r="S436" s="322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29" ht="14.25" customHeight="1" x14ac:dyDescent="0.25">
      <c r="A437" s="331" t="s">
        <v>80</v>
      </c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  <c r="T437" s="331"/>
      <c r="U437" s="331"/>
      <c r="V437" s="331"/>
      <c r="W437" s="331"/>
      <c r="X437" s="67"/>
      <c r="Y437" s="67"/>
    </row>
    <row r="438" spans="1:29" ht="27" customHeight="1" x14ac:dyDescent="0.25">
      <c r="A438" s="64" t="s">
        <v>665</v>
      </c>
      <c r="B438" s="64" t="s">
        <v>666</v>
      </c>
      <c r="C438" s="37">
        <v>4301051383</v>
      </c>
      <c r="D438" s="315">
        <v>4680115881143</v>
      </c>
      <c r="E438" s="315"/>
      <c r="F438" s="63">
        <v>1.3</v>
      </c>
      <c r="G438" s="38">
        <v>6</v>
      </c>
      <c r="H438" s="63">
        <v>7.8</v>
      </c>
      <c r="I438" s="63">
        <v>8.3640000000000008</v>
      </c>
      <c r="J438" s="38">
        <v>56</v>
      </c>
      <c r="K438" s="39" t="s">
        <v>79</v>
      </c>
      <c r="L438" s="38">
        <v>40</v>
      </c>
      <c r="M438" s="332" t="s">
        <v>667</v>
      </c>
      <c r="N438" s="317"/>
      <c r="O438" s="317"/>
      <c r="P438" s="317"/>
      <c r="Q438" s="318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09" t="s">
        <v>65</v>
      </c>
    </row>
    <row r="439" spans="1:29" ht="27" customHeight="1" x14ac:dyDescent="0.25">
      <c r="A439" s="64" t="s">
        <v>668</v>
      </c>
      <c r="B439" s="64" t="s">
        <v>669</v>
      </c>
      <c r="C439" s="37">
        <v>4301051381</v>
      </c>
      <c r="D439" s="315">
        <v>4680115881068</v>
      </c>
      <c r="E439" s="315"/>
      <c r="F439" s="63">
        <v>1.3</v>
      </c>
      <c r="G439" s="38">
        <v>6</v>
      </c>
      <c r="H439" s="63">
        <v>7.8</v>
      </c>
      <c r="I439" s="63">
        <v>8.2799999999999994</v>
      </c>
      <c r="J439" s="38">
        <v>56</v>
      </c>
      <c r="K439" s="39" t="s">
        <v>79</v>
      </c>
      <c r="L439" s="38">
        <v>30</v>
      </c>
      <c r="M439" s="316" t="s">
        <v>670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310" t="s">
        <v>65</v>
      </c>
    </row>
    <row r="440" spans="1:29" ht="27" customHeight="1" x14ac:dyDescent="0.25">
      <c r="A440" s="64" t="s">
        <v>671</v>
      </c>
      <c r="B440" s="64" t="s">
        <v>672</v>
      </c>
      <c r="C440" s="37">
        <v>4301051382</v>
      </c>
      <c r="D440" s="315">
        <v>4680115881075</v>
      </c>
      <c r="E440" s="315"/>
      <c r="F440" s="63">
        <v>0.5</v>
      </c>
      <c r="G440" s="38">
        <v>6</v>
      </c>
      <c r="H440" s="63">
        <v>3</v>
      </c>
      <c r="I440" s="63">
        <v>3.2</v>
      </c>
      <c r="J440" s="38">
        <v>156</v>
      </c>
      <c r="K440" s="39" t="s">
        <v>79</v>
      </c>
      <c r="L440" s="38">
        <v>30</v>
      </c>
      <c r="M440" s="319" t="s">
        <v>673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IFERROR(IF(V440=0,"",ROUNDUP(V440/H440,0)*0.00753),"")</f>
        <v/>
      </c>
      <c r="X440" s="69" t="s">
        <v>48</v>
      </c>
      <c r="Y440" s="70" t="s">
        <v>48</v>
      </c>
      <c r="AC440" s="311" t="s">
        <v>65</v>
      </c>
    </row>
    <row r="441" spans="1:29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20" t="s">
        <v>43</v>
      </c>
      <c r="N441" s="321"/>
      <c r="O441" s="321"/>
      <c r="P441" s="321"/>
      <c r="Q441" s="321"/>
      <c r="R441" s="321"/>
      <c r="S441" s="322"/>
      <c r="T441" s="43" t="s">
        <v>42</v>
      </c>
      <c r="U441" s="44">
        <f>IFERROR(U438/H438,"0")+IFERROR(U439/H439,"0")+IFERROR(U440/H440,"0")</f>
        <v>0</v>
      </c>
      <c r="V441" s="44">
        <f>IFERROR(V438/H438,"0")+IFERROR(V439/H439,"0")+IFERROR(V440/H440,"0")</f>
        <v>0</v>
      </c>
      <c r="W441" s="44">
        <f>IFERROR(IF(W438="",0,W438),"0")+IFERROR(IF(W439="",0,W439),"0")+IFERROR(IF(W440="",0,W440),"0")</f>
        <v>0</v>
      </c>
      <c r="X441" s="68"/>
      <c r="Y441" s="68"/>
    </row>
    <row r="442" spans="1:29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20" t="s">
        <v>43</v>
      </c>
      <c r="N442" s="321"/>
      <c r="O442" s="321"/>
      <c r="P442" s="321"/>
      <c r="Q442" s="321"/>
      <c r="R442" s="321"/>
      <c r="S442" s="322"/>
      <c r="T442" s="43" t="s">
        <v>0</v>
      </c>
      <c r="U442" s="44">
        <f>IFERROR(SUM(U438:U440),"0")</f>
        <v>0</v>
      </c>
      <c r="V442" s="44">
        <f>IFERROR(SUM(V438:V440),"0")</f>
        <v>0</v>
      </c>
      <c r="W442" s="43"/>
      <c r="X442" s="68"/>
      <c r="Y442" s="68"/>
    </row>
    <row r="443" spans="1:29" ht="15" customHeight="1" x14ac:dyDescent="0.2">
      <c r="A443" s="323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8"/>
      <c r="M443" s="325" t="s">
        <v>36</v>
      </c>
      <c r="N443" s="326"/>
      <c r="O443" s="326"/>
      <c r="P443" s="326"/>
      <c r="Q443" s="326"/>
      <c r="R443" s="326"/>
      <c r="S443" s="327"/>
      <c r="T443" s="43" t="s">
        <v>0</v>
      </c>
      <c r="U443" s="44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0</v>
      </c>
      <c r="V443" s="44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0</v>
      </c>
      <c r="W443" s="43"/>
      <c r="X443" s="68"/>
      <c r="Y443" s="68"/>
    </row>
    <row r="444" spans="1:29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8"/>
      <c r="M444" s="325" t="s">
        <v>37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0</v>
      </c>
      <c r="V44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0</v>
      </c>
      <c r="W444" s="43"/>
      <c r="X444" s="68"/>
      <c r="Y444" s="68"/>
    </row>
    <row r="445" spans="1:29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8"/>
      <c r="M445" s="325" t="s">
        <v>38</v>
      </c>
      <c r="N445" s="326"/>
      <c r="O445" s="326"/>
      <c r="P445" s="326"/>
      <c r="Q445" s="326"/>
      <c r="R445" s="326"/>
      <c r="S445" s="327"/>
      <c r="T445" s="43" t="s">
        <v>23</v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0</v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0</v>
      </c>
      <c r="W445" s="43"/>
      <c r="X445" s="68"/>
      <c r="Y445" s="68"/>
    </row>
    <row r="446" spans="1:29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8"/>
      <c r="M446" s="325" t="s">
        <v>39</v>
      </c>
      <c r="N446" s="326"/>
      <c r="O446" s="326"/>
      <c r="P446" s="326"/>
      <c r="Q446" s="326"/>
      <c r="R446" s="326"/>
      <c r="S446" s="327"/>
      <c r="T446" s="43" t="s">
        <v>0</v>
      </c>
      <c r="U446" s="44">
        <f>GrossWeightTotal+PalletQtyTotal*25</f>
        <v>0</v>
      </c>
      <c r="V446" s="44">
        <f>GrossWeightTotalR+PalletQtyTotalR*25</f>
        <v>0</v>
      </c>
      <c r="W446" s="43"/>
      <c r="X446" s="68"/>
      <c r="Y446" s="68"/>
    </row>
    <row r="447" spans="1:29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8"/>
      <c r="M447" s="325" t="s">
        <v>40</v>
      </c>
      <c r="N447" s="326"/>
      <c r="O447" s="326"/>
      <c r="P447" s="326"/>
      <c r="Q447" s="326"/>
      <c r="R447" s="326"/>
      <c r="S447" s="327"/>
      <c r="T447" s="43" t="s">
        <v>23</v>
      </c>
      <c r="U447" s="44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0</v>
      </c>
      <c r="V447" s="44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0</v>
      </c>
      <c r="W447" s="43"/>
      <c r="X447" s="68"/>
      <c r="Y447" s="68"/>
    </row>
    <row r="448" spans="1:29" ht="14.25" x14ac:dyDescent="0.2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8"/>
      <c r="M448" s="325" t="s">
        <v>41</v>
      </c>
      <c r="N448" s="326"/>
      <c r="O448" s="326"/>
      <c r="P448" s="326"/>
      <c r="Q448" s="326"/>
      <c r="R448" s="326"/>
      <c r="S448" s="327"/>
      <c r="T448" s="46" t="s">
        <v>54</v>
      </c>
      <c r="U448" s="43"/>
      <c r="V448" s="43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0</v>
      </c>
      <c r="X448" s="68"/>
      <c r="Y448" s="68"/>
    </row>
    <row r="449" spans="1:28" ht="13.5" thickBot="1" x14ac:dyDescent="0.25"/>
    <row r="450" spans="1:28" ht="27" thickTop="1" thickBot="1" x14ac:dyDescent="0.25">
      <c r="A450" s="47" t="s">
        <v>9</v>
      </c>
      <c r="B450" s="71" t="s">
        <v>74</v>
      </c>
      <c r="C450" s="312" t="s">
        <v>109</v>
      </c>
      <c r="D450" s="312" t="s">
        <v>109</v>
      </c>
      <c r="E450" s="312" t="s">
        <v>109</v>
      </c>
      <c r="F450" s="312" t="s">
        <v>109</v>
      </c>
      <c r="G450" s="312" t="s">
        <v>234</v>
      </c>
      <c r="H450" s="312" t="s">
        <v>234</v>
      </c>
      <c r="I450" s="312" t="s">
        <v>234</v>
      </c>
      <c r="J450" s="312" t="s">
        <v>234</v>
      </c>
      <c r="K450" s="312" t="s">
        <v>456</v>
      </c>
      <c r="L450" s="312" t="s">
        <v>456</v>
      </c>
      <c r="M450" s="312" t="s">
        <v>509</v>
      </c>
      <c r="N450" s="312" t="s">
        <v>509</v>
      </c>
      <c r="O450" s="71" t="s">
        <v>595</v>
      </c>
      <c r="P450" s="71" t="s">
        <v>645</v>
      </c>
      <c r="Q450" s="1"/>
      <c r="R450" s="1"/>
      <c r="S450" s="1"/>
      <c r="T450" s="1"/>
      <c r="Y450" s="61"/>
      <c r="AB450" s="1"/>
    </row>
    <row r="451" spans="1:28" ht="14.25" customHeight="1" thickTop="1" x14ac:dyDescent="0.2">
      <c r="A451" s="313" t="s">
        <v>10</v>
      </c>
      <c r="B451" s="312" t="s">
        <v>74</v>
      </c>
      <c r="C451" s="312" t="s">
        <v>110</v>
      </c>
      <c r="D451" s="312" t="s">
        <v>117</v>
      </c>
      <c r="E451" s="312" t="s">
        <v>109</v>
      </c>
      <c r="F451" s="312" t="s">
        <v>225</v>
      </c>
      <c r="G451" s="312" t="s">
        <v>235</v>
      </c>
      <c r="H451" s="312" t="s">
        <v>242</v>
      </c>
      <c r="I451" s="312" t="s">
        <v>424</v>
      </c>
      <c r="J451" s="312" t="s">
        <v>441</v>
      </c>
      <c r="K451" s="312" t="s">
        <v>457</v>
      </c>
      <c r="L451" s="312" t="s">
        <v>482</v>
      </c>
      <c r="M451" s="312" t="s">
        <v>510</v>
      </c>
      <c r="N451" s="312" t="s">
        <v>573</v>
      </c>
      <c r="O451" s="312" t="s">
        <v>595</v>
      </c>
      <c r="P451" s="312" t="s">
        <v>646</v>
      </c>
      <c r="Q451" s="1"/>
      <c r="R451" s="1"/>
      <c r="S451" s="1"/>
      <c r="T451" s="1"/>
      <c r="Y451" s="61"/>
      <c r="AB451" s="1"/>
    </row>
    <row r="452" spans="1:28" ht="13.5" thickBot="1" x14ac:dyDescent="0.25">
      <c r="A452" s="314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2"/>
      <c r="N452" s="312"/>
      <c r="O452" s="312"/>
      <c r="P452" s="312"/>
      <c r="Q452" s="1"/>
      <c r="R452" s="1"/>
      <c r="S452" s="1"/>
      <c r="T452" s="1"/>
      <c r="Y452" s="61"/>
      <c r="AB452" s="1"/>
    </row>
    <row r="453" spans="1:28" ht="18" thickTop="1" thickBot="1" x14ac:dyDescent="0.25">
      <c r="A453" s="47" t="s">
        <v>13</v>
      </c>
      <c r="B453" s="53">
        <f>IFERROR(V22*1,"0")+IFERROR(V26*1,"0")+IFERROR(V27*1,"0")+IFERROR(V28*1,"0")+IFERROR(V29*1,"0")+IFERROR(V30*1,"0")+IFERROR(V31*1,"0")+IFERROR(V35*1,"0")+IFERROR(V36*1,"0")+IFERROR(V40*1,"0")+IFERROR(V44*1,"0")</f>
        <v>0</v>
      </c>
      <c r="C453" s="53">
        <f>IFERROR(V50*1,"0")+IFERROR(V51*1,"0")</f>
        <v>0</v>
      </c>
      <c r="D453" s="53">
        <f>IFERROR(V56*1,"0")+IFERROR(V57*1,"0")+IFERROR(V58*1,"0")</f>
        <v>0</v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3" s="53">
        <f>IFERROR(V122*1,"0")+IFERROR(V123*1,"0")+IFERROR(V124*1,"0")+IFERROR(V125*1,"0")</f>
        <v>0</v>
      </c>
      <c r="G453" s="53">
        <f>IFERROR(V131*1,"0")+IFERROR(V132*1,"0")+IFERROR(V133*1,"0")</f>
        <v>0</v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0</v>
      </c>
      <c r="I453" s="53">
        <f>IFERROR(V232*1,"0")+IFERROR(V233*1,"0")+IFERROR(V234*1,"0")+IFERROR(V235*1,"0")+IFERROR(V236*1,"0")+IFERROR(V237*1,"0")+IFERROR(V238*1,"0")+IFERROR(V242*1,"0")+IFERROR(V243*1,"0")</f>
        <v>0</v>
      </c>
      <c r="J453" s="53">
        <f>IFERROR(V248*1,"0")+IFERROR(V249*1,"0")+IFERROR(V253*1,"0")+IFERROR(V254*1,"0")+IFERROR(V255*1,"0")+IFERROR(V259*1,"0")+IFERROR(V263*1,"0")</f>
        <v>0</v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0</v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53">
        <f>IFERROR(V366*1,"0")+IFERROR(V367*1,"0")+IFERROR(V371*1,"0")+IFERROR(V372*1,"0")+IFERROR(V373*1,"0")+IFERROR(V374*1,"0")+IFERROR(V375*1,"0")+IFERROR(V379*1,"0")+IFERROR(V383*1,"0")</f>
        <v>0</v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53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61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674</v>
      </c>
      <c r="H1" s="9"/>
    </row>
    <row r="3" spans="2:8" x14ac:dyDescent="0.2">
      <c r="B3" s="54" t="s">
        <v>675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677</v>
      </c>
      <c r="C6" s="54" t="s">
        <v>678</v>
      </c>
      <c r="D6" s="54" t="s">
        <v>679</v>
      </c>
      <c r="E6" s="54" t="s">
        <v>48</v>
      </c>
    </row>
    <row r="7" spans="2:8" x14ac:dyDescent="0.2">
      <c r="B7" s="54" t="s">
        <v>680</v>
      </c>
      <c r="C7" s="54" t="s">
        <v>681</v>
      </c>
      <c r="D7" s="54" t="s">
        <v>682</v>
      </c>
      <c r="E7" s="54" t="s">
        <v>48</v>
      </c>
    </row>
    <row r="8" spans="2:8" x14ac:dyDescent="0.2">
      <c r="B8" s="54" t="s">
        <v>683</v>
      </c>
      <c r="C8" s="54" t="s">
        <v>684</v>
      </c>
      <c r="D8" s="54" t="s">
        <v>685</v>
      </c>
      <c r="E8" s="54" t="s">
        <v>48</v>
      </c>
    </row>
    <row r="9" spans="2:8" x14ac:dyDescent="0.2">
      <c r="B9" s="54" t="s">
        <v>686</v>
      </c>
      <c r="C9" s="54" t="s">
        <v>687</v>
      </c>
      <c r="D9" s="54" t="s">
        <v>688</v>
      </c>
      <c r="E9" s="54" t="s">
        <v>48</v>
      </c>
    </row>
    <row r="10" spans="2:8" x14ac:dyDescent="0.2">
      <c r="B10" s="54" t="s">
        <v>689</v>
      </c>
      <c r="C10" s="54" t="s">
        <v>690</v>
      </c>
      <c r="D10" s="54" t="s">
        <v>691</v>
      </c>
      <c r="E10" s="54" t="s">
        <v>48</v>
      </c>
    </row>
    <row r="11" spans="2:8" x14ac:dyDescent="0.2">
      <c r="B11" s="54" t="s">
        <v>692</v>
      </c>
      <c r="C11" s="54" t="s">
        <v>693</v>
      </c>
      <c r="D11" s="54" t="s">
        <v>694</v>
      </c>
      <c r="E11" s="54" t="s">
        <v>48</v>
      </c>
    </row>
    <row r="12" spans="2:8" x14ac:dyDescent="0.2">
      <c r="B12" s="54" t="s">
        <v>695</v>
      </c>
      <c r="C12" s="54" t="s">
        <v>696</v>
      </c>
      <c r="D12" s="54" t="s">
        <v>697</v>
      </c>
      <c r="E12" s="54" t="s">
        <v>48</v>
      </c>
    </row>
    <row r="13" spans="2:8" x14ac:dyDescent="0.2">
      <c r="B13" s="54" t="s">
        <v>698</v>
      </c>
      <c r="C13" s="54" t="s">
        <v>699</v>
      </c>
      <c r="D13" s="54" t="s">
        <v>700</v>
      </c>
      <c r="E13" s="54" t="s">
        <v>48</v>
      </c>
    </row>
    <row r="15" spans="2:8" x14ac:dyDescent="0.2">
      <c r="B15" s="54" t="s">
        <v>701</v>
      </c>
      <c r="C15" s="54" t="s">
        <v>678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681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684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687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690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693</v>
      </c>
      <c r="D25" s="54" t="s">
        <v>48</v>
      </c>
      <c r="E25" s="54" t="s">
        <v>48</v>
      </c>
    </row>
    <row r="27" spans="2:5" x14ac:dyDescent="0.2">
      <c r="B27" s="54" t="s">
        <v>707</v>
      </c>
      <c r="C27" s="54" t="s">
        <v>696</v>
      </c>
      <c r="D27" s="54" t="s">
        <v>48</v>
      </c>
      <c r="E27" s="54" t="s">
        <v>48</v>
      </c>
    </row>
    <row r="29" spans="2:5" x14ac:dyDescent="0.2">
      <c r="B29" s="54" t="s">
        <v>708</v>
      </c>
      <c r="C29" s="54" t="s">
        <v>699</v>
      </c>
      <c r="D29" s="54" t="s">
        <v>48</v>
      </c>
      <c r="E29" s="54" t="s">
        <v>48</v>
      </c>
    </row>
    <row r="31" spans="2:5" x14ac:dyDescent="0.2">
      <c r="B31" s="54" t="s">
        <v>709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715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716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717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718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719</v>
      </c>
      <c r="C41" s="54" t="s">
        <v>48</v>
      </c>
      <c r="D41" s="54" t="s">
        <v>48</v>
      </c>
      <c r="E41" s="54" t="s">
        <v>48</v>
      </c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2023-08-10T08:20:36Z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