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-dax.aos.wrk\AppData\Local\Temp\AxReports\"/>
    </mc:Choice>
  </mc:AlternateContent>
  <bookViews>
    <workbookView xWindow="3277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заказа'!$U$416:$U$416</definedName>
    <definedName name="GrossWeightTotalR">'Бланк заказа'!$V$416:$V$416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заказа'!$U$417:$U$417</definedName>
    <definedName name="PalletQtyTotalR">'Бланк заказа'!$V$417:$V$417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заказа'!$B$200:$B$200</definedName>
    <definedName name="ProductId118">'Бланк заказа'!$B$201:$B$201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заказа'!$B$209:$B$209</definedName>
    <definedName name="ProductId124">'Бланк заказа'!$B$210:$B$210</definedName>
    <definedName name="ProductId125">'Бланк заказа'!$B$211:$B$211</definedName>
    <definedName name="ProductId126">'Бланк заказа'!$B$215:$B$215</definedName>
    <definedName name="ProductId127">'Бланк заказа'!$B$216:$B$216</definedName>
    <definedName name="ProductId128">'Бланк заказа'!$B$217:$B$217</definedName>
    <definedName name="ProductId129">'Бланк заказа'!$B$218:$B$218</definedName>
    <definedName name="ProductId13">'Бланк заказа'!$B$55:$B$55</definedName>
    <definedName name="ProductId130">'Бланк заказа'!$B$223:$B$223</definedName>
    <definedName name="ProductId131">'Бланк заказа'!$B$224:$B$224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заказа'!$B$233:$B$233</definedName>
    <definedName name="ProductId138">'Бланк заказа'!$B$234:$B$234</definedName>
    <definedName name="ProductId139">'Бланк заказа'!$B$239:$B$239</definedName>
    <definedName name="ProductId14">'Бланк заказа'!$B$56:$B$56</definedName>
    <definedName name="ProductId140">'Бланк заказа'!$B$240:$B$240</definedName>
    <definedName name="ProductId141">'Бланк заказа'!$B$244:$B$244</definedName>
    <definedName name="ProductId142">'Бланк заказа'!$B$245:$B$245</definedName>
    <definedName name="ProductId143">'Бланк заказа'!$B$246:$B$246</definedName>
    <definedName name="ProductId144">'Бланк заказа'!$B$250:$B$250</definedName>
    <definedName name="ProductId145">'Бланк заказа'!$B$254:$B$254</definedName>
    <definedName name="ProductId146">'Бланк заказа'!$B$258:$B$258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заказа'!$B$280:$B$280</definedName>
    <definedName name="ProductId158">'Бланк заказа'!$B$281:$B$281</definedName>
    <definedName name="ProductId159">'Бланк заказа'!$B$285:$B$285</definedName>
    <definedName name="ProductId16">'Бланк заказа'!$B$62:$B$62</definedName>
    <definedName name="ProductId160">'Бланк заказа'!$B$289:$B$289</definedName>
    <definedName name="ProductId161">'Бланк заказа'!$B$294:$B$294</definedName>
    <definedName name="ProductId162">'Бланк заказа'!$B$295:$B$295</definedName>
    <definedName name="ProductId163">'Бланк заказа'!$B$296:$B$296</definedName>
    <definedName name="ProductId164">'Бланк заказа'!$B$297:$B$297</definedName>
    <definedName name="ProductId165">'Бланк заказа'!$B$301:$B$301</definedName>
    <definedName name="ProductId166">'Бланк заказа'!$B$302:$B$302</definedName>
    <definedName name="ProductId167">'Бланк заказа'!$B$306:$B$306</definedName>
    <definedName name="ProductId168">'Бланк заказа'!$B$307:$B$307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заказа'!$B$380:$B$380</definedName>
    <definedName name="ProductId207">'Бланк заказа'!$B$381:$B$381</definedName>
    <definedName name="ProductId208">'Бланк заказа'!$B$382:$B$382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заказа'!$B$388:$B$388</definedName>
    <definedName name="ProductId212">'Бланк заказа'!$B$389:$B$389</definedName>
    <definedName name="ProductId213">'Бланк заказа'!$B$395:$B$395</definedName>
    <definedName name="ProductId214">'Бланк заказа'!$B$396:$B$396</definedName>
    <definedName name="ProductId215">'Бланк заказа'!$B$400:$B$400</definedName>
    <definedName name="ProductId216">'Бланк заказа'!$B$401:$B$401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заказа'!$B$79:$B$79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заказа'!$B$88:$B$88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заказа'!$B$127:$B$127</definedName>
    <definedName name="ProductId61">'Бланк заказа'!$B$128:$B$128</definedName>
    <definedName name="ProductId62">'Бланк заказа'!$B$129:$B$129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заказа'!$B$35:$B$35</definedName>
    <definedName name="ProductId80">'Бланк заказа'!$B$157:$B$157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заказа'!$U$200:$U$200</definedName>
    <definedName name="SalesQty118">'Бланк заказа'!$U$201:$U$201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заказа'!$U$209:$U$209</definedName>
    <definedName name="SalesQty124">'Бланк заказа'!$U$210:$U$210</definedName>
    <definedName name="SalesQty125">'Бланк заказа'!$U$211:$U$211</definedName>
    <definedName name="SalesQty126">'Бланк заказа'!$U$215:$U$215</definedName>
    <definedName name="SalesQty127">'Бланк заказа'!$U$216:$U$216</definedName>
    <definedName name="SalesQty128">'Бланк заказа'!$U$217:$U$217</definedName>
    <definedName name="SalesQty129">'Бланк заказа'!$U$218:$U$218</definedName>
    <definedName name="SalesQty13">'Бланк заказа'!$U$55:$U$55</definedName>
    <definedName name="SalesQty130">'Бланк заказа'!$U$223:$U$223</definedName>
    <definedName name="SalesQty131">'Бланк заказа'!$U$224:$U$224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заказа'!$U$233:$U$233</definedName>
    <definedName name="SalesQty138">'Бланк заказа'!$U$234:$U$234</definedName>
    <definedName name="SalesQty139">'Бланк заказа'!$U$239:$U$239</definedName>
    <definedName name="SalesQty14">'Бланк заказа'!$U$56:$U$56</definedName>
    <definedName name="SalesQty140">'Бланк заказа'!$U$240:$U$240</definedName>
    <definedName name="SalesQty141">'Бланк заказа'!$U$244:$U$244</definedName>
    <definedName name="SalesQty142">'Бланк заказа'!$U$245:$U$245</definedName>
    <definedName name="SalesQty143">'Бланк заказа'!$U$246:$U$246</definedName>
    <definedName name="SalesQty144">'Бланк заказа'!$U$250:$U$250</definedName>
    <definedName name="SalesQty145">'Бланк заказа'!$U$254:$U$254</definedName>
    <definedName name="SalesQty146">'Бланк заказа'!$U$258:$U$258</definedName>
    <definedName name="SalesQty147">'Бланк заказа'!$U$264:$U$264</definedName>
    <definedName name="SalesQty148">'Бланк заказа'!$U$265:$U$265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заказа'!$U$275:$U$275</definedName>
    <definedName name="SalesQty156">'Бланк заказа'!$U$276:$U$276</definedName>
    <definedName name="SalesQty157">'Бланк заказа'!$U$280:$U$280</definedName>
    <definedName name="SalesQty158">'Бланк заказа'!$U$281:$U$281</definedName>
    <definedName name="SalesQty159">'Бланк заказа'!$U$285:$U$285</definedName>
    <definedName name="SalesQty16">'Бланк заказа'!$U$62:$U$62</definedName>
    <definedName name="SalesQty160">'Бланк заказа'!$U$289:$U$289</definedName>
    <definedName name="SalesQty161">'Бланк заказа'!$U$294:$U$294</definedName>
    <definedName name="SalesQty162">'Бланк заказа'!$U$295:$U$295</definedName>
    <definedName name="SalesQty163">'Бланк заказа'!$U$296:$U$296</definedName>
    <definedName name="SalesQty164">'Бланк заказа'!$U$297:$U$297</definedName>
    <definedName name="SalesQty165">'Бланк заказа'!$U$301:$U$301</definedName>
    <definedName name="SalesQty166">'Бланк заказа'!$U$302:$U$302</definedName>
    <definedName name="SalesQty167">'Бланк заказа'!$U$306:$U$306</definedName>
    <definedName name="SalesQty168">'Бланк заказа'!$U$307:$U$307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заказа'!$U$374:$U$374</definedName>
    <definedName name="SalesQty204">'Бланк заказа'!$U$375:$U$375</definedName>
    <definedName name="SalesQty205">'Бланк заказа'!$U$379:$U$379</definedName>
    <definedName name="SalesQty206">'Бланк заказа'!$U$380:$U$380</definedName>
    <definedName name="SalesQty207">'Бланк заказа'!$U$381:$U$381</definedName>
    <definedName name="SalesQty208">'Бланк заказа'!$U$382:$U$382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заказа'!$U$388:$U$388</definedName>
    <definedName name="SalesQty212">'Бланк заказа'!$U$389:$U$389</definedName>
    <definedName name="SalesQty213">'Бланк заказа'!$U$395:$U$395</definedName>
    <definedName name="SalesQty214">'Бланк заказа'!$U$396:$U$396</definedName>
    <definedName name="SalesQty215">'Бланк заказа'!$U$400:$U$400</definedName>
    <definedName name="SalesQty216">'Бланк заказа'!$U$401:$U$401</definedName>
    <definedName name="SalesQty217">'Бланк заказа'!$U$405:$U$405</definedName>
    <definedName name="SalesQty218">'Бланк заказа'!$U$406:$U$406</definedName>
    <definedName name="SalesQty219">'Бланк заказа'!$U$410:$U$410</definedName>
    <definedName name="SalesQty22">'Бланк заказа'!$U$68:$U$68</definedName>
    <definedName name="SalesQty220">'Бланк заказа'!$U$411:$U$411</definedName>
    <definedName name="SalesQty221">'Бланк заказа'!$U$412:$U$412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заказа'!$U$79:$U$79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заказа'!$U$88:$U$88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заказа'!$U$100:$U$100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заказа'!$U$110:$U$110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заказа'!$U$118:$U$118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заказа'!$U$127:$U$127</definedName>
    <definedName name="SalesQty61">'Бланк заказа'!$U$128:$U$128</definedName>
    <definedName name="SalesQty62">'Бланк заказа'!$U$129:$U$129</definedName>
    <definedName name="SalesQty63">'Бланк заказа'!$U$134:$U$134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заказа'!$U$152:$U$152</definedName>
    <definedName name="SalesQty79">'Бланк заказа'!$U$153:$U$153</definedName>
    <definedName name="SalesQty8">'Бланк заказа'!$U$35:$U$35</definedName>
    <definedName name="SalesQty80">'Бланк заказа'!$U$157:$U$157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заказа'!$V$200:$V$200</definedName>
    <definedName name="SalesRoundBox118">'Бланк заказа'!$V$201:$V$201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заказа'!$V$209:$V$209</definedName>
    <definedName name="SalesRoundBox124">'Бланк заказа'!$V$210:$V$210</definedName>
    <definedName name="SalesRoundBox125">'Бланк заказа'!$V$211:$V$211</definedName>
    <definedName name="SalesRoundBox126">'Бланк заказа'!$V$215:$V$215</definedName>
    <definedName name="SalesRoundBox127">'Бланк заказа'!$V$216:$V$216</definedName>
    <definedName name="SalesRoundBox128">'Бланк заказа'!$V$217:$V$217</definedName>
    <definedName name="SalesRoundBox129">'Бланк заказа'!$V$218:$V$218</definedName>
    <definedName name="SalesRoundBox13">'Бланк заказа'!$V$55:$V$55</definedName>
    <definedName name="SalesRoundBox130">'Бланк заказа'!$V$223:$V$223</definedName>
    <definedName name="SalesRoundBox131">'Бланк заказа'!$V$224:$V$224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заказа'!$V$233:$V$233</definedName>
    <definedName name="SalesRoundBox138">'Бланк заказа'!$V$234:$V$234</definedName>
    <definedName name="SalesRoundBox139">'Бланк заказа'!$V$239:$V$239</definedName>
    <definedName name="SalesRoundBox14">'Бланк заказа'!$V$56:$V$56</definedName>
    <definedName name="SalesRoundBox140">'Бланк заказа'!$V$240:$V$240</definedName>
    <definedName name="SalesRoundBox141">'Бланк заказа'!$V$244:$V$244</definedName>
    <definedName name="SalesRoundBox142">'Бланк заказа'!$V$245:$V$245</definedName>
    <definedName name="SalesRoundBox143">'Бланк заказа'!$V$246:$V$246</definedName>
    <definedName name="SalesRoundBox144">'Бланк заказа'!$V$250:$V$250</definedName>
    <definedName name="SalesRoundBox145">'Бланк заказа'!$V$254:$V$254</definedName>
    <definedName name="SalesRoundBox146">'Бланк заказа'!$V$258:$V$258</definedName>
    <definedName name="SalesRoundBox147">'Бланк заказа'!$V$264:$V$264</definedName>
    <definedName name="SalesRoundBox148">'Бланк заказа'!$V$265:$V$265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заказа'!$V$275:$V$275</definedName>
    <definedName name="SalesRoundBox156">'Бланк заказа'!$V$276:$V$276</definedName>
    <definedName name="SalesRoundBox157">'Бланк заказа'!$V$280:$V$280</definedName>
    <definedName name="SalesRoundBox158">'Бланк заказа'!$V$281:$V$281</definedName>
    <definedName name="SalesRoundBox159">'Бланк заказа'!$V$285:$V$285</definedName>
    <definedName name="SalesRoundBox16">'Бланк заказа'!$V$62:$V$62</definedName>
    <definedName name="SalesRoundBox160">'Бланк заказа'!$V$289:$V$289</definedName>
    <definedName name="SalesRoundBox161">'Бланк заказа'!$V$294:$V$294</definedName>
    <definedName name="SalesRoundBox162">'Бланк заказа'!$V$295:$V$295</definedName>
    <definedName name="SalesRoundBox163">'Бланк заказа'!$V$296:$V$296</definedName>
    <definedName name="SalesRoundBox164">'Бланк заказа'!$V$297:$V$297</definedName>
    <definedName name="SalesRoundBox165">'Бланк заказа'!$V$301:$V$301</definedName>
    <definedName name="SalesRoundBox166">'Бланк заказа'!$V$302:$V$302</definedName>
    <definedName name="SalesRoundBox167">'Бланк заказа'!$V$306:$V$306</definedName>
    <definedName name="SalesRoundBox168">'Бланк заказа'!$V$307:$V$307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заказа'!$V$374:$V$374</definedName>
    <definedName name="SalesRoundBox204">'Бланк заказа'!$V$375:$V$375</definedName>
    <definedName name="SalesRoundBox205">'Бланк заказа'!$V$379:$V$379</definedName>
    <definedName name="SalesRoundBox206">'Бланк заказа'!$V$380:$V$380</definedName>
    <definedName name="SalesRoundBox207">'Бланк заказа'!$V$381:$V$381</definedName>
    <definedName name="SalesRoundBox208">'Бланк заказа'!$V$382:$V$382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заказа'!$V$388:$V$388</definedName>
    <definedName name="SalesRoundBox212">'Бланк заказа'!$V$389:$V$389</definedName>
    <definedName name="SalesRoundBox213">'Бланк заказа'!$V$395:$V$395</definedName>
    <definedName name="SalesRoundBox214">'Бланк заказа'!$V$396:$V$396</definedName>
    <definedName name="SalesRoundBox215">'Бланк заказа'!$V$400:$V$400</definedName>
    <definedName name="SalesRoundBox216">'Бланк заказа'!$V$401:$V$401</definedName>
    <definedName name="SalesRoundBox217">'Бланк заказа'!$V$405:$V$405</definedName>
    <definedName name="SalesRoundBox218">'Бланк заказа'!$V$406:$V$406</definedName>
    <definedName name="SalesRoundBox219">'Бланк заказа'!$V$410:$V$410</definedName>
    <definedName name="SalesRoundBox22">'Бланк заказа'!$V$68:$V$68</definedName>
    <definedName name="SalesRoundBox220">'Бланк заказа'!$V$411:$V$411</definedName>
    <definedName name="SalesRoundBox221">'Бланк заказа'!$V$412:$V$412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заказа'!$V$79:$V$79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заказа'!$V$88:$V$88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заказа'!$V$100:$V$100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заказа'!$V$110:$V$110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заказа'!$V$118:$V$118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заказа'!$V$127:$V$127</definedName>
    <definedName name="SalesRoundBox61">'Бланк заказа'!$V$128:$V$128</definedName>
    <definedName name="SalesRoundBox62">'Бланк заказа'!$V$129:$V$129</definedName>
    <definedName name="SalesRoundBox63">'Бланк заказа'!$V$134:$V$134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заказа'!$V$152:$V$152</definedName>
    <definedName name="SalesRoundBox79">'Бланк заказа'!$V$153:$V$153</definedName>
    <definedName name="SalesRoundBox8">'Бланк заказа'!$V$35:$V$35</definedName>
    <definedName name="SalesRoundBox80">'Бланк заказа'!$V$157:$V$157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заказа'!$T$200:$T$200</definedName>
    <definedName name="UnitOfMeasure118">'Бланк заказа'!$T$201:$T$201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заказа'!$T$209:$T$209</definedName>
    <definedName name="UnitOfMeasure124">'Бланк заказа'!$T$210:$T$210</definedName>
    <definedName name="UnitOfMeasure125">'Бланк заказа'!$T$211:$T$211</definedName>
    <definedName name="UnitOfMeasure126">'Бланк заказа'!$T$215:$T$215</definedName>
    <definedName name="UnitOfMeasure127">'Бланк заказа'!$T$216:$T$216</definedName>
    <definedName name="UnitOfMeasure128">'Бланк заказа'!$T$217:$T$217</definedName>
    <definedName name="UnitOfMeasure129">'Бланк заказа'!$T$218:$T$218</definedName>
    <definedName name="UnitOfMeasure13">'Бланк заказа'!$T$55:$T$55</definedName>
    <definedName name="UnitOfMeasure130">'Бланк заказа'!$T$223:$T$223</definedName>
    <definedName name="UnitOfMeasure131">'Бланк заказа'!$T$224:$T$224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заказа'!$T$233:$T$233</definedName>
    <definedName name="UnitOfMeasure138">'Бланк заказа'!$T$234:$T$234</definedName>
    <definedName name="UnitOfMeasure139">'Бланк заказа'!$T$239:$T$239</definedName>
    <definedName name="UnitOfMeasure14">'Бланк заказа'!$T$56:$T$56</definedName>
    <definedName name="UnitOfMeasure140">'Бланк заказа'!$T$240:$T$240</definedName>
    <definedName name="UnitOfMeasure141">'Бланк заказа'!$T$244:$T$244</definedName>
    <definedName name="UnitOfMeasure142">'Бланк заказа'!$T$245:$T$245</definedName>
    <definedName name="UnitOfMeasure143">'Бланк заказа'!$T$246:$T$246</definedName>
    <definedName name="UnitOfMeasure144">'Бланк заказа'!$T$250:$T$250</definedName>
    <definedName name="UnitOfMeasure145">'Бланк заказа'!$T$254:$T$254</definedName>
    <definedName name="UnitOfMeasure146">'Бланк заказа'!$T$258:$T$258</definedName>
    <definedName name="UnitOfMeasure147">'Бланк заказа'!$T$264:$T$264</definedName>
    <definedName name="UnitOfMeasure148">'Бланк заказа'!$T$265:$T$265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заказа'!$T$275:$T$275</definedName>
    <definedName name="UnitOfMeasure156">'Бланк заказа'!$T$276:$T$276</definedName>
    <definedName name="UnitOfMeasure157">'Бланк заказа'!$T$280:$T$280</definedName>
    <definedName name="UnitOfMeasure158">'Бланк заказа'!$T$281:$T$281</definedName>
    <definedName name="UnitOfMeasure159">'Бланк заказа'!$T$285:$T$285</definedName>
    <definedName name="UnitOfMeasure16">'Бланк заказа'!$T$62:$T$62</definedName>
    <definedName name="UnitOfMeasure160">'Бланк заказа'!$T$289:$T$289</definedName>
    <definedName name="UnitOfMeasure161">'Бланк заказа'!$T$294:$T$294</definedName>
    <definedName name="UnitOfMeasure162">'Бланк заказа'!$T$295:$T$295</definedName>
    <definedName name="UnitOfMeasure163">'Бланк заказа'!$T$296:$T$296</definedName>
    <definedName name="UnitOfMeasure164">'Бланк заказа'!$T$297:$T$297</definedName>
    <definedName name="UnitOfMeasure165">'Бланк заказа'!$T$301:$T$301</definedName>
    <definedName name="UnitOfMeasure166">'Бланк заказа'!$T$302:$T$302</definedName>
    <definedName name="UnitOfMeasure167">'Бланк заказа'!$T$306:$T$306</definedName>
    <definedName name="UnitOfMeasure168">'Бланк заказа'!$T$307:$T$307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заказа'!$T$374:$T$374</definedName>
    <definedName name="UnitOfMeasure204">'Бланк заказа'!$T$375:$T$375</definedName>
    <definedName name="UnitOfMeasure205">'Бланк заказа'!$T$379:$T$379</definedName>
    <definedName name="UnitOfMeasure206">'Бланк заказа'!$T$380:$T$380</definedName>
    <definedName name="UnitOfMeasure207">'Бланк заказа'!$T$381:$T$381</definedName>
    <definedName name="UnitOfMeasure208">'Бланк заказа'!$T$382:$T$382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заказа'!$T$388:$T$388</definedName>
    <definedName name="UnitOfMeasure212">'Бланк заказа'!$T$389:$T$389</definedName>
    <definedName name="UnitOfMeasure213">'Бланк заказа'!$T$395:$T$395</definedName>
    <definedName name="UnitOfMeasure214">'Бланк заказа'!$T$396:$T$396</definedName>
    <definedName name="UnitOfMeasure215">'Бланк заказа'!$T$400:$T$400</definedName>
    <definedName name="UnitOfMeasure216">'Бланк заказа'!$T$401:$T$401</definedName>
    <definedName name="UnitOfMeasure217">'Бланк заказа'!$T$405:$T$405</definedName>
    <definedName name="UnitOfMeasure218">'Бланк заказа'!$T$406:$T$406</definedName>
    <definedName name="UnitOfMeasure219">'Бланк заказа'!$T$410:$T$410</definedName>
    <definedName name="UnitOfMeasure22">'Бланк заказа'!$T$68:$T$68</definedName>
    <definedName name="UnitOfMeasure220">'Бланк заказа'!$T$411:$T$411</definedName>
    <definedName name="UnitOfMeasure221">'Бланк заказа'!$T$412:$T$412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заказа'!$T$79:$T$79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заказа'!$T$88:$T$88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заказа'!$T$100:$T$100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заказа'!$T$110:$T$110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заказа'!$T$118:$T$118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заказа'!$T$127:$T$127</definedName>
    <definedName name="UnitOfMeasure61">'Бланк заказа'!$T$128:$T$128</definedName>
    <definedName name="UnitOfMeasure62">'Бланк заказа'!$T$129:$T$129</definedName>
    <definedName name="UnitOfMeasure63">'Бланк заказа'!$T$134:$T$134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заказа'!$T$152:$T$152</definedName>
    <definedName name="UnitOfMeasure79">'Бланк заказа'!$T$153:$T$153</definedName>
    <definedName name="UnitOfMeasure8">'Бланк заказа'!$T$35:$T$35</definedName>
    <definedName name="UnitOfMeasure80">'Бланк заказа'!$T$157:$T$157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U417" i="2" l="1"/>
  <c r="U416" i="2"/>
  <c r="U418" i="2" s="1"/>
  <c r="U414" i="2"/>
  <c r="U413" i="2"/>
  <c r="V412" i="2"/>
  <c r="W412" i="2" s="1"/>
  <c r="W411" i="2"/>
  <c r="V411" i="2"/>
  <c r="W410" i="2"/>
  <c r="W413" i="2" s="1"/>
  <c r="V410" i="2"/>
  <c r="V414" i="2" s="1"/>
  <c r="U408" i="2"/>
  <c r="U407" i="2"/>
  <c r="V406" i="2"/>
  <c r="W406" i="2" s="1"/>
  <c r="V405" i="2"/>
  <c r="V408" i="2" s="1"/>
  <c r="V403" i="2"/>
  <c r="U403" i="2"/>
  <c r="U402" i="2"/>
  <c r="V401" i="2"/>
  <c r="W401" i="2" s="1"/>
  <c r="V400" i="2"/>
  <c r="V402" i="2" s="1"/>
  <c r="U398" i="2"/>
  <c r="U397" i="2"/>
  <c r="W396" i="2"/>
  <c r="V396" i="2"/>
  <c r="V398" i="2" s="1"/>
  <c r="V395" i="2"/>
  <c r="P425" i="2" s="1"/>
  <c r="U391" i="2"/>
  <c r="U390" i="2"/>
  <c r="W389" i="2"/>
  <c r="V389" i="2"/>
  <c r="M389" i="2"/>
  <c r="W388" i="2"/>
  <c r="W390" i="2" s="1"/>
  <c r="V388" i="2"/>
  <c r="V391" i="2" s="1"/>
  <c r="M388" i="2"/>
  <c r="U386" i="2"/>
  <c r="U385" i="2"/>
  <c r="V384" i="2"/>
  <c r="W384" i="2" s="1"/>
  <c r="V383" i="2"/>
  <c r="W383" i="2" s="1"/>
  <c r="W382" i="2"/>
  <c r="V382" i="2"/>
  <c r="M382" i="2"/>
  <c r="V381" i="2"/>
  <c r="W381" i="2" s="1"/>
  <c r="M381" i="2"/>
  <c r="W380" i="2"/>
  <c r="V380" i="2"/>
  <c r="M380" i="2"/>
  <c r="W379" i="2"/>
  <c r="V379" i="2"/>
  <c r="V386" i="2" s="1"/>
  <c r="V377" i="2"/>
  <c r="U377" i="2"/>
  <c r="V376" i="2"/>
  <c r="U376" i="2"/>
  <c r="V375" i="2"/>
  <c r="W375" i="2" s="1"/>
  <c r="W376" i="2" s="1"/>
  <c r="W374" i="2"/>
  <c r="V374" i="2"/>
  <c r="M374" i="2"/>
  <c r="U372" i="2"/>
  <c r="U371" i="2"/>
  <c r="W370" i="2"/>
  <c r="V370" i="2"/>
  <c r="V369" i="2"/>
  <c r="W369" i="2" s="1"/>
  <c r="M369" i="2"/>
  <c r="V368" i="2"/>
  <c r="W368" i="2" s="1"/>
  <c r="W367" i="2"/>
  <c r="V367" i="2"/>
  <c r="W366" i="2"/>
  <c r="V366" i="2"/>
  <c r="M366" i="2"/>
  <c r="W365" i="2"/>
  <c r="V365" i="2"/>
  <c r="M365" i="2"/>
  <c r="V364" i="2"/>
  <c r="W364" i="2" s="1"/>
  <c r="V363" i="2"/>
  <c r="W363" i="2" s="1"/>
  <c r="M363" i="2"/>
  <c r="V362" i="2"/>
  <c r="V371" i="2" s="1"/>
  <c r="M362" i="2"/>
  <c r="W361" i="2"/>
  <c r="V361" i="2"/>
  <c r="O425" i="2" s="1"/>
  <c r="U357" i="2"/>
  <c r="U356" i="2"/>
  <c r="V355" i="2"/>
  <c r="W355" i="2" s="1"/>
  <c r="V354" i="2"/>
  <c r="W354" i="2" s="1"/>
  <c r="M354" i="2"/>
  <c r="W353" i="2"/>
  <c r="V353" i="2"/>
  <c r="V356" i="2" s="1"/>
  <c r="M353" i="2"/>
  <c r="V352" i="2"/>
  <c r="W352" i="2" s="1"/>
  <c r="M352" i="2"/>
  <c r="V351" i="2"/>
  <c r="V357" i="2" s="1"/>
  <c r="M351" i="2"/>
  <c r="V349" i="2"/>
  <c r="U349" i="2"/>
  <c r="V348" i="2"/>
  <c r="U348" i="2"/>
  <c r="V347" i="2"/>
  <c r="W347" i="2" s="1"/>
  <c r="W348" i="2" s="1"/>
  <c r="M347" i="2"/>
  <c r="W346" i="2"/>
  <c r="V346" i="2"/>
  <c r="N425" i="2" s="1"/>
  <c r="M346" i="2"/>
  <c r="V343" i="2"/>
  <c r="U343" i="2"/>
  <c r="W342" i="2"/>
  <c r="V342" i="2"/>
  <c r="U342" i="2"/>
  <c r="W341" i="2"/>
  <c r="V341" i="2"/>
  <c r="U339" i="2"/>
  <c r="U338" i="2"/>
  <c r="W337" i="2"/>
  <c r="V337" i="2"/>
  <c r="M337" i="2"/>
  <c r="W336" i="2"/>
  <c r="V336" i="2"/>
  <c r="M336" i="2"/>
  <c r="V335" i="2"/>
  <c r="W335" i="2" s="1"/>
  <c r="V334" i="2"/>
  <c r="V339" i="2" s="1"/>
  <c r="M334" i="2"/>
  <c r="U332" i="2"/>
  <c r="U331" i="2"/>
  <c r="W330" i="2"/>
  <c r="V330" i="2"/>
  <c r="M330" i="2"/>
  <c r="V329" i="2"/>
  <c r="W329" i="2" s="1"/>
  <c r="M329" i="2"/>
  <c r="V328" i="2"/>
  <c r="W328" i="2" s="1"/>
  <c r="M328" i="2"/>
  <c r="V327" i="2"/>
  <c r="W327" i="2" s="1"/>
  <c r="M327" i="2"/>
  <c r="W326" i="2"/>
  <c r="V326" i="2"/>
  <c r="M326" i="2"/>
  <c r="V325" i="2"/>
  <c r="W325" i="2" s="1"/>
  <c r="M325" i="2"/>
  <c r="V324" i="2"/>
  <c r="W324" i="2" s="1"/>
  <c r="W331" i="2" s="1"/>
  <c r="M324" i="2"/>
  <c r="U322" i="2"/>
  <c r="V321" i="2"/>
  <c r="U321" i="2"/>
  <c r="V320" i="2"/>
  <c r="W320" i="2" s="1"/>
  <c r="V319" i="2"/>
  <c r="M425" i="2" s="1"/>
  <c r="M319" i="2"/>
  <c r="U315" i="2"/>
  <c r="V314" i="2"/>
  <c r="U314" i="2"/>
  <c r="W313" i="2"/>
  <c r="W314" i="2" s="1"/>
  <c r="V313" i="2"/>
  <c r="V315" i="2" s="1"/>
  <c r="U311" i="2"/>
  <c r="U310" i="2"/>
  <c r="V309" i="2"/>
  <c r="W309" i="2" s="1"/>
  <c r="M309" i="2"/>
  <c r="W308" i="2"/>
  <c r="V308" i="2"/>
  <c r="V310" i="2" s="1"/>
  <c r="M308" i="2"/>
  <c r="W307" i="2"/>
  <c r="V307" i="2"/>
  <c r="V306" i="2"/>
  <c r="V311" i="2" s="1"/>
  <c r="U304" i="2"/>
  <c r="V303" i="2"/>
  <c r="U303" i="2"/>
  <c r="W302" i="2"/>
  <c r="V302" i="2"/>
  <c r="V304" i="2" s="1"/>
  <c r="M302" i="2"/>
  <c r="W301" i="2"/>
  <c r="W303" i="2" s="1"/>
  <c r="V301" i="2"/>
  <c r="M301" i="2"/>
  <c r="U299" i="2"/>
  <c r="U298" i="2"/>
  <c r="V297" i="2"/>
  <c r="W297" i="2" s="1"/>
  <c r="M297" i="2"/>
  <c r="W296" i="2"/>
  <c r="V296" i="2"/>
  <c r="V299" i="2" s="1"/>
  <c r="V295" i="2"/>
  <c r="W295" i="2" s="1"/>
  <c r="M295" i="2"/>
  <c r="W294" i="2"/>
  <c r="V294" i="2"/>
  <c r="L425" i="2" s="1"/>
  <c r="M294" i="2"/>
  <c r="V291" i="2"/>
  <c r="U291" i="2"/>
  <c r="W290" i="2"/>
  <c r="V290" i="2"/>
  <c r="U290" i="2"/>
  <c r="W289" i="2"/>
  <c r="V289" i="2"/>
  <c r="M289" i="2"/>
  <c r="U287" i="2"/>
  <c r="U286" i="2"/>
  <c r="V285" i="2"/>
  <c r="V287" i="2" s="1"/>
  <c r="M285" i="2"/>
  <c r="V283" i="2"/>
  <c r="U283" i="2"/>
  <c r="U282" i="2"/>
  <c r="W281" i="2"/>
  <c r="V281" i="2"/>
  <c r="M281" i="2"/>
  <c r="W280" i="2"/>
  <c r="W282" i="2" s="1"/>
  <c r="V280" i="2"/>
  <c r="V282" i="2" s="1"/>
  <c r="M280" i="2"/>
  <c r="U278" i="2"/>
  <c r="U277" i="2"/>
  <c r="V276" i="2"/>
  <c r="W276" i="2" s="1"/>
  <c r="M276" i="2"/>
  <c r="V275" i="2"/>
  <c r="V278" i="2" s="1"/>
  <c r="M275" i="2"/>
  <c r="U273" i="2"/>
  <c r="U272" i="2"/>
  <c r="V271" i="2"/>
  <c r="W271" i="2" s="1"/>
  <c r="M271" i="2"/>
  <c r="V270" i="2"/>
  <c r="W270" i="2" s="1"/>
  <c r="M270" i="2"/>
  <c r="V269" i="2"/>
  <c r="W269" i="2" s="1"/>
  <c r="W268" i="2"/>
  <c r="V268" i="2"/>
  <c r="M268" i="2"/>
  <c r="V267" i="2"/>
  <c r="W267" i="2" s="1"/>
  <c r="M267" i="2"/>
  <c r="W266" i="2"/>
  <c r="V266" i="2"/>
  <c r="M266" i="2"/>
  <c r="W265" i="2"/>
  <c r="V265" i="2"/>
  <c r="M265" i="2"/>
  <c r="W264" i="2"/>
  <c r="V264" i="2"/>
  <c r="V272" i="2" s="1"/>
  <c r="M264" i="2"/>
  <c r="U260" i="2"/>
  <c r="U259" i="2"/>
  <c r="V258" i="2"/>
  <c r="V260" i="2" s="1"/>
  <c r="M258" i="2"/>
  <c r="V256" i="2"/>
  <c r="U256" i="2"/>
  <c r="V255" i="2"/>
  <c r="U255" i="2"/>
  <c r="V254" i="2"/>
  <c r="W254" i="2" s="1"/>
  <c r="W255" i="2" s="1"/>
  <c r="M254" i="2"/>
  <c r="U252" i="2"/>
  <c r="W251" i="2"/>
  <c r="U251" i="2"/>
  <c r="W250" i="2"/>
  <c r="V250" i="2"/>
  <c r="V252" i="2" s="1"/>
  <c r="M250" i="2"/>
  <c r="U248" i="2"/>
  <c r="U247" i="2"/>
  <c r="V246" i="2"/>
  <c r="W246" i="2" s="1"/>
  <c r="M246" i="2"/>
  <c r="W245" i="2"/>
  <c r="V245" i="2"/>
  <c r="V247" i="2" s="1"/>
  <c r="M245" i="2"/>
  <c r="W244" i="2"/>
  <c r="V244" i="2"/>
  <c r="V248" i="2" s="1"/>
  <c r="M244" i="2"/>
  <c r="U242" i="2"/>
  <c r="U241" i="2"/>
  <c r="V240" i="2"/>
  <c r="W240" i="2" s="1"/>
  <c r="M240" i="2"/>
  <c r="W239" i="2"/>
  <c r="V239" i="2"/>
  <c r="V242" i="2" s="1"/>
  <c r="M239" i="2"/>
  <c r="U236" i="2"/>
  <c r="U235" i="2"/>
  <c r="W234" i="2"/>
  <c r="V234" i="2"/>
  <c r="M234" i="2"/>
  <c r="W233" i="2"/>
  <c r="W235" i="2" s="1"/>
  <c r="V233" i="2"/>
  <c r="V236" i="2" s="1"/>
  <c r="M233" i="2"/>
  <c r="U231" i="2"/>
  <c r="U230" i="2"/>
  <c r="V229" i="2"/>
  <c r="W229" i="2" s="1"/>
  <c r="M229" i="2"/>
  <c r="W228" i="2"/>
  <c r="V228" i="2"/>
  <c r="M228" i="2"/>
  <c r="W227" i="2"/>
  <c r="V227" i="2"/>
  <c r="M227" i="2"/>
  <c r="V226" i="2"/>
  <c r="W226" i="2" s="1"/>
  <c r="M226" i="2"/>
  <c r="V225" i="2"/>
  <c r="W225" i="2" s="1"/>
  <c r="M225" i="2"/>
  <c r="W224" i="2"/>
  <c r="V224" i="2"/>
  <c r="V230" i="2" s="1"/>
  <c r="M224" i="2"/>
  <c r="W223" i="2"/>
  <c r="V223" i="2"/>
  <c r="V231" i="2" s="1"/>
  <c r="M223" i="2"/>
  <c r="U220" i="2"/>
  <c r="U219" i="2"/>
  <c r="V218" i="2"/>
  <c r="W218" i="2" s="1"/>
  <c r="M218" i="2"/>
  <c r="W217" i="2"/>
  <c r="V217" i="2"/>
  <c r="W216" i="2"/>
  <c r="V216" i="2"/>
  <c r="V215" i="2"/>
  <c r="V220" i="2" s="1"/>
  <c r="M215" i="2"/>
  <c r="U213" i="2"/>
  <c r="V212" i="2"/>
  <c r="U212" i="2"/>
  <c r="W211" i="2"/>
  <c r="V211" i="2"/>
  <c r="V213" i="2" s="1"/>
  <c r="M211" i="2"/>
  <c r="V210" i="2"/>
  <c r="W210" i="2" s="1"/>
  <c r="W209" i="2"/>
  <c r="V209" i="2"/>
  <c r="U207" i="2"/>
  <c r="U206" i="2"/>
  <c r="W205" i="2"/>
  <c r="V205" i="2"/>
  <c r="W204" i="2"/>
  <c r="V204" i="2"/>
  <c r="V203" i="2"/>
  <c r="W203" i="2" s="1"/>
  <c r="V202" i="2"/>
  <c r="W202" i="2" s="1"/>
  <c r="M202" i="2"/>
  <c r="V201" i="2"/>
  <c r="W201" i="2" s="1"/>
  <c r="M201" i="2"/>
  <c r="W200" i="2"/>
  <c r="V200" i="2"/>
  <c r="V207" i="2" s="1"/>
  <c r="M200" i="2"/>
  <c r="U198" i="2"/>
  <c r="U197" i="2"/>
  <c r="W196" i="2"/>
  <c r="V196" i="2"/>
  <c r="W195" i="2"/>
  <c r="V195" i="2"/>
  <c r="M195" i="2"/>
  <c r="W194" i="2"/>
  <c r="V194" i="2"/>
  <c r="V193" i="2"/>
  <c r="W193" i="2" s="1"/>
  <c r="W192" i="2"/>
  <c r="V192" i="2"/>
  <c r="V191" i="2"/>
  <c r="W191" i="2" s="1"/>
  <c r="M191" i="2"/>
  <c r="W190" i="2"/>
  <c r="V190" i="2"/>
  <c r="M190" i="2"/>
  <c r="W189" i="2"/>
  <c r="V189" i="2"/>
  <c r="M189" i="2"/>
  <c r="V188" i="2"/>
  <c r="W188" i="2" s="1"/>
  <c r="V187" i="2"/>
  <c r="W187" i="2" s="1"/>
  <c r="W186" i="2"/>
  <c r="V186" i="2"/>
  <c r="W185" i="2"/>
  <c r="V185" i="2"/>
  <c r="M185" i="2"/>
  <c r="W184" i="2"/>
  <c r="V184" i="2"/>
  <c r="V183" i="2"/>
  <c r="W183" i="2" s="1"/>
  <c r="W182" i="2"/>
  <c r="V182" i="2"/>
  <c r="V181" i="2"/>
  <c r="W181" i="2" s="1"/>
  <c r="V180" i="2"/>
  <c r="W180" i="2" s="1"/>
  <c r="W179" i="2"/>
  <c r="V179" i="2"/>
  <c r="M179" i="2"/>
  <c r="W178" i="2"/>
  <c r="V178" i="2"/>
  <c r="M178" i="2"/>
  <c r="W177" i="2"/>
  <c r="V177" i="2"/>
  <c r="M177" i="2"/>
  <c r="W176" i="2"/>
  <c r="W197" i="2" s="1"/>
  <c r="V176" i="2"/>
  <c r="V198" i="2" s="1"/>
  <c r="U174" i="2"/>
  <c r="U173" i="2"/>
  <c r="V172" i="2"/>
  <c r="W172" i="2" s="1"/>
  <c r="M172" i="2"/>
  <c r="V171" i="2"/>
  <c r="W171" i="2" s="1"/>
  <c r="M171" i="2"/>
  <c r="V170" i="2"/>
  <c r="W170" i="2" s="1"/>
  <c r="M170" i="2"/>
  <c r="W169" i="2"/>
  <c r="V169" i="2"/>
  <c r="W168" i="2"/>
  <c r="V168" i="2"/>
  <c r="M168" i="2"/>
  <c r="W167" i="2"/>
  <c r="V167" i="2"/>
  <c r="M167" i="2"/>
  <c r="W166" i="2"/>
  <c r="V166" i="2"/>
  <c r="M166" i="2"/>
  <c r="W165" i="2"/>
  <c r="V165" i="2"/>
  <c r="W164" i="2"/>
  <c r="V164" i="2"/>
  <c r="V163" i="2"/>
  <c r="W163" i="2" s="1"/>
  <c r="W162" i="2"/>
  <c r="V162" i="2"/>
  <c r="V161" i="2"/>
  <c r="W161" i="2" s="1"/>
  <c r="M161" i="2"/>
  <c r="W160" i="2"/>
  <c r="V160" i="2"/>
  <c r="W159" i="2"/>
  <c r="V159" i="2"/>
  <c r="V173" i="2" s="1"/>
  <c r="M159" i="2"/>
  <c r="V158" i="2"/>
  <c r="W158" i="2" s="1"/>
  <c r="M158" i="2"/>
  <c r="V157" i="2"/>
  <c r="W157" i="2" s="1"/>
  <c r="W173" i="2" s="1"/>
  <c r="M157" i="2"/>
  <c r="U155" i="2"/>
  <c r="V154" i="2"/>
  <c r="U154" i="2"/>
  <c r="W153" i="2"/>
  <c r="V153" i="2"/>
  <c r="V152" i="2"/>
  <c r="W152" i="2" s="1"/>
  <c r="W154" i="2" s="1"/>
  <c r="U150" i="2"/>
  <c r="U149" i="2"/>
  <c r="W148" i="2"/>
  <c r="V148" i="2"/>
  <c r="M148" i="2"/>
  <c r="W147" i="2"/>
  <c r="V147" i="2"/>
  <c r="V146" i="2"/>
  <c r="W146" i="2" s="1"/>
  <c r="V145" i="2"/>
  <c r="W145" i="2" s="1"/>
  <c r="M145" i="2"/>
  <c r="V144" i="2"/>
  <c r="W144" i="2" s="1"/>
  <c r="M144" i="2"/>
  <c r="W143" i="2"/>
  <c r="V143" i="2"/>
  <c r="M143" i="2"/>
  <c r="V142" i="2"/>
  <c r="W142" i="2" s="1"/>
  <c r="M142" i="2"/>
  <c r="V141" i="2"/>
  <c r="W141" i="2" s="1"/>
  <c r="M141" i="2"/>
  <c r="V140" i="2"/>
  <c r="W140" i="2" s="1"/>
  <c r="M140" i="2"/>
  <c r="W139" i="2"/>
  <c r="V139" i="2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V149" i="2" s="1"/>
  <c r="M135" i="2"/>
  <c r="V134" i="2"/>
  <c r="W134" i="2" s="1"/>
  <c r="U131" i="2"/>
  <c r="V130" i="2"/>
  <c r="U130" i="2"/>
  <c r="W129" i="2"/>
  <c r="V129" i="2"/>
  <c r="V131" i="2" s="1"/>
  <c r="M129" i="2"/>
  <c r="W128" i="2"/>
  <c r="V128" i="2"/>
  <c r="M128" i="2"/>
  <c r="V127" i="2"/>
  <c r="W127" i="2" s="1"/>
  <c r="W130" i="2" s="1"/>
  <c r="M127" i="2"/>
  <c r="U123" i="2"/>
  <c r="V122" i="2"/>
  <c r="U122" i="2"/>
  <c r="W121" i="2"/>
  <c r="V121" i="2"/>
  <c r="M121" i="2"/>
  <c r="V120" i="2"/>
  <c r="W120" i="2" s="1"/>
  <c r="M120" i="2"/>
  <c r="V119" i="2"/>
  <c r="W119" i="2" s="1"/>
  <c r="M119" i="2"/>
  <c r="V118" i="2"/>
  <c r="V123" i="2" s="1"/>
  <c r="M118" i="2"/>
  <c r="U115" i="2"/>
  <c r="U114" i="2"/>
  <c r="W113" i="2"/>
  <c r="V113" i="2"/>
  <c r="M113" i="2"/>
  <c r="W112" i="2"/>
  <c r="V112" i="2"/>
  <c r="W111" i="2"/>
  <c r="V111" i="2"/>
  <c r="V115" i="2" s="1"/>
  <c r="M111" i="2"/>
  <c r="W110" i="2"/>
  <c r="W114" i="2" s="1"/>
  <c r="V110" i="2"/>
  <c r="V114" i="2" s="1"/>
  <c r="M110" i="2"/>
  <c r="U108" i="2"/>
  <c r="U107" i="2"/>
  <c r="V106" i="2"/>
  <c r="W106" i="2" s="1"/>
  <c r="M106" i="2"/>
  <c r="W105" i="2"/>
  <c r="V105" i="2"/>
  <c r="W104" i="2"/>
  <c r="V104" i="2"/>
  <c r="V103" i="2"/>
  <c r="W103" i="2" s="1"/>
  <c r="V102" i="2"/>
  <c r="W102" i="2" s="1"/>
  <c r="M102" i="2"/>
  <c r="V101" i="2"/>
  <c r="W101" i="2" s="1"/>
  <c r="M101" i="2"/>
  <c r="W100" i="2"/>
  <c r="V100" i="2"/>
  <c r="V108" i="2" s="1"/>
  <c r="U98" i="2"/>
  <c r="U97" i="2"/>
  <c r="V96" i="2"/>
  <c r="W96" i="2" s="1"/>
  <c r="M96" i="2"/>
  <c r="W95" i="2"/>
  <c r="V95" i="2"/>
  <c r="M95" i="2"/>
  <c r="W94" i="2"/>
  <c r="V94" i="2"/>
  <c r="M94" i="2"/>
  <c r="V93" i="2"/>
  <c r="W93" i="2" s="1"/>
  <c r="M93" i="2"/>
  <c r="V92" i="2"/>
  <c r="W92" i="2" s="1"/>
  <c r="M92" i="2"/>
  <c r="W91" i="2"/>
  <c r="V91" i="2"/>
  <c r="M91" i="2"/>
  <c r="W90" i="2"/>
  <c r="V90" i="2"/>
  <c r="M90" i="2"/>
  <c r="V89" i="2"/>
  <c r="W89" i="2" s="1"/>
  <c r="M89" i="2"/>
  <c r="V88" i="2"/>
  <c r="V98" i="2" s="1"/>
  <c r="M88" i="2"/>
  <c r="U86" i="2"/>
  <c r="U85" i="2"/>
  <c r="V84" i="2"/>
  <c r="W84" i="2" s="1"/>
  <c r="M84" i="2"/>
  <c r="V83" i="2"/>
  <c r="W83" i="2" s="1"/>
  <c r="M83" i="2"/>
  <c r="V82" i="2"/>
  <c r="V86" i="2" s="1"/>
  <c r="W81" i="2"/>
  <c r="V81" i="2"/>
  <c r="V85" i="2" s="1"/>
  <c r="M81" i="2"/>
  <c r="W80" i="2"/>
  <c r="V80" i="2"/>
  <c r="V79" i="2"/>
  <c r="W79" i="2" s="1"/>
  <c r="M79" i="2"/>
  <c r="U77" i="2"/>
  <c r="U76" i="2"/>
  <c r="W75" i="2"/>
  <c r="V75" i="2"/>
  <c r="M75" i="2"/>
  <c r="V74" i="2"/>
  <c r="W74" i="2" s="1"/>
  <c r="M74" i="2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W67" i="2"/>
  <c r="V67" i="2"/>
  <c r="M67" i="2"/>
  <c r="V66" i="2"/>
  <c r="W66" i="2" s="1"/>
  <c r="W65" i="2"/>
  <c r="V65" i="2"/>
  <c r="M65" i="2"/>
  <c r="W64" i="2"/>
  <c r="V64" i="2"/>
  <c r="M64" i="2"/>
  <c r="W63" i="2"/>
  <c r="V63" i="2"/>
  <c r="V77" i="2" s="1"/>
  <c r="M63" i="2"/>
  <c r="W62" i="2"/>
  <c r="V62" i="2"/>
  <c r="E425" i="2" s="1"/>
  <c r="M62" i="2"/>
  <c r="U59" i="2"/>
  <c r="U58" i="2"/>
  <c r="V57" i="2"/>
  <c r="W57" i="2" s="1"/>
  <c r="W56" i="2"/>
  <c r="V56" i="2"/>
  <c r="V59" i="2" s="1"/>
  <c r="M56" i="2"/>
  <c r="V55" i="2"/>
  <c r="D425" i="2" s="1"/>
  <c r="M55" i="2"/>
  <c r="U52" i="2"/>
  <c r="U51" i="2"/>
  <c r="W50" i="2"/>
  <c r="W51" i="2" s="1"/>
  <c r="V50" i="2"/>
  <c r="C425" i="2" s="1"/>
  <c r="M50" i="2"/>
  <c r="U46" i="2"/>
  <c r="U45" i="2"/>
  <c r="V44" i="2"/>
  <c r="V46" i="2" s="1"/>
  <c r="M44" i="2"/>
  <c r="V42" i="2"/>
  <c r="U42" i="2"/>
  <c r="V41" i="2"/>
  <c r="U41" i="2"/>
  <c r="V40" i="2"/>
  <c r="W40" i="2" s="1"/>
  <c r="W41" i="2" s="1"/>
  <c r="M40" i="2"/>
  <c r="U38" i="2"/>
  <c r="U37" i="2"/>
  <c r="W36" i="2"/>
  <c r="W37" i="2" s="1"/>
  <c r="V36" i="2"/>
  <c r="V37" i="2" s="1"/>
  <c r="M36" i="2"/>
  <c r="W35" i="2"/>
  <c r="V35" i="2"/>
  <c r="V38" i="2" s="1"/>
  <c r="M35" i="2"/>
  <c r="U33" i="2"/>
  <c r="U32" i="2"/>
  <c r="V31" i="2"/>
  <c r="W31" i="2" s="1"/>
  <c r="M31" i="2"/>
  <c r="W30" i="2"/>
  <c r="V30" i="2"/>
  <c r="M30" i="2"/>
  <c r="V29" i="2"/>
  <c r="W29" i="2" s="1"/>
  <c r="V28" i="2"/>
  <c r="W28" i="2" s="1"/>
  <c r="M28" i="2"/>
  <c r="V27" i="2"/>
  <c r="V32" i="2" s="1"/>
  <c r="M27" i="2"/>
  <c r="W26" i="2"/>
  <c r="V26" i="2"/>
  <c r="V33" i="2" s="1"/>
  <c r="M26" i="2"/>
  <c r="U24" i="2"/>
  <c r="U415" i="2" s="1"/>
  <c r="U23" i="2"/>
  <c r="U419" i="2" s="1"/>
  <c r="W22" i="2"/>
  <c r="W23" i="2" s="1"/>
  <c r="V22" i="2"/>
  <c r="B425" i="2" s="1"/>
  <c r="H10" i="2"/>
  <c r="F10" i="2"/>
  <c r="A10" i="2"/>
  <c r="A9" i="2"/>
  <c r="J9" i="2" s="1"/>
  <c r="D7" i="2"/>
  <c r="N6" i="2"/>
  <c r="M2" i="2"/>
  <c r="W212" i="2" l="1"/>
  <c r="W241" i="2"/>
  <c r="W385" i="2"/>
  <c r="W107" i="2"/>
  <c r="W247" i="2"/>
  <c r="W76" i="2"/>
  <c r="W230" i="2"/>
  <c r="W272" i="2"/>
  <c r="W298" i="2"/>
  <c r="W32" i="2"/>
  <c r="W420" i="2" s="1"/>
  <c r="W149" i="2"/>
  <c r="W206" i="2"/>
  <c r="V76" i="2"/>
  <c r="V174" i="2"/>
  <c r="V206" i="2"/>
  <c r="V273" i="2"/>
  <c r="V331" i="2"/>
  <c r="W27" i="2"/>
  <c r="V51" i="2"/>
  <c r="W82" i="2"/>
  <c r="W85" i="2" s="1"/>
  <c r="W118" i="2"/>
  <c r="W122" i="2" s="1"/>
  <c r="V155" i="2"/>
  <c r="V251" i="2"/>
  <c r="W285" i="2"/>
  <c r="W286" i="2" s="1"/>
  <c r="V322" i="2"/>
  <c r="W362" i="2"/>
  <c r="W371" i="2" s="1"/>
  <c r="V397" i="2"/>
  <c r="V416" i="2"/>
  <c r="F425" i="2"/>
  <c r="G425" i="2"/>
  <c r="V58" i="2"/>
  <c r="V372" i="2"/>
  <c r="W44" i="2"/>
  <c r="W45" i="2" s="1"/>
  <c r="W88" i="2"/>
  <c r="W97" i="2" s="1"/>
  <c r="V219" i="2"/>
  <c r="V241" i="2"/>
  <c r="W258" i="2"/>
  <c r="W259" i="2" s="1"/>
  <c r="W275" i="2"/>
  <c r="W277" i="2" s="1"/>
  <c r="V286" i="2"/>
  <c r="V298" i="2"/>
  <c r="V332" i="2"/>
  <c r="W405" i="2"/>
  <c r="W407" i="2" s="1"/>
  <c r="V417" i="2"/>
  <c r="H425" i="2"/>
  <c r="V107" i="2"/>
  <c r="V23" i="2"/>
  <c r="V419" i="2" s="1"/>
  <c r="V52" i="2"/>
  <c r="V150" i="2"/>
  <c r="V197" i="2"/>
  <c r="V235" i="2"/>
  <c r="V338" i="2"/>
  <c r="W351" i="2"/>
  <c r="W356" i="2" s="1"/>
  <c r="V390" i="2"/>
  <c r="I425" i="2"/>
  <c r="V97" i="2"/>
  <c r="V259" i="2"/>
  <c r="V385" i="2"/>
  <c r="J425" i="2"/>
  <c r="W215" i="2"/>
  <c r="W219" i="2" s="1"/>
  <c r="W319" i="2"/>
  <c r="W321" i="2" s="1"/>
  <c r="W334" i="2"/>
  <c r="W338" i="2" s="1"/>
  <c r="W400" i="2"/>
  <c r="W402" i="2" s="1"/>
  <c r="V413" i="2"/>
  <c r="K425" i="2"/>
  <c r="F9" i="2"/>
  <c r="V24" i="2"/>
  <c r="W55" i="2"/>
  <c r="W58" i="2" s="1"/>
  <c r="W306" i="2"/>
  <c r="W310" i="2" s="1"/>
  <c r="V407" i="2"/>
  <c r="V45" i="2"/>
  <c r="H9" i="2"/>
  <c r="V277" i="2"/>
  <c r="W395" i="2"/>
  <c r="W397" i="2" s="1"/>
  <c r="V418" i="2" l="1"/>
  <c r="V415" i="2"/>
</calcChain>
</file>

<file path=xl/sharedStrings.xml><?xml version="1.0" encoding="utf-8"?>
<sst xmlns="http://schemas.openxmlformats.org/spreadsheetml/2006/main" count="2297" uniqueCount="642">
  <si>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</si>
  <si>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</si>
  <si>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</si>
  <si>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</si>
  <si>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</si>
  <si>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</si>
  <si>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</si>
  <si>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</si>
  <si>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</si>
  <si>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</si>
  <si>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</si>
  <si>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</si>
  <si>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</si>
  <si>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</si>
  <si>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</si>
  <si>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</si>
  <si>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</si>
  <si>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</si>
  <si>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</si>
  <si>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</si>
  <si>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</si>
  <si>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</si>
  <si>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</si>
  <si>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</si>
  <si>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</si>
  <si>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</si>
  <si>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</si>
  <si>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</si>
  <si>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</si>
  <si>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</si>
  <si>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</si>
  <si>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</si>
  <si>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</si>
  <si>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</si>
  <si>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</si>
  <si>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</si>
  <si>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</si>
  <si>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</si>
  <si>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</si>
  <si>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</si>
  <si>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</si>
  <si>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</si>
  <si>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</si>
  <si>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</si>
  <si>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</si>
  <si>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</si>
  <si>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</si>
  <si>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</si>
  <si>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</si>
  <si>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</si>
  <si>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</si>
  <si>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</si>
  <si>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</si>
  <si>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</si>
  <si>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</si>
  <si>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</si>
  <si>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</si>
  <si>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</si>
  <si>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</si>
  <si>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</si>
  <si>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</si>
  <si>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</si>
  <si>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</si>
  <si>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</si>
  <si>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</si>
  <si>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17.07.2023</t>
  </si>
  <si>
    <t>11.07.2023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</si>
  <si>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</si>
  <si>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</si>
  <si>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</si>
  <si>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</si>
  <si>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</si>
  <si>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</si>
  <si>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</si>
  <si>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</si>
  <si>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</si>
  <si>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</si>
  <si>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</si>
  <si>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</si>
  <si>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</si>
  <si>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</si>
  <si>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</si>
  <si>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</si>
  <si>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</si>
  <si>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</si>
  <si>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</si>
  <si>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</si>
  <si>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</si>
  <si>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</si>
  <si>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</si>
  <si>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</si>
  <si>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</si>
  <si>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</si>
  <si>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</si>
  <si>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</si>
  <si>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</si>
  <si>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</si>
  <si>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</si>
  <si>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</si>
  <si>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</si>
  <si>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</si>
  <si>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</si>
  <si>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</si>
  <si>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</si>
  <si>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</si>
  <si>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</si>
  <si>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</si>
  <si>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</si>
  <si>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</si>
  <si>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</si>
  <si>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</si>
  <si>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</si>
  <si>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</si>
  <si>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</si>
  <si>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</si>
  <si>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</si>
  <si>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</si>
  <si>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</si>
  <si>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</si>
  <si>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</si>
  <si>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</si>
  <si>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</si>
  <si>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</si>
  <si>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</si>
  <si>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</si>
  <si>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</si>
  <si>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</si>
  <si>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</si>
  <si>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</si>
  <si>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</si>
  <si>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</si>
  <si>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</si>
  <si>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</si>
  <si>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</si>
  <si>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</si>
  <si>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</si>
  <si>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</si>
  <si>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</si>
  <si>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</si>
  <si>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</si>
  <si>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</si>
  <si>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</si>
  <si>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</si>
  <si>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</si>
  <si>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</si>
  <si>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</si>
  <si>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</si>
  <si>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</si>
  <si>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</si>
  <si>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</si>
  <si>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</si>
  <si>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</si>
  <si>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</si>
  <si>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</si>
  <si>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</si>
  <si>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</si>
  <si>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</si>
  <si>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</si>
  <si>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</si>
  <si>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</si>
  <si>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</si>
  <si>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</si>
  <si>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</si>
  <si>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</si>
  <si>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</si>
  <si>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</si>
  <si>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</si>
  <si>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</si>
  <si>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</si>
  <si>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</si>
  <si>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</si>
  <si>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</si>
  <si>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</si>
  <si>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</si>
  <si>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</si>
  <si>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</si>
  <si>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</si>
  <si>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</si>
  <si>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</si>
  <si>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</si>
  <si>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</si>
  <si>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</si>
  <si>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</si>
  <si>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</si>
  <si>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</si>
  <si>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</si>
  <si>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</si>
  <si>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</si>
  <si>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</si>
  <si>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</si>
  <si>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</si>
  <si>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</si>
  <si>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</si>
  <si>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</si>
  <si>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</si>
  <si>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</si>
  <si>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</si>
  <si>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</si>
  <si>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</si>
  <si>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</si>
  <si>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</si>
  <si>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</si>
  <si>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</si>
  <si>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</si>
  <si>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</si>
  <si>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</si>
  <si>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</si>
  <si>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</si>
  <si>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</si>
  <si>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</si>
  <si>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</si>
  <si>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</si>
  <si>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</si>
  <si>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</si>
  <si>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</si>
  <si>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</si>
  <si>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</si>
  <si>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</si>
  <si>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</si>
  <si>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</si>
  <si>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</si>
  <si>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</si>
  <si>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</si>
  <si>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</si>
  <si>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</si>
  <si>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</si>
  <si>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</si>
  <si>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</si>
  <si>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</si>
  <si>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</si>
  <si>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</si>
  <si>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</si>
  <si>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</si>
  <si>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</si>
  <si>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</si>
  <si>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</si>
  <si>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</si>
  <si>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</si>
  <si>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</si>
  <si>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</si>
  <si>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</si>
  <si>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</si>
  <si>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</si>
  <si>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</si>
  <si>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</si>
  <si>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</si>
  <si>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</si>
  <si>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</si>
  <si>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</si>
  <si>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</si>
  <si>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</si>
  <si>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</si>
  <si>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</si>
  <si>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</si>
  <si>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</si>
  <si>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</si>
  <si>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</si>
  <si>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</si>
  <si>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</si>
  <si>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</si>
  <si>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</si>
  <si>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</si>
  <si>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</si>
  <si>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</si>
  <si>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</si>
  <si>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</si>
  <si>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</si>
  <si>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</si>
  <si>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</si>
  <si>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</si>
  <si>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</si>
  <si>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</si>
  <si>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</si>
  <si>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</si>
  <si>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</si>
  <si>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</si>
  <si>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</si>
  <si>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</si>
  <si>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</si>
  <si>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</si>
  <si>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</si>
  <si>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</si>
  <si>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</si>
  <si>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</si>
  <si>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</si>
  <si>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</si>
  <si>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</si>
  <si>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</si>
  <si>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</si>
  <si>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</si>
  <si>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</si>
  <si>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</si>
  <si>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</si>
  <si>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</si>
  <si>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</si>
  <si>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</si>
  <si>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</si>
  <si>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</si>
  <si>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</si>
  <si>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</si>
  <si>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</si>
  <si>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</si>
  <si>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</si>
  <si>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</si>
  <si>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</si>
  <si>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</si>
  <si>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</si>
  <si>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</si>
  <si>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</si>
  <si>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</si>
  <si>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</si>
  <si>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</si>
  <si>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</si>
  <si>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</si>
  <si>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</si>
  <si>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</si>
  <si>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</si>
  <si>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</si>
  <si>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</si>
  <si>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</si>
  <si>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</si>
  <si>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</si>
  <si>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</si>
  <si>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</si>
  <si>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</si>
  <si>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</si>
  <si>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</si>
  <si>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</si>
  <si>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</si>
  <si>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</si>
  <si>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</si>
  <si>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</si>
  <si>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</si>
  <si>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</si>
  <si>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</si>
  <si>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</si>
  <si>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</si>
  <si>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</si>
  <si>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</si>
  <si>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</si>
  <si>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</si>
  <si>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</si>
  <si>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</si>
  <si>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</si>
  <si>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</si>
  <si>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</si>
  <si>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</si>
  <si>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</si>
  <si>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</si>
  <si>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</si>
  <si>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</si>
  <si>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</si>
  <si>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</si>
  <si>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</si>
  <si>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</si>
  <si>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</si>
  <si>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</si>
  <si>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</si>
  <si>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</si>
  <si>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</si>
  <si>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</si>
  <si>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</si>
  <si>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</si>
  <si>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</si>
  <si>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</si>
  <si>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</si>
  <si>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</si>
  <si>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</si>
  <si>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</si>
  <si>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</si>
  <si>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</si>
  <si>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</si>
  <si>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</si>
  <si>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</si>
  <si>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</si>
  <si>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</si>
  <si>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</si>
  <si>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</si>
  <si>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</si>
  <si>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</si>
  <si>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</si>
  <si>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</si>
  <si>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</si>
  <si>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</si>
  <si>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</si>
  <si>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</si>
  <si>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</si>
  <si>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</si>
  <si>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</si>
  <si>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</si>
  <si>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</si>
  <si>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</si>
  <si>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</si>
  <si>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</si>
  <si>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</si>
  <si>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</si>
  <si>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</si>
  <si>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</si>
  <si>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</si>
  <si>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</si>
  <si>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</si>
  <si>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</si>
  <si>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</si>
  <si>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</si>
  <si>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</si>
  <si>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</si>
  <si>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</si>
  <si>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</si>
  <si>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</si>
  <si>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</si>
  <si>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</si>
  <si>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</si>
  <si>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</si>
  <si>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</si>
  <si>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</si>
  <si>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</si>
  <si>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</si>
  <si>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</si>
  <si>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</si>
  <si>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</si>
  <si>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</si>
  <si>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</si>
  <si>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</si>
  <si>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</si>
  <si>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</si>
  <si>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</si>
  <si>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</si>
  <si>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</si>
  <si>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</si>
  <si>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</si>
  <si>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</si>
  <si>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</si>
  <si>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</si>
  <si>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</si>
  <si>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</si>
  <si>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</si>
  <si>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</si>
  <si>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</si>
  <si>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</si>
  <si>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</si>
  <si>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</si>
  <si>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</si>
  <si>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</si>
  <si>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</si>
  <si>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</si>
  <si>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</si>
  <si>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</si>
  <si>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</si>
  <si>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</si>
  <si>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</si>
  <si>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</si>
  <si>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</si>
  <si>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</si>
  <si>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</si>
  <si>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</si>
  <si>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</si>
  <si>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</si>
  <si>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</si>
  <si>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</si>
  <si>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</si>
  <si>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</si>
  <si>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</si>
  <si>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</si>
  <si>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</si>
  <si>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</si>
  <si>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</si>
  <si>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</si>
  <si>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</si>
  <si>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</si>
  <si>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</si>
  <si>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</si>
  <si>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</si>
  <si>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</si>
  <si>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</si>
  <si>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</si>
  <si>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</si>
  <si>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</si>
  <si>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</si>
  <si>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</si>
  <si>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</si>
  <si>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</si>
  <si>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</si>
  <si>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</si>
  <si>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</si>
  <si>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</si>
  <si>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</si>
  <si>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</si>
  <si>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</si>
  <si>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</si>
  <si>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</si>
  <si>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</si>
  <si>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</si>
  <si>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</si>
  <si>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</si>
  <si>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</si>
  <si>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</si>
  <si>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</si>
  <si>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</si>
  <si>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</si>
  <si>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</si>
  <si>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</si>
  <si>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</si>
  <si>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</si>
  <si>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</si>
  <si>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</si>
  <si>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</si>
  <si>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</si>
  <si>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</si>
  <si>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</si>
  <si>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</si>
  <si>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</si>
  <si>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</si>
  <si>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</si>
  <si>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</si>
  <si>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</si>
  <si>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</si>
  <si>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</si>
  <si>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</si>
  <si>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</si>
  <si>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</si>
  <si>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</si>
  <si>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</si>
  <si>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</si>
  <si>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</si>
  <si>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</si>
  <si>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</si>
  <si>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</si>
  <si>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</si>
  <si>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</si>
  <si>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</si>
  <si>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</si>
  <si>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</si>
  <si>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</si>
  <si>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</si>
  <si>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</si>
  <si>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</si>
  <si>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</si>
  <si>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</si>
  <si>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</si>
  <si>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</si>
  <si>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</si>
  <si>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</si>
  <si>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</si>
  <si>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</si>
  <si>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</si>
  <si>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</si>
  <si>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</si>
  <si>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</si>
  <si>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</si>
  <si>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</si>
  <si>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</si>
  <si>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</si>
  <si>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</si>
  <si>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</si>
  <si>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</si>
  <si>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</si>
  <si>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</si>
  <si>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</si>
  <si>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</si>
  <si>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</si>
  <si>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</si>
  <si>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</si>
  <si>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</si>
  <si>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</si>
  <si>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</si>
  <si>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</si>
  <si>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</si>
  <si>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</si>
  <si>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</si>
  <si>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</si>
  <si>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</si>
  <si>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SU002150</t>
  </si>
  <si>
    <t>P003249</t>
  </si>
  <si>
    <t>SU002158</t>
  </si>
  <si>
    <t>P003152</t>
  </si>
  <si>
    <t>SU002151</t>
  </si>
  <si>
    <t>P003153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</si>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</sst>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25"/>
  <sheetViews>
    <sheetView showGridLines="0" tabSelected="1" zoomScale="93" zoomScaleNormal="93" zoomScaleSheetLayoutView="100" workbookViewId="0"/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/>
      <c r="O5" s="79"/>
      <c r="Q5" s="80" t="s">
        <v>3</v>
      </c>
      <c r="R5" s="81"/>
      <c r="S5" s="82"/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/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 xml:space="preserve"> 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/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tr">
        <f>HYPERLINK("https://abiproduct.ru/products/Охлажденные/Ядрена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82</v>
      </c>
      <c r="B27" s="64" t="s">
        <v>83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tr">
        <f>HYPERLINK("https://abiproduct.ru/products/Охлажденные/Ядрена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84</v>
      </c>
      <c r="B28" s="64" t="s">
        <v>85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tr">
        <f>HYPERLINK("https://abiproduct.ru/products/Охлажденные/Ядрена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86</v>
      </c>
      <c r="B29" s="64" t="s">
        <v>87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88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89</v>
      </c>
      <c r="B30" s="64" t="s">
        <v>90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tr">
        <f>HYPERLINK("https://abiproduct.ru/products/Охлажденные/Ядрена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91</v>
      </c>
      <c r="B31" s="64" t="s">
        <v>92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tr">
        <f>HYPERLINK("https://abiproduct.ru/products/Охлажденные/Ядрена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93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94</v>
      </c>
      <c r="B35" s="64" t="s">
        <v>95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146" t="str">
        <f>HYPERLINK("https://abiproduct.ru/products/Охлажденные/Ядрена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97</v>
      </c>
      <c r="B36" s="64" t="s">
        <v>98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147" t="str">
        <f>HYPERLINK("https://abiproduct.ru/products/Охлажденные/Ядрена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100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101</v>
      </c>
      <c r="B40" s="64" t="s">
        <v>102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148" t="str">
        <f>HYPERLINK("https://abiproduct.ru/products/Охлажденные/Ядрена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104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105</v>
      </c>
      <c r="B44" s="64" t="s">
        <v>106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149" t="str">
        <f>HYPERLINK("https://abiproduct.ru/products/Охлажденные/Ядрена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107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108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109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110</v>
      </c>
      <c r="B50" s="64" t="s">
        <v>111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150" t="str">
        <f>HYPERLINK("https://abiproduct.ru/products/Охлажденные/Вязанка/Столичная/Ветчины/P003234/","Ветчины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x14ac:dyDescent="0.2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9"/>
      <c r="M51" s="135" t="s">
        <v>43</v>
      </c>
      <c r="N51" s="136"/>
      <c r="O51" s="136"/>
      <c r="P51" s="136"/>
      <c r="Q51" s="136"/>
      <c r="R51" s="136"/>
      <c r="S51" s="137"/>
      <c r="T51" s="43" t="s">
        <v>42</v>
      </c>
      <c r="U51" s="44">
        <f>IFERROR(U50/H50,"0")</f>
        <v>0</v>
      </c>
      <c r="V51" s="44">
        <f>IFERROR(V50/H50,"0")</f>
        <v>0</v>
      </c>
      <c r="W51" s="44">
        <f>IFERROR(IF(W50="",0,W50),"0")</f>
        <v>0</v>
      </c>
      <c r="X51" s="68"/>
      <c r="Y51" s="68"/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0</v>
      </c>
      <c r="U52" s="44">
        <f>IFERROR(SUM(U50:U50),"0")</f>
        <v>0</v>
      </c>
      <c r="V52" s="44">
        <f>IFERROR(SUM(V50:V50),"0")</f>
        <v>0</v>
      </c>
      <c r="W52" s="43"/>
      <c r="X52" s="68"/>
      <c r="Y52" s="68"/>
    </row>
    <row r="53" spans="1:25" ht="16.5" customHeight="1" x14ac:dyDescent="0.25">
      <c r="A53" s="129" t="s">
        <v>113</v>
      </c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66"/>
      <c r="Y53" s="66"/>
    </row>
    <row r="54" spans="1:25" ht="14.25" customHeight="1" x14ac:dyDescent="0.25">
      <c r="A54" s="130" t="s">
        <v>114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67"/>
      <c r="Y54" s="67"/>
    </row>
    <row r="55" spans="1:25" ht="27" customHeight="1" x14ac:dyDescent="0.25">
      <c r="A55" s="64" t="s">
        <v>115</v>
      </c>
      <c r="B55" s="64" t="s">
        <v>116</v>
      </c>
      <c r="C55" s="37">
        <v>4301011452</v>
      </c>
      <c r="D55" s="131">
        <v>4680115881426</v>
      </c>
      <c r="E55" s="13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9" t="s">
        <v>112</v>
      </c>
      <c r="L55" s="38">
        <v>50</v>
      </c>
      <c r="M55" s="151" t="str">
        <f>HYPERLINK("https://abiproduct.ru/products/Охлажденные/Вязанка/Классическая/Вареные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133"/>
      <c r="O55" s="133"/>
      <c r="P55" s="133"/>
      <c r="Q55" s="13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IFERROR(IF(V55=0,"",ROUNDUP(V55/H55,0)*0.02175),"")</f>
        <v/>
      </c>
      <c r="X55" s="69" t="s">
        <v>48</v>
      </c>
      <c r="Y55" s="70" t="s">
        <v>48</v>
      </c>
    </row>
    <row r="56" spans="1:25" ht="27" customHeight="1" x14ac:dyDescent="0.25">
      <c r="A56" s="64" t="s">
        <v>117</v>
      </c>
      <c r="B56" s="64" t="s">
        <v>118</v>
      </c>
      <c r="C56" s="37">
        <v>4301011437</v>
      </c>
      <c r="D56" s="131">
        <v>4680115881419</v>
      </c>
      <c r="E56" s="131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9" t="s">
        <v>112</v>
      </c>
      <c r="L56" s="38">
        <v>50</v>
      </c>
      <c r="M56" s="152" t="str">
        <f>HYPERLINK("https://abiproduct.ru/products/Охлажденные/Вязанка/Классическая/Вареные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IFERROR(IF(V56=0,"",ROUNDUP(V56/H56,0)*0.00937),"")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119</v>
      </c>
      <c r="B57" s="64" t="s">
        <v>120</v>
      </c>
      <c r="C57" s="37">
        <v>4301011458</v>
      </c>
      <c r="D57" s="131">
        <v>4680115881525</v>
      </c>
      <c r="E57" s="131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9" t="s">
        <v>112</v>
      </c>
      <c r="L57" s="38">
        <v>50</v>
      </c>
      <c r="M57" s="153" t="s">
        <v>121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x14ac:dyDescent="0.2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9"/>
      <c r="M58" s="135" t="s">
        <v>43</v>
      </c>
      <c r="N58" s="136"/>
      <c r="O58" s="136"/>
      <c r="P58" s="136"/>
      <c r="Q58" s="136"/>
      <c r="R58" s="136"/>
      <c r="S58" s="137"/>
      <c r="T58" s="43" t="s">
        <v>42</v>
      </c>
      <c r="U58" s="44">
        <f>IFERROR(U55/H55,"0")+IFERROR(U56/H56,"0")+IFERROR(U57/H57,"0")</f>
        <v>0</v>
      </c>
      <c r="V58" s="44">
        <f>IFERROR(V55/H55,"0")+IFERROR(V56/H56,"0")+IFERROR(V57/H57,"0")</f>
        <v>0</v>
      </c>
      <c r="W58" s="44">
        <f>IFERROR(IF(W55="",0,W55),"0")+IFERROR(IF(W56="",0,W56),"0")+IFERROR(IF(W57="",0,W57),"0")</f>
        <v>0</v>
      </c>
      <c r="X58" s="68"/>
      <c r="Y58" s="68"/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0</v>
      </c>
      <c r="U59" s="44">
        <f>IFERROR(SUM(U55:U57),"0")</f>
        <v>0</v>
      </c>
      <c r="V59" s="44">
        <f>IFERROR(SUM(V55:V57),"0")</f>
        <v>0</v>
      </c>
      <c r="W59" s="43"/>
      <c r="X59" s="68"/>
      <c r="Y59" s="68"/>
    </row>
    <row r="60" spans="1:25" ht="16.5" customHeight="1" x14ac:dyDescent="0.25">
      <c r="A60" s="129" t="s">
        <v>107</v>
      </c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66"/>
      <c r="Y60" s="66"/>
    </row>
    <row r="61" spans="1:25" ht="14.25" customHeight="1" x14ac:dyDescent="0.25">
      <c r="A61" s="130" t="s">
        <v>114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67"/>
      <c r="Y61" s="67"/>
    </row>
    <row r="62" spans="1:25" ht="27" customHeight="1" x14ac:dyDescent="0.25">
      <c r="A62" s="64" t="s">
        <v>122</v>
      </c>
      <c r="B62" s="64" t="s">
        <v>123</v>
      </c>
      <c r="C62" s="37">
        <v>4301011191</v>
      </c>
      <c r="D62" s="131">
        <v>4607091382945</v>
      </c>
      <c r="E62" s="13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112</v>
      </c>
      <c r="L62" s="38">
        <v>50</v>
      </c>
      <c r="M62" s="154" t="str">
        <f>HYPERLINK("https://abiproduct.ru/products/Охлажденные/Вязанка/Вязанка/Вареные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133"/>
      <c r="O62" s="133"/>
      <c r="P62" s="133"/>
      <c r="Q62" s="13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ref="V62:V75" si="2">IFERROR(IF(U62="",0,CEILING((U62/$H62),1)*$H62),"")</f>
        <v>0</v>
      </c>
      <c r="W62" s="42" t="str">
        <f>IFERROR(IF(V62=0,"",ROUNDUP(V62/H62,0)*0.02175),"")</f>
        <v/>
      </c>
      <c r="X62" s="69" t="s">
        <v>48</v>
      </c>
      <c r="Y62" s="70" t="s">
        <v>48</v>
      </c>
    </row>
    <row r="63" spans="1:25" ht="27" customHeight="1" x14ac:dyDescent="0.25">
      <c r="A63" s="64" t="s">
        <v>124</v>
      </c>
      <c r="B63" s="64" t="s">
        <v>125</v>
      </c>
      <c r="C63" s="37">
        <v>4301011380</v>
      </c>
      <c r="D63" s="131">
        <v>4607091385670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155" t="str">
        <f>HYPERLINK("https://abiproduct.ru/products/Охлажденные/Вязанка/Вязанка/Вареные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126</v>
      </c>
      <c r="B64" s="64" t="s">
        <v>127</v>
      </c>
      <c r="C64" s="37">
        <v>4301011468</v>
      </c>
      <c r="D64" s="131">
        <v>4680115881327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128</v>
      </c>
      <c r="L64" s="38">
        <v>50</v>
      </c>
      <c r="M64" s="156" t="str">
        <f>HYPERLINK("https://abiproduct.ru/products/Охлажденные/Вязанка/Вязанка/Вареные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16.5" customHeight="1" x14ac:dyDescent="0.25">
      <c r="A65" s="64" t="s">
        <v>129</v>
      </c>
      <c r="B65" s="64" t="s">
        <v>130</v>
      </c>
      <c r="C65" s="37">
        <v>4301011348</v>
      </c>
      <c r="D65" s="131">
        <v>4607091388312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112</v>
      </c>
      <c r="L65" s="38">
        <v>45</v>
      </c>
      <c r="M65" s="157" t="str">
        <f>HYPERLINK("https://abiproduct.ru/products/Охлажденные/Вязанка/Вязанка/Вареные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131</v>
      </c>
      <c r="B66" s="64" t="s">
        <v>132</v>
      </c>
      <c r="C66" s="37">
        <v>4301011514</v>
      </c>
      <c r="D66" s="131">
        <v>4680115882133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50</v>
      </c>
      <c r="M66" s="158" t="s">
        <v>133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27" customHeight="1" x14ac:dyDescent="0.25">
      <c r="A67" s="64" t="s">
        <v>134</v>
      </c>
      <c r="B67" s="64" t="s">
        <v>135</v>
      </c>
      <c r="C67" s="37">
        <v>4301011192</v>
      </c>
      <c r="D67" s="131">
        <v>4607091382952</v>
      </c>
      <c r="E67" s="13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112</v>
      </c>
      <c r="L67" s="38">
        <v>50</v>
      </c>
      <c r="M67" s="159" t="str">
        <f>HYPERLINK("https://abiproduct.ru/products/Охлажденные/Вязанка/Вязанка/Вареные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136</v>
      </c>
      <c r="B68" s="64" t="s">
        <v>137</v>
      </c>
      <c r="C68" s="37">
        <v>4301011382</v>
      </c>
      <c r="D68" s="131">
        <v>4607091385687</v>
      </c>
      <c r="E68" s="13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138</v>
      </c>
      <c r="L68" s="38">
        <v>50</v>
      </c>
      <c r="M68" s="160" t="str">
        <f>HYPERLINK("https://abiproduct.ru/products/Охлажденные/Вязанка/Вязанка/Вареные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IFERROR(IF(V68=0,"",ROUNDUP(V68/H68,0)*0.00937),"")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139</v>
      </c>
      <c r="B69" s="64" t="s">
        <v>140</v>
      </c>
      <c r="C69" s="37">
        <v>4301011344</v>
      </c>
      <c r="D69" s="131">
        <v>4607091384604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112</v>
      </c>
      <c r="L69" s="38">
        <v>50</v>
      </c>
      <c r="M69" s="161" t="str">
        <f>HYPERLINK("https://abiproduct.ru/products/Охлажденные/Вязанка/Вязанка/Вареные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141</v>
      </c>
      <c r="B70" s="64" t="s">
        <v>142</v>
      </c>
      <c r="C70" s="37">
        <v>4301011386</v>
      </c>
      <c r="D70" s="131">
        <v>4680115880283</v>
      </c>
      <c r="E70" s="131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9" t="s">
        <v>112</v>
      </c>
      <c r="L70" s="38">
        <v>45</v>
      </c>
      <c r="M70" s="162" t="str">
        <f>HYPERLINK("https://abiproduct.ru/products/Охлажденные/Вязанка/Вязанка/Вареные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>IFERROR(IF(V70=0,"",ROUNDUP(V70/H70,0)*0.00937),"")</f>
        <v/>
      </c>
      <c r="X70" s="69" t="s">
        <v>48</v>
      </c>
      <c r="Y70" s="70" t="s">
        <v>48</v>
      </c>
    </row>
    <row r="71" spans="1:25" ht="27" customHeight="1" x14ac:dyDescent="0.25">
      <c r="A71" s="64" t="s">
        <v>143</v>
      </c>
      <c r="B71" s="64" t="s">
        <v>144</v>
      </c>
      <c r="C71" s="37">
        <v>4301011414</v>
      </c>
      <c r="D71" s="131">
        <v>4607091381986</v>
      </c>
      <c r="E71" s="131"/>
      <c r="F71" s="63">
        <v>0.5</v>
      </c>
      <c r="G71" s="38">
        <v>10</v>
      </c>
      <c r="H71" s="63">
        <v>5</v>
      </c>
      <c r="I71" s="63">
        <v>5.24</v>
      </c>
      <c r="J71" s="38">
        <v>120</v>
      </c>
      <c r="K71" s="39" t="s">
        <v>112</v>
      </c>
      <c r="L71" s="38">
        <v>45</v>
      </c>
      <c r="M71" s="163" t="str">
        <f>HYPERLINK("https://abiproduct.ru/products/Охлажденные/Вязанка/Вязанка/Вареные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IFERROR(IF(V71=0,"",ROUNDUP(V71/H71,0)*0.00937),"")</f>
        <v/>
      </c>
      <c r="X71" s="69" t="s">
        <v>48</v>
      </c>
      <c r="Y71" s="70" t="s">
        <v>48</v>
      </c>
    </row>
    <row r="72" spans="1:25" ht="27" customHeight="1" x14ac:dyDescent="0.25">
      <c r="A72" s="64" t="s">
        <v>145</v>
      </c>
      <c r="B72" s="64" t="s">
        <v>146</v>
      </c>
      <c r="C72" s="37">
        <v>4301011352</v>
      </c>
      <c r="D72" s="131">
        <v>4607091388466</v>
      </c>
      <c r="E72" s="131"/>
      <c r="F72" s="63">
        <v>0.45</v>
      </c>
      <c r="G72" s="38">
        <v>6</v>
      </c>
      <c r="H72" s="63">
        <v>2.7</v>
      </c>
      <c r="I72" s="63">
        <v>2.9</v>
      </c>
      <c r="J72" s="38">
        <v>156</v>
      </c>
      <c r="K72" s="39" t="s">
        <v>138</v>
      </c>
      <c r="L72" s="38">
        <v>45</v>
      </c>
      <c r="M72" s="164" t="str">
        <f>HYPERLINK("https://abiproduct.ru/products/Охлажденные/Вязанка/Вязанка/Вареные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IFERROR(IF(V72=0,"",ROUNDUP(V72/H72,0)*0.00753),"")</f>
        <v/>
      </c>
      <c r="X72" s="69" t="s">
        <v>48</v>
      </c>
      <c r="Y72" s="70" t="s">
        <v>48</v>
      </c>
    </row>
    <row r="73" spans="1:25" ht="27" customHeight="1" x14ac:dyDescent="0.25">
      <c r="A73" s="64" t="s">
        <v>147</v>
      </c>
      <c r="B73" s="64" t="s">
        <v>148</v>
      </c>
      <c r="C73" s="37">
        <v>4301011417</v>
      </c>
      <c r="D73" s="131">
        <v>4680115880269</v>
      </c>
      <c r="E73" s="131"/>
      <c r="F73" s="63">
        <v>0.375</v>
      </c>
      <c r="G73" s="38">
        <v>10</v>
      </c>
      <c r="H73" s="63">
        <v>3.75</v>
      </c>
      <c r="I73" s="63">
        <v>3.99</v>
      </c>
      <c r="J73" s="38">
        <v>120</v>
      </c>
      <c r="K73" s="39" t="s">
        <v>138</v>
      </c>
      <c r="L73" s="38">
        <v>50</v>
      </c>
      <c r="M73" s="165" t="str">
        <f>HYPERLINK("https://abiproduct.ru/products/Охлажденные/Вязанка/Вязанка/Вареные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</row>
    <row r="74" spans="1:25" ht="16.5" customHeight="1" x14ac:dyDescent="0.25">
      <c r="A74" s="64" t="s">
        <v>149</v>
      </c>
      <c r="B74" s="64" t="s">
        <v>150</v>
      </c>
      <c r="C74" s="37">
        <v>4301011415</v>
      </c>
      <c r="D74" s="131">
        <v>4680115880429</v>
      </c>
      <c r="E74" s="13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9" t="s">
        <v>138</v>
      </c>
      <c r="L74" s="38">
        <v>50</v>
      </c>
      <c r="M74" s="166" t="str">
        <f>HYPERLINK("https://abiproduct.ru/products/Охлажденные/Вязанка/Вязанка/Вареные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</row>
    <row r="75" spans="1:25" ht="16.5" customHeight="1" x14ac:dyDescent="0.25">
      <c r="A75" s="64" t="s">
        <v>151</v>
      </c>
      <c r="B75" s="64" t="s">
        <v>152</v>
      </c>
      <c r="C75" s="37">
        <v>4301011462</v>
      </c>
      <c r="D75" s="131">
        <v>4680115881457</v>
      </c>
      <c r="E75" s="131"/>
      <c r="F75" s="63">
        <v>0.75</v>
      </c>
      <c r="G75" s="38">
        <v>6</v>
      </c>
      <c r="H75" s="63">
        <v>4.5</v>
      </c>
      <c r="I75" s="63">
        <v>4.74</v>
      </c>
      <c r="J75" s="38">
        <v>120</v>
      </c>
      <c r="K75" s="39" t="s">
        <v>138</v>
      </c>
      <c r="L75" s="38">
        <v>50</v>
      </c>
      <c r="M75" s="167" t="str">
        <f>HYPERLINK("https://abiproduct.ru/products/Охлажденные/Вязанка/Вязанка/Вареные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</row>
    <row r="76" spans="1:25" x14ac:dyDescent="0.2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9"/>
      <c r="M76" s="135" t="s">
        <v>43</v>
      </c>
      <c r="N76" s="136"/>
      <c r="O76" s="136"/>
      <c r="P76" s="136"/>
      <c r="Q76" s="136"/>
      <c r="R76" s="136"/>
      <c r="S76" s="137"/>
      <c r="T76" s="43" t="s">
        <v>42</v>
      </c>
      <c r="U76" s="44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</f>
        <v>0</v>
      </c>
      <c r="V76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</f>
        <v>0</v>
      </c>
      <c r="W76" s="44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</f>
        <v>0</v>
      </c>
      <c r="X76" s="68"/>
      <c r="Y76" s="68"/>
    </row>
    <row r="77" spans="1:25" x14ac:dyDescent="0.2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9"/>
      <c r="M77" s="135" t="s">
        <v>43</v>
      </c>
      <c r="N77" s="136"/>
      <c r="O77" s="136"/>
      <c r="P77" s="136"/>
      <c r="Q77" s="136"/>
      <c r="R77" s="136"/>
      <c r="S77" s="137"/>
      <c r="T77" s="43" t="s">
        <v>0</v>
      </c>
      <c r="U77" s="44">
        <f>IFERROR(SUM(U62:U75),"0")</f>
        <v>0</v>
      </c>
      <c r="V77" s="44">
        <f>IFERROR(SUM(V62:V75),"0")</f>
        <v>0</v>
      </c>
      <c r="W77" s="43"/>
      <c r="X77" s="68"/>
      <c r="Y77" s="68"/>
    </row>
    <row r="78" spans="1:25" ht="14.25" customHeight="1" x14ac:dyDescent="0.25">
      <c r="A78" s="130" t="s">
        <v>109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67"/>
      <c r="Y78" s="67"/>
    </row>
    <row r="79" spans="1:25" ht="16.5" customHeight="1" x14ac:dyDescent="0.25">
      <c r="A79" s="64" t="s">
        <v>153</v>
      </c>
      <c r="B79" s="64" t="s">
        <v>154</v>
      </c>
      <c r="C79" s="37">
        <v>4301020204</v>
      </c>
      <c r="D79" s="131">
        <v>4607091388442</v>
      </c>
      <c r="E79" s="131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9" t="s">
        <v>112</v>
      </c>
      <c r="L79" s="38">
        <v>45</v>
      </c>
      <c r="M79" s="168" t="str">
        <f>HYPERLINK("https://abiproduct.ru/products/Охлажденные/Вязанка/Вязанка/Ветчины/P001620/","Ветчины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9" s="133"/>
      <c r="O79" s="133"/>
      <c r="P79" s="133"/>
      <c r="Q79" s="13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ref="V79:V84" si="3">IFERROR(IF(U79="",0,CEILING((U79/$H79),1)*$H79),"")</f>
        <v>0</v>
      </c>
      <c r="W79" s="42" t="str">
        <f>IFERROR(IF(V79=0,"",ROUNDUP(V79/H79,0)*0.02175),"")</f>
        <v/>
      </c>
      <c r="X79" s="69" t="s">
        <v>48</v>
      </c>
      <c r="Y79" s="70" t="s">
        <v>48</v>
      </c>
    </row>
    <row r="80" spans="1:25" ht="27" customHeight="1" x14ac:dyDescent="0.25">
      <c r="A80" s="64" t="s">
        <v>155</v>
      </c>
      <c r="B80" s="64" t="s">
        <v>156</v>
      </c>
      <c r="C80" s="37">
        <v>4301020189</v>
      </c>
      <c r="D80" s="131">
        <v>4607091384789</v>
      </c>
      <c r="E80" s="131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9" t="s">
        <v>112</v>
      </c>
      <c r="L80" s="38">
        <v>45</v>
      </c>
      <c r="M80" s="169" t="s">
        <v>157</v>
      </c>
      <c r="N80" s="133"/>
      <c r="O80" s="133"/>
      <c r="P80" s="133"/>
      <c r="Q80" s="13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3"/>
        <v>0</v>
      </c>
      <c r="W80" s="42" t="str">
        <f>IFERROR(IF(V80=0,"",ROUNDUP(V80/H80,0)*0.01196),"")</f>
        <v/>
      </c>
      <c r="X80" s="69" t="s">
        <v>48</v>
      </c>
      <c r="Y80" s="70" t="s">
        <v>48</v>
      </c>
    </row>
    <row r="81" spans="1:25" ht="16.5" customHeight="1" x14ac:dyDescent="0.25">
      <c r="A81" s="64" t="s">
        <v>158</v>
      </c>
      <c r="B81" s="64" t="s">
        <v>159</v>
      </c>
      <c r="C81" s="37">
        <v>4301020235</v>
      </c>
      <c r="D81" s="131">
        <v>4680115881488</v>
      </c>
      <c r="E81" s="131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9" t="s">
        <v>112</v>
      </c>
      <c r="L81" s="38">
        <v>50</v>
      </c>
      <c r="M81" s="170" t="str">
        <f>HYPERLINK("https://abiproduct.ru/products/Охлажденные/Вязанка/Вязанка/Ветчины/P003236/","Ветчины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1" s="133"/>
      <c r="O81" s="133"/>
      <c r="P81" s="133"/>
      <c r="Q81" s="13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3"/>
        <v>0</v>
      </c>
      <c r="W81" s="42" t="str">
        <f>IFERROR(IF(V81=0,"",ROUNDUP(V81/H81,0)*0.02175),"")</f>
        <v/>
      </c>
      <c r="X81" s="69" t="s">
        <v>48</v>
      </c>
      <c r="Y81" s="70" t="s">
        <v>48</v>
      </c>
    </row>
    <row r="82" spans="1:25" ht="27" customHeight="1" x14ac:dyDescent="0.25">
      <c r="A82" s="64" t="s">
        <v>160</v>
      </c>
      <c r="B82" s="64" t="s">
        <v>161</v>
      </c>
      <c r="C82" s="37">
        <v>4301020183</v>
      </c>
      <c r="D82" s="131">
        <v>4607091384765</v>
      </c>
      <c r="E82" s="131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9" t="s">
        <v>112</v>
      </c>
      <c r="L82" s="38">
        <v>45</v>
      </c>
      <c r="M82" s="171" t="s">
        <v>162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3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163</v>
      </c>
      <c r="B83" s="64" t="s">
        <v>164</v>
      </c>
      <c r="C83" s="37">
        <v>4301020217</v>
      </c>
      <c r="D83" s="131">
        <v>4680115880658</v>
      </c>
      <c r="E83" s="131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112</v>
      </c>
      <c r="L83" s="38">
        <v>50</v>
      </c>
      <c r="M83" s="172" t="str">
        <f>HYPERLINK("https://abiproduct.ru/products/Охлажденные/Вязанка/Вязанка/Ветчины/P003107/","Ветчины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3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</row>
    <row r="84" spans="1:25" ht="27" customHeight="1" x14ac:dyDescent="0.25">
      <c r="A84" s="64" t="s">
        <v>165</v>
      </c>
      <c r="B84" s="64" t="s">
        <v>166</v>
      </c>
      <c r="C84" s="37">
        <v>4301020223</v>
      </c>
      <c r="D84" s="131">
        <v>4607091381962</v>
      </c>
      <c r="E84" s="131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112</v>
      </c>
      <c r="L84" s="38">
        <v>50</v>
      </c>
      <c r="M84" s="173" t="str">
        <f>HYPERLINK("https://abiproduct.ru/products/Охлажденные/Вязанка/Вязанка/Ветчины/P003164/","Ветчины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3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</row>
    <row r="85" spans="1:25" x14ac:dyDescent="0.2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5" t="s">
        <v>43</v>
      </c>
      <c r="N85" s="136"/>
      <c r="O85" s="136"/>
      <c r="P85" s="136"/>
      <c r="Q85" s="136"/>
      <c r="R85" s="136"/>
      <c r="S85" s="137"/>
      <c r="T85" s="43" t="s">
        <v>42</v>
      </c>
      <c r="U85" s="44">
        <f>IFERROR(U79/H79,"0")+IFERROR(U80/H80,"0")+IFERROR(U81/H81,"0")+IFERROR(U82/H82,"0")+IFERROR(U83/H83,"0")+IFERROR(U84/H84,"0")</f>
        <v>0</v>
      </c>
      <c r="V85" s="44">
        <f>IFERROR(V79/H79,"0")+IFERROR(V80/H80,"0")+IFERROR(V81/H81,"0")+IFERROR(V82/H82,"0")+IFERROR(V83/H83,"0")+IFERROR(V84/H84,"0")</f>
        <v>0</v>
      </c>
      <c r="W85" s="44">
        <f>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25" x14ac:dyDescent="0.2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5" t="s">
        <v>43</v>
      </c>
      <c r="N86" s="136"/>
      <c r="O86" s="136"/>
      <c r="P86" s="136"/>
      <c r="Q86" s="136"/>
      <c r="R86" s="136"/>
      <c r="S86" s="137"/>
      <c r="T86" s="43" t="s">
        <v>0</v>
      </c>
      <c r="U86" s="44">
        <f>IFERROR(SUM(U79:U84),"0")</f>
        <v>0</v>
      </c>
      <c r="V86" s="44">
        <f>IFERROR(SUM(V79:V84),"0")</f>
        <v>0</v>
      </c>
      <c r="W86" s="43"/>
      <c r="X86" s="68"/>
      <c r="Y86" s="68"/>
    </row>
    <row r="87" spans="1:25" ht="14.25" customHeight="1" x14ac:dyDescent="0.25">
      <c r="A87" s="130" t="s">
        <v>74</v>
      </c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67"/>
      <c r="Y87" s="67"/>
    </row>
    <row r="88" spans="1:25" ht="16.5" customHeight="1" x14ac:dyDescent="0.25">
      <c r="A88" s="64" t="s">
        <v>167</v>
      </c>
      <c r="B88" s="64" t="s">
        <v>168</v>
      </c>
      <c r="C88" s="37">
        <v>4301030895</v>
      </c>
      <c r="D88" s="131">
        <v>4607091387667</v>
      </c>
      <c r="E88" s="131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112</v>
      </c>
      <c r="L88" s="38">
        <v>40</v>
      </c>
      <c r="M88" s="174" t="str">
        <f>HYPERLINK("https://abiproduct.ru/products/Охлажденные/Вязанка/Вязанка/Копченые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133"/>
      <c r="O88" s="133"/>
      <c r="P88" s="133"/>
      <c r="Q88" s="13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4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</row>
    <row r="89" spans="1:25" ht="27" customHeight="1" x14ac:dyDescent="0.25">
      <c r="A89" s="64" t="s">
        <v>169</v>
      </c>
      <c r="B89" s="64" t="s">
        <v>170</v>
      </c>
      <c r="C89" s="37">
        <v>4301030961</v>
      </c>
      <c r="D89" s="131">
        <v>4607091387636</v>
      </c>
      <c r="E89" s="131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175" t="str">
        <f>HYPERLINK("https://abiproduct.ru/products/Охлажденные/Вязанка/Вязанка/Копченые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133"/>
      <c r="O89" s="133"/>
      <c r="P89" s="133"/>
      <c r="Q89" s="13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4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</row>
    <row r="90" spans="1:25" ht="27" customHeight="1" x14ac:dyDescent="0.25">
      <c r="A90" s="64" t="s">
        <v>171</v>
      </c>
      <c r="B90" s="64" t="s">
        <v>172</v>
      </c>
      <c r="C90" s="37">
        <v>4301031078</v>
      </c>
      <c r="D90" s="131">
        <v>4607091384727</v>
      </c>
      <c r="E90" s="131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176" t="str">
        <f>HYPERLINK("https://abiproduct.ru/products/Охлажденные/Вязанка/Вязанка/Копченые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133"/>
      <c r="O90" s="133"/>
      <c r="P90" s="133"/>
      <c r="Q90" s="13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4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</row>
    <row r="91" spans="1:25" ht="27" customHeight="1" x14ac:dyDescent="0.25">
      <c r="A91" s="64" t="s">
        <v>173</v>
      </c>
      <c r="B91" s="64" t="s">
        <v>174</v>
      </c>
      <c r="C91" s="37">
        <v>4301031080</v>
      </c>
      <c r="D91" s="131">
        <v>4607091386745</v>
      </c>
      <c r="E91" s="131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177" t="str">
        <f>HYPERLINK("https://abiproduct.ru/products/Охлажденные/Вязанка/Вязанка/Копченые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4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</row>
    <row r="92" spans="1:25" ht="16.5" customHeight="1" x14ac:dyDescent="0.25">
      <c r="A92" s="64" t="s">
        <v>175</v>
      </c>
      <c r="B92" s="64" t="s">
        <v>176</v>
      </c>
      <c r="C92" s="37">
        <v>4301030963</v>
      </c>
      <c r="D92" s="131">
        <v>4607091382426</v>
      </c>
      <c r="E92" s="13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178" t="str">
        <f>HYPERLINK("https://abiproduct.ru/products/Охлажденные/Вязанка/Вязанка/Копченые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4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177</v>
      </c>
      <c r="B93" s="64" t="s">
        <v>178</v>
      </c>
      <c r="C93" s="37">
        <v>4301030962</v>
      </c>
      <c r="D93" s="131">
        <v>4607091386547</v>
      </c>
      <c r="E93" s="131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179" t="str">
        <f>HYPERLINK("https://abiproduct.ru/products/Охлажденные/Вязанка/Вязанка/Копченые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4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179</v>
      </c>
      <c r="B94" s="64" t="s">
        <v>180</v>
      </c>
      <c r="C94" s="37">
        <v>4301031077</v>
      </c>
      <c r="D94" s="131">
        <v>4607091384703</v>
      </c>
      <c r="E94" s="131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180" t="str">
        <f>HYPERLINK("https://abiproduct.ru/products/Охлажденные/Вязанка/Вязанка/Копченые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4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</row>
    <row r="95" spans="1:25" ht="27" customHeight="1" x14ac:dyDescent="0.25">
      <c r="A95" s="64" t="s">
        <v>181</v>
      </c>
      <c r="B95" s="64" t="s">
        <v>182</v>
      </c>
      <c r="C95" s="37">
        <v>4301031079</v>
      </c>
      <c r="D95" s="131">
        <v>4607091384734</v>
      </c>
      <c r="E95" s="131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181" t="str">
        <f>HYPERLINK("https://abiproduct.ru/products/Охлажденные/Вязанка/Вязанка/Копченые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4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183</v>
      </c>
      <c r="B96" s="64" t="s">
        <v>184</v>
      </c>
      <c r="C96" s="37">
        <v>4301030964</v>
      </c>
      <c r="D96" s="131">
        <v>4607091382464</v>
      </c>
      <c r="E96" s="131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182" t="str">
        <f>HYPERLINK("https://abiproduct.ru/products/Охлажденные/Вязанка/Вязанка/Копченые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4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x14ac:dyDescent="0.2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5" t="s">
        <v>43</v>
      </c>
      <c r="N97" s="136"/>
      <c r="O97" s="136"/>
      <c r="P97" s="136"/>
      <c r="Q97" s="136"/>
      <c r="R97" s="136"/>
      <c r="S97" s="137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25" x14ac:dyDescent="0.2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5" t="s">
        <v>43</v>
      </c>
      <c r="N98" s="136"/>
      <c r="O98" s="136"/>
      <c r="P98" s="136"/>
      <c r="Q98" s="136"/>
      <c r="R98" s="136"/>
      <c r="S98" s="137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25" ht="14.25" customHeight="1" x14ac:dyDescent="0.25">
      <c r="A99" s="130" t="s">
        <v>79</v>
      </c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67"/>
      <c r="Y99" s="67"/>
    </row>
    <row r="100" spans="1:25" ht="27" customHeight="1" x14ac:dyDescent="0.25">
      <c r="A100" s="64" t="s">
        <v>185</v>
      </c>
      <c r="B100" s="64" t="s">
        <v>186</v>
      </c>
      <c r="C100" s="37">
        <v>4301051437</v>
      </c>
      <c r="D100" s="131">
        <v>4607091386967</v>
      </c>
      <c r="E100" s="131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138</v>
      </c>
      <c r="L100" s="38">
        <v>45</v>
      </c>
      <c r="M100" s="183" t="s">
        <v>187</v>
      </c>
      <c r="N100" s="133"/>
      <c r="O100" s="133"/>
      <c r="P100" s="133"/>
      <c r="Q100" s="13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5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</row>
    <row r="101" spans="1:25" ht="16.5" customHeight="1" x14ac:dyDescent="0.25">
      <c r="A101" s="64" t="s">
        <v>188</v>
      </c>
      <c r="B101" s="64" t="s">
        <v>189</v>
      </c>
      <c r="C101" s="37">
        <v>4301051311</v>
      </c>
      <c r="D101" s="131">
        <v>4607091385304</v>
      </c>
      <c r="E101" s="13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184" t="str">
        <f>HYPERLINK("https://abiproduct.ru/products/Охлажденные/Вязанка/Вязанка/Сосиски/P003025/","Сосиски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133"/>
      <c r="O101" s="133"/>
      <c r="P101" s="133"/>
      <c r="Q101" s="13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</row>
    <row r="102" spans="1:25" ht="16.5" customHeight="1" x14ac:dyDescent="0.25">
      <c r="A102" s="64" t="s">
        <v>190</v>
      </c>
      <c r="B102" s="64" t="s">
        <v>191</v>
      </c>
      <c r="C102" s="37">
        <v>4301051306</v>
      </c>
      <c r="D102" s="131">
        <v>4607091386264</v>
      </c>
      <c r="E102" s="131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185" t="str">
        <f>HYPERLINK("https://abiproduct.ru/products/Охлажденные/Вязанка/Вязанка/Сосиски/P002217/","Сосиски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133"/>
      <c r="O102" s="133"/>
      <c r="P102" s="133"/>
      <c r="Q102" s="13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5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</row>
    <row r="103" spans="1:25" ht="27" customHeight="1" x14ac:dyDescent="0.25">
      <c r="A103" s="64" t="s">
        <v>192</v>
      </c>
      <c r="B103" s="64" t="s">
        <v>193</v>
      </c>
      <c r="C103" s="37">
        <v>4301051436</v>
      </c>
      <c r="D103" s="131">
        <v>4607091385731</v>
      </c>
      <c r="E103" s="131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138</v>
      </c>
      <c r="L103" s="38">
        <v>45</v>
      </c>
      <c r="M103" s="186" t="s">
        <v>194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5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</row>
    <row r="104" spans="1:25" ht="27" customHeight="1" x14ac:dyDescent="0.25">
      <c r="A104" s="64" t="s">
        <v>195</v>
      </c>
      <c r="B104" s="64" t="s">
        <v>196</v>
      </c>
      <c r="C104" s="37">
        <v>4301051439</v>
      </c>
      <c r="D104" s="131">
        <v>4680115880214</v>
      </c>
      <c r="E104" s="131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138</v>
      </c>
      <c r="L104" s="38">
        <v>45</v>
      </c>
      <c r="M104" s="187" t="s">
        <v>197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5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</row>
    <row r="105" spans="1:25" ht="27" customHeight="1" x14ac:dyDescent="0.25">
      <c r="A105" s="64" t="s">
        <v>198</v>
      </c>
      <c r="B105" s="64" t="s">
        <v>199</v>
      </c>
      <c r="C105" s="37">
        <v>4301051438</v>
      </c>
      <c r="D105" s="131">
        <v>4680115880894</v>
      </c>
      <c r="E105" s="131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138</v>
      </c>
      <c r="L105" s="38">
        <v>45</v>
      </c>
      <c r="M105" s="188" t="s">
        <v>200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5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201</v>
      </c>
      <c r="B106" s="64" t="s">
        <v>202</v>
      </c>
      <c r="C106" s="37">
        <v>4301051313</v>
      </c>
      <c r="D106" s="131">
        <v>4607091385427</v>
      </c>
      <c r="E106" s="131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189" t="str">
        <f>HYPERLINK("https://abiproduct.ru/products/Охлажденные/Вязанка/Вязанка/Сосиски/P003030/","Сосиски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5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x14ac:dyDescent="0.2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5" t="s">
        <v>43</v>
      </c>
      <c r="N107" s="136"/>
      <c r="O107" s="136"/>
      <c r="P107" s="136"/>
      <c r="Q107" s="136"/>
      <c r="R107" s="136"/>
      <c r="S107" s="137"/>
      <c r="T107" s="43" t="s">
        <v>42</v>
      </c>
      <c r="U107" s="44">
        <f>IFERROR(U100/H100,"0")+IFERROR(U101/H101,"0")+IFERROR(U102/H102,"0")+IFERROR(U103/H103,"0")+IFERROR(U104/H104,"0")+IFERROR(U105/H105,"0")+IFERROR(U106/H106,"0")</f>
        <v>0</v>
      </c>
      <c r="V107" s="44">
        <f>IFERROR(V100/H100,"0")+IFERROR(V101/H101,"0")+IFERROR(V102/H102,"0")+IFERROR(V103/H103,"0")+IFERROR(V104/H104,"0")+IFERROR(V105/H105,"0")+IFERROR(V106/H106,"0")</f>
        <v>0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25" x14ac:dyDescent="0.2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5" t="s">
        <v>43</v>
      </c>
      <c r="N108" s="136"/>
      <c r="O108" s="136"/>
      <c r="P108" s="136"/>
      <c r="Q108" s="136"/>
      <c r="R108" s="136"/>
      <c r="S108" s="137"/>
      <c r="T108" s="43" t="s">
        <v>0</v>
      </c>
      <c r="U108" s="44">
        <f>IFERROR(SUM(U100:U106),"0")</f>
        <v>0</v>
      </c>
      <c r="V108" s="44">
        <f>IFERROR(SUM(V100:V106),"0")</f>
        <v>0</v>
      </c>
      <c r="W108" s="43"/>
      <c r="X108" s="68"/>
      <c r="Y108" s="68"/>
    </row>
    <row r="109" spans="1:25" ht="14.25" customHeight="1" x14ac:dyDescent="0.25">
      <c r="A109" s="130" t="s">
        <v>203</v>
      </c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67"/>
      <c r="Y109" s="67"/>
    </row>
    <row r="110" spans="1:25" ht="27" customHeight="1" x14ac:dyDescent="0.25">
      <c r="A110" s="64" t="s">
        <v>204</v>
      </c>
      <c r="B110" s="64" t="s">
        <v>205</v>
      </c>
      <c r="C110" s="37">
        <v>4301060296</v>
      </c>
      <c r="D110" s="131">
        <v>4607091383065</v>
      </c>
      <c r="E110" s="131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190" t="str">
        <f>HYPERLINK("https://abiproduct.ru/products/Охлажденные/Вязанка/Вязанка/Сардельки/P002233/","Сардельки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133"/>
      <c r="O110" s="133"/>
      <c r="P110" s="133"/>
      <c r="Q110" s="13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</row>
    <row r="111" spans="1:25" ht="27" customHeight="1" x14ac:dyDescent="0.25">
      <c r="A111" s="64" t="s">
        <v>206</v>
      </c>
      <c r="B111" s="64" t="s">
        <v>207</v>
      </c>
      <c r="C111" s="37">
        <v>4301060282</v>
      </c>
      <c r="D111" s="131">
        <v>4607091380699</v>
      </c>
      <c r="E111" s="131"/>
      <c r="F111" s="63">
        <v>1.3</v>
      </c>
      <c r="G111" s="38">
        <v>6</v>
      </c>
      <c r="H111" s="63">
        <v>7.8</v>
      </c>
      <c r="I111" s="63">
        <v>8.3640000000000008</v>
      </c>
      <c r="J111" s="38">
        <v>56</v>
      </c>
      <c r="K111" s="39" t="s">
        <v>78</v>
      </c>
      <c r="L111" s="38">
        <v>30</v>
      </c>
      <c r="M111" s="191" t="str">
        <f>HYPERLINK("https://abiproduct.ru/products/Охлажденные/Вязанка/Вязанка/Сардельки/P002042/","Сардельки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1" s="133"/>
      <c r="O111" s="133"/>
      <c r="P111" s="133"/>
      <c r="Q111" s="13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</row>
    <row r="112" spans="1:25" ht="16.5" customHeight="1" x14ac:dyDescent="0.25">
      <c r="A112" s="64" t="s">
        <v>208</v>
      </c>
      <c r="B112" s="64" t="s">
        <v>209</v>
      </c>
      <c r="C112" s="37">
        <v>4301060309</v>
      </c>
      <c r="D112" s="131">
        <v>4680115880238</v>
      </c>
      <c r="E112" s="13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192" t="s">
        <v>210</v>
      </c>
      <c r="N112" s="133"/>
      <c r="O112" s="133"/>
      <c r="P112" s="133"/>
      <c r="Q112" s="13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</row>
    <row r="113" spans="1:25" ht="27" customHeight="1" x14ac:dyDescent="0.25">
      <c r="A113" s="64" t="s">
        <v>211</v>
      </c>
      <c r="B113" s="64" t="s">
        <v>212</v>
      </c>
      <c r="C113" s="37">
        <v>4301060304</v>
      </c>
      <c r="D113" s="131">
        <v>4607091385922</v>
      </c>
      <c r="E113" s="131"/>
      <c r="F113" s="63">
        <v>0.47</v>
      </c>
      <c r="G113" s="38">
        <v>6</v>
      </c>
      <c r="H113" s="63">
        <v>2.82</v>
      </c>
      <c r="I113" s="63">
        <v>3.0979999999999999</v>
      </c>
      <c r="J113" s="38">
        <v>156</v>
      </c>
      <c r="K113" s="39" t="s">
        <v>78</v>
      </c>
      <c r="L113" s="38">
        <v>30</v>
      </c>
      <c r="M113" s="193" t="str">
        <f>HYPERLINK("https://abiproduct.ru/products/Охлажденные/Вязанка/Вязанка/Сардельки/P002045/","Сардельки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</row>
    <row r="114" spans="1:25" x14ac:dyDescent="0.2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5" t="s">
        <v>43</v>
      </c>
      <c r="N114" s="136"/>
      <c r="O114" s="136"/>
      <c r="P114" s="136"/>
      <c r="Q114" s="136"/>
      <c r="R114" s="136"/>
      <c r="S114" s="137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25" x14ac:dyDescent="0.2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5" t="s">
        <v>43</v>
      </c>
      <c r="N115" s="136"/>
      <c r="O115" s="136"/>
      <c r="P115" s="136"/>
      <c r="Q115" s="136"/>
      <c r="R115" s="136"/>
      <c r="S115" s="137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25" ht="16.5" customHeight="1" x14ac:dyDescent="0.25">
      <c r="A116" s="129" t="s">
        <v>213</v>
      </c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66"/>
      <c r="Y116" s="66"/>
    </row>
    <row r="117" spans="1:25" ht="14.25" customHeight="1" x14ac:dyDescent="0.25">
      <c r="A117" s="130" t="s">
        <v>79</v>
      </c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67"/>
      <c r="Y117" s="67"/>
    </row>
    <row r="118" spans="1:25" ht="27" customHeight="1" x14ac:dyDescent="0.25">
      <c r="A118" s="64" t="s">
        <v>214</v>
      </c>
      <c r="B118" s="64" t="s">
        <v>215</v>
      </c>
      <c r="C118" s="37">
        <v>4301051360</v>
      </c>
      <c r="D118" s="131">
        <v>4607091385168</v>
      </c>
      <c r="E118" s="13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138</v>
      </c>
      <c r="L118" s="38">
        <v>45</v>
      </c>
      <c r="M118" s="194" t="str">
        <f>HYPERLINK("https://abiproduct.ru/products/Охлажденные/Вязанка/Сливушки/Сосиски/P003161/","Сосиски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133"/>
      <c r="O118" s="133"/>
      <c r="P118" s="133"/>
      <c r="Q118" s="13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</row>
    <row r="119" spans="1:25" ht="16.5" customHeight="1" x14ac:dyDescent="0.25">
      <c r="A119" s="64" t="s">
        <v>216</v>
      </c>
      <c r="B119" s="64" t="s">
        <v>217</v>
      </c>
      <c r="C119" s="37">
        <v>4301051362</v>
      </c>
      <c r="D119" s="131">
        <v>4607091383256</v>
      </c>
      <c r="E119" s="13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138</v>
      </c>
      <c r="L119" s="38">
        <v>45</v>
      </c>
      <c r="M119" s="195" t="str">
        <f>HYPERLINK("https://abiproduct.ru/products/Охлажденные/Вязанка/Сливушки/Сосиски/P003162/","Сосиски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133"/>
      <c r="O119" s="133"/>
      <c r="P119" s="133"/>
      <c r="Q119" s="13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</row>
    <row r="120" spans="1:25" ht="16.5" customHeight="1" x14ac:dyDescent="0.25">
      <c r="A120" s="64" t="s">
        <v>218</v>
      </c>
      <c r="B120" s="64" t="s">
        <v>219</v>
      </c>
      <c r="C120" s="37">
        <v>4301051358</v>
      </c>
      <c r="D120" s="131">
        <v>4607091385748</v>
      </c>
      <c r="E120" s="13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138</v>
      </c>
      <c r="L120" s="38">
        <v>45</v>
      </c>
      <c r="M120" s="196" t="str">
        <f>HYPERLINK("https://abiproduct.ru/products/Охлажденные/Вязанка/Сливушки/Сосиски/P003160/","Сосиски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133"/>
      <c r="O120" s="133"/>
      <c r="P120" s="133"/>
      <c r="Q120" s="13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</row>
    <row r="121" spans="1:25" ht="16.5" customHeight="1" x14ac:dyDescent="0.25">
      <c r="A121" s="64" t="s">
        <v>220</v>
      </c>
      <c r="B121" s="64" t="s">
        <v>221</v>
      </c>
      <c r="C121" s="37">
        <v>4301051364</v>
      </c>
      <c r="D121" s="131">
        <v>4607091384581</v>
      </c>
      <c r="E121" s="13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138</v>
      </c>
      <c r="L121" s="38">
        <v>45</v>
      </c>
      <c r="M121" s="197" t="str">
        <f>HYPERLINK("https://abiproduct.ru/products/Охлажденные/Вязанка/Сливушки/Сосиски/P003163/","Сосиски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</row>
    <row r="122" spans="1:25" x14ac:dyDescent="0.2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5" t="s">
        <v>43</v>
      </c>
      <c r="N122" s="136"/>
      <c r="O122" s="136"/>
      <c r="P122" s="136"/>
      <c r="Q122" s="136"/>
      <c r="R122" s="136"/>
      <c r="S122" s="137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25" x14ac:dyDescent="0.2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5" t="s">
        <v>43</v>
      </c>
      <c r="N123" s="136"/>
      <c r="O123" s="136"/>
      <c r="P123" s="136"/>
      <c r="Q123" s="136"/>
      <c r="R123" s="136"/>
      <c r="S123" s="137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25" ht="27.75" customHeight="1" x14ac:dyDescent="0.2">
      <c r="A124" s="128" t="s">
        <v>222</v>
      </c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55"/>
      <c r="Y124" s="55"/>
    </row>
    <row r="125" spans="1:25" ht="16.5" customHeight="1" x14ac:dyDescent="0.25">
      <c r="A125" s="129" t="s">
        <v>223</v>
      </c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66"/>
      <c r="Y125" s="66"/>
    </row>
    <row r="126" spans="1:25" ht="14.25" customHeight="1" x14ac:dyDescent="0.25">
      <c r="A126" s="130" t="s">
        <v>114</v>
      </c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67"/>
      <c r="Y126" s="67"/>
    </row>
    <row r="127" spans="1:25" ht="27" customHeight="1" x14ac:dyDescent="0.25">
      <c r="A127" s="64" t="s">
        <v>224</v>
      </c>
      <c r="B127" s="64" t="s">
        <v>225</v>
      </c>
      <c r="C127" s="37">
        <v>4301011223</v>
      </c>
      <c r="D127" s="131">
        <v>4607091383423</v>
      </c>
      <c r="E127" s="13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138</v>
      </c>
      <c r="L127" s="38">
        <v>35</v>
      </c>
      <c r="M127" s="198" t="str">
        <f>HYPERLINK("https://abiproduct.ru/products/Охлажденные/Стародворье/Золоченная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133"/>
      <c r="O127" s="133"/>
      <c r="P127" s="133"/>
      <c r="Q127" s="13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</row>
    <row r="128" spans="1:25" ht="27" customHeight="1" x14ac:dyDescent="0.25">
      <c r="A128" s="64" t="s">
        <v>226</v>
      </c>
      <c r="B128" s="64" t="s">
        <v>227</v>
      </c>
      <c r="C128" s="37">
        <v>4301011338</v>
      </c>
      <c r="D128" s="131">
        <v>4607091381405</v>
      </c>
      <c r="E128" s="13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199" t="str">
        <f>HYPERLINK("https://abiproduct.ru/products/Охлажденные/Стародворье/Золоченная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133"/>
      <c r="O128" s="133"/>
      <c r="P128" s="133"/>
      <c r="Q128" s="13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</row>
    <row r="129" spans="1:25" ht="27" customHeight="1" x14ac:dyDescent="0.25">
      <c r="A129" s="64" t="s">
        <v>228</v>
      </c>
      <c r="B129" s="64" t="s">
        <v>229</v>
      </c>
      <c r="C129" s="37">
        <v>4301011333</v>
      </c>
      <c r="D129" s="131">
        <v>4607091386516</v>
      </c>
      <c r="E129" s="13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200" t="str">
        <f>HYPERLINK("https://abiproduct.ru/products/Охлажденные/Стародворье/Золоченная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133"/>
      <c r="O129" s="133"/>
      <c r="P129" s="133"/>
      <c r="Q129" s="13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</row>
    <row r="130" spans="1:25" x14ac:dyDescent="0.2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5" t="s">
        <v>43</v>
      </c>
      <c r="N130" s="136"/>
      <c r="O130" s="136"/>
      <c r="P130" s="136"/>
      <c r="Q130" s="136"/>
      <c r="R130" s="136"/>
      <c r="S130" s="13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25" x14ac:dyDescent="0.2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5" t="s">
        <v>43</v>
      </c>
      <c r="N131" s="136"/>
      <c r="O131" s="136"/>
      <c r="P131" s="136"/>
      <c r="Q131" s="136"/>
      <c r="R131" s="136"/>
      <c r="S131" s="13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25" ht="16.5" customHeight="1" x14ac:dyDescent="0.25">
      <c r="A132" s="129" t="s">
        <v>230</v>
      </c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66"/>
      <c r="Y132" s="66"/>
    </row>
    <row r="133" spans="1:25" ht="14.25" customHeight="1" x14ac:dyDescent="0.25">
      <c r="A133" s="130" t="s">
        <v>114</v>
      </c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67"/>
      <c r="Y133" s="67"/>
    </row>
    <row r="134" spans="1:25" ht="16.5" customHeight="1" x14ac:dyDescent="0.25">
      <c r="A134" s="64" t="s">
        <v>231</v>
      </c>
      <c r="B134" s="64" t="s">
        <v>232</v>
      </c>
      <c r="C134" s="37">
        <v>4301011450</v>
      </c>
      <c r="D134" s="131">
        <v>4680115881402</v>
      </c>
      <c r="E134" s="131"/>
      <c r="F134" s="63">
        <v>1.35</v>
      </c>
      <c r="G134" s="38">
        <v>8</v>
      </c>
      <c r="H134" s="63">
        <v>10.8</v>
      </c>
      <c r="I134" s="63">
        <v>11.28</v>
      </c>
      <c r="J134" s="38">
        <v>56</v>
      </c>
      <c r="K134" s="39" t="s">
        <v>112</v>
      </c>
      <c r="L134" s="38">
        <v>55</v>
      </c>
      <c r="M134" s="201" t="s">
        <v>233</v>
      </c>
      <c r="N134" s="133"/>
      <c r="O134" s="133"/>
      <c r="P134" s="133"/>
      <c r="Q134" s="13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8" si="6"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234</v>
      </c>
    </row>
    <row r="135" spans="1:25" ht="27" customHeight="1" x14ac:dyDescent="0.25">
      <c r="A135" s="64" t="s">
        <v>235</v>
      </c>
      <c r="B135" s="64" t="s">
        <v>236</v>
      </c>
      <c r="C135" s="37">
        <v>4301011346</v>
      </c>
      <c r="D135" s="131">
        <v>4607091387445</v>
      </c>
      <c r="E135" s="131"/>
      <c r="F135" s="63">
        <v>0.9</v>
      </c>
      <c r="G135" s="38">
        <v>10</v>
      </c>
      <c r="H135" s="63">
        <v>9</v>
      </c>
      <c r="I135" s="63">
        <v>9.6300000000000008</v>
      </c>
      <c r="J135" s="38">
        <v>56</v>
      </c>
      <c r="K135" s="39" t="s">
        <v>112</v>
      </c>
      <c r="L135" s="38">
        <v>31</v>
      </c>
      <c r="M135" s="202" t="str">
        <f>HYPERLINK("https://abiproduct.ru/products/Охлажденные/Стародворье/Бордо/Вареные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133"/>
      <c r="O135" s="133"/>
      <c r="P135" s="133"/>
      <c r="Q135" s="13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6"/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</row>
    <row r="136" spans="1:25" ht="27" customHeight="1" x14ac:dyDescent="0.25">
      <c r="A136" s="64" t="s">
        <v>237</v>
      </c>
      <c r="B136" s="64" t="s">
        <v>238</v>
      </c>
      <c r="C136" s="37">
        <v>4301011362</v>
      </c>
      <c r="D136" s="131">
        <v>4607091386004</v>
      </c>
      <c r="E136" s="131"/>
      <c r="F136" s="63">
        <v>1.35</v>
      </c>
      <c r="G136" s="38">
        <v>8</v>
      </c>
      <c r="H136" s="63">
        <v>10.8</v>
      </c>
      <c r="I136" s="63">
        <v>11.28</v>
      </c>
      <c r="J136" s="38">
        <v>48</v>
      </c>
      <c r="K136" s="39" t="s">
        <v>239</v>
      </c>
      <c r="L136" s="38">
        <v>55</v>
      </c>
      <c r="M136" s="203" t="str">
        <f>HYPERLINK("https://abiproduct.ru/products/Охлажденные/Стародворье/Бордо/Вареные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133"/>
      <c r="O136" s="133"/>
      <c r="P136" s="133"/>
      <c r="Q136" s="134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6"/>
        <v>0</v>
      </c>
      <c r="W136" s="42" t="str">
        <f>IFERROR(IF(V136=0,"",ROUNDUP(V136/H136,0)*0.02039),"")</f>
        <v/>
      </c>
      <c r="X136" s="69" t="s">
        <v>48</v>
      </c>
      <c r="Y136" s="70" t="s">
        <v>48</v>
      </c>
    </row>
    <row r="137" spans="1:25" ht="27" customHeight="1" x14ac:dyDescent="0.25">
      <c r="A137" s="64" t="s">
        <v>237</v>
      </c>
      <c r="B137" s="64" t="s">
        <v>240</v>
      </c>
      <c r="C137" s="37">
        <v>4301011308</v>
      </c>
      <c r="D137" s="131">
        <v>4607091386004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112</v>
      </c>
      <c r="L137" s="38">
        <v>55</v>
      </c>
      <c r="M137" s="204" t="str">
        <f>HYPERLINK("https://abiproduct.ru/products/Охлажденные/Стародворье/Бордо/Вареные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133"/>
      <c r="O137" s="133"/>
      <c r="P137" s="133"/>
      <c r="Q137" s="13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6"/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241</v>
      </c>
      <c r="B138" s="64" t="s">
        <v>242</v>
      </c>
      <c r="C138" s="37">
        <v>4301011347</v>
      </c>
      <c r="D138" s="131">
        <v>4607091386073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112</v>
      </c>
      <c r="L138" s="38">
        <v>31</v>
      </c>
      <c r="M138" s="205" t="str">
        <f>HYPERLINK("https://abiproduct.ru/products/Охлажденные/Стародворье/Бордо/Вареные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6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243</v>
      </c>
      <c r="B139" s="64" t="s">
        <v>244</v>
      </c>
      <c r="C139" s="37">
        <v>4301011395</v>
      </c>
      <c r="D139" s="131">
        <v>4607091387322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239</v>
      </c>
      <c r="L139" s="38">
        <v>55</v>
      </c>
      <c r="M139" s="206" t="str">
        <f>HYPERLINK("https://abiproduct.ru/products/Охлажденные/Стародворье/Бордо/Вареные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6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243</v>
      </c>
      <c r="B140" s="64" t="s">
        <v>245</v>
      </c>
      <c r="C140" s="37">
        <v>4301010928</v>
      </c>
      <c r="D140" s="131">
        <v>4607091387322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112</v>
      </c>
      <c r="L140" s="38">
        <v>55</v>
      </c>
      <c r="M140" s="207" t="str">
        <f>HYPERLINK("https://abiproduct.ru/products/Охлажденные/Стародворье/Бордо/Вареные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6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246</v>
      </c>
      <c r="B141" s="64" t="s">
        <v>247</v>
      </c>
      <c r="C141" s="37">
        <v>4301011311</v>
      </c>
      <c r="D141" s="131">
        <v>4607091387377</v>
      </c>
      <c r="E141" s="131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112</v>
      </c>
      <c r="L141" s="38">
        <v>55</v>
      </c>
      <c r="M141" s="208" t="str">
        <f>HYPERLINK("https://abiproduct.ru/products/Охлажденные/Стародворье/Бордо/Вареные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6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248</v>
      </c>
      <c r="B142" s="64" t="s">
        <v>249</v>
      </c>
      <c r="C142" s="37">
        <v>4301010945</v>
      </c>
      <c r="D142" s="131">
        <v>4607091387353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112</v>
      </c>
      <c r="L142" s="38">
        <v>55</v>
      </c>
      <c r="M142" s="209" t="str">
        <f>HYPERLINK("https://abiproduct.ru/products/Охлажденные/Стародворье/Бордо/Вареные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6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250</v>
      </c>
      <c r="B143" s="64" t="s">
        <v>251</v>
      </c>
      <c r="C143" s="37">
        <v>4301011328</v>
      </c>
      <c r="D143" s="131">
        <v>4607091386011</v>
      </c>
      <c r="E143" s="131"/>
      <c r="F143" s="63">
        <v>0.5</v>
      </c>
      <c r="G143" s="38">
        <v>10</v>
      </c>
      <c r="H143" s="63">
        <v>5</v>
      </c>
      <c r="I143" s="63">
        <v>5.21</v>
      </c>
      <c r="J143" s="38">
        <v>120</v>
      </c>
      <c r="K143" s="39" t="s">
        <v>78</v>
      </c>
      <c r="L143" s="38">
        <v>55</v>
      </c>
      <c r="M143" s="210" t="str">
        <f>HYPERLINK("https://abiproduct.ru/products/Охлажденные/Стародворье/Бордо/Вареные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6"/>
        <v>0</v>
      </c>
      <c r="W143" s="42" t="str">
        <f>IFERROR(IF(V143=0,"",ROUNDUP(V143/H143,0)*0.00937),"")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252</v>
      </c>
      <c r="B144" s="64" t="s">
        <v>253</v>
      </c>
      <c r="C144" s="37">
        <v>4301011329</v>
      </c>
      <c r="D144" s="131">
        <v>4607091387308</v>
      </c>
      <c r="E144" s="131"/>
      <c r="F144" s="63">
        <v>0.5</v>
      </c>
      <c r="G144" s="38">
        <v>10</v>
      </c>
      <c r="H144" s="63">
        <v>5</v>
      </c>
      <c r="I144" s="63">
        <v>5.21</v>
      </c>
      <c r="J144" s="38">
        <v>120</v>
      </c>
      <c r="K144" s="39" t="s">
        <v>78</v>
      </c>
      <c r="L144" s="38">
        <v>55</v>
      </c>
      <c r="M144" s="211" t="str">
        <f>HYPERLINK("https://abiproduct.ru/products/Охлажденные/Стародворье/Бордо/Вареные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6"/>
        <v>0</v>
      </c>
      <c r="W144" s="42" t="str">
        <f>IFERROR(IF(V144=0,"",ROUNDUP(V144/H144,0)*0.00937),"")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254</v>
      </c>
      <c r="B145" s="64" t="s">
        <v>255</v>
      </c>
      <c r="C145" s="37">
        <v>4301011049</v>
      </c>
      <c r="D145" s="131">
        <v>4607091387339</v>
      </c>
      <c r="E145" s="131"/>
      <c r="F145" s="63">
        <v>0.5</v>
      </c>
      <c r="G145" s="38">
        <v>10</v>
      </c>
      <c r="H145" s="63">
        <v>5</v>
      </c>
      <c r="I145" s="63">
        <v>5.24</v>
      </c>
      <c r="J145" s="38">
        <v>120</v>
      </c>
      <c r="K145" s="39" t="s">
        <v>112</v>
      </c>
      <c r="L145" s="38">
        <v>55</v>
      </c>
      <c r="M145" s="212" t="str">
        <f>HYPERLINK("https://abiproduct.ru/products/Охлажденные/Стародворье/Бордо/Вареные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6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256</v>
      </c>
      <c r="B146" s="64" t="s">
        <v>257</v>
      </c>
      <c r="C146" s="37">
        <v>4301011573</v>
      </c>
      <c r="D146" s="131">
        <v>4680115881938</v>
      </c>
      <c r="E146" s="131"/>
      <c r="F146" s="63">
        <v>0.4</v>
      </c>
      <c r="G146" s="38">
        <v>10</v>
      </c>
      <c r="H146" s="63">
        <v>4</v>
      </c>
      <c r="I146" s="63">
        <v>4.24</v>
      </c>
      <c r="J146" s="38">
        <v>120</v>
      </c>
      <c r="K146" s="39" t="s">
        <v>112</v>
      </c>
      <c r="L146" s="38">
        <v>90</v>
      </c>
      <c r="M146" s="213" t="s">
        <v>258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6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259</v>
      </c>
      <c r="B147" s="64" t="s">
        <v>260</v>
      </c>
      <c r="C147" s="37">
        <v>4301011454</v>
      </c>
      <c r="D147" s="131">
        <v>4680115881396</v>
      </c>
      <c r="E147" s="13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214" t="s">
        <v>261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6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262</v>
      </c>
      <c r="B148" s="64" t="s">
        <v>263</v>
      </c>
      <c r="C148" s="37">
        <v>4301010944</v>
      </c>
      <c r="D148" s="131">
        <v>4607091387346</v>
      </c>
      <c r="E148" s="131"/>
      <c r="F148" s="63">
        <v>0.4</v>
      </c>
      <c r="G148" s="38">
        <v>10</v>
      </c>
      <c r="H148" s="63">
        <v>4</v>
      </c>
      <c r="I148" s="63">
        <v>4.24</v>
      </c>
      <c r="J148" s="38">
        <v>120</v>
      </c>
      <c r="K148" s="39" t="s">
        <v>112</v>
      </c>
      <c r="L148" s="38">
        <v>55</v>
      </c>
      <c r="M148" s="215" t="str">
        <f>HYPERLINK("https://abiproduct.ru/products/Охлажденные/Стародворье/Бордо/Вареные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6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x14ac:dyDescent="0.2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5" t="s">
        <v>43</v>
      </c>
      <c r="N149" s="136"/>
      <c r="O149" s="136"/>
      <c r="P149" s="136"/>
      <c r="Q149" s="136"/>
      <c r="R149" s="136"/>
      <c r="S149" s="137"/>
      <c r="T149" s="43" t="s">
        <v>42</v>
      </c>
      <c r="U149" s="44">
        <f>IFERROR(U134/H134,"0")+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</f>
        <v>0</v>
      </c>
      <c r="V149" s="44">
        <f>IFERROR(V134/H134,"0")+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</f>
        <v>0</v>
      </c>
      <c r="W149" s="44">
        <f>IFERROR(IF(W134="",0,W134),"0")+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25" x14ac:dyDescent="0.2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5" t="s">
        <v>43</v>
      </c>
      <c r="N150" s="136"/>
      <c r="O150" s="136"/>
      <c r="P150" s="136"/>
      <c r="Q150" s="136"/>
      <c r="R150" s="136"/>
      <c r="S150" s="137"/>
      <c r="T150" s="43" t="s">
        <v>0</v>
      </c>
      <c r="U150" s="44">
        <f>IFERROR(SUM(U134:U148),"0")</f>
        <v>0</v>
      </c>
      <c r="V150" s="44">
        <f>IFERROR(SUM(V134:V148),"0")</f>
        <v>0</v>
      </c>
      <c r="W150" s="43"/>
      <c r="X150" s="68"/>
      <c r="Y150" s="68"/>
    </row>
    <row r="151" spans="1:25" ht="14.25" customHeight="1" x14ac:dyDescent="0.25">
      <c r="A151" s="130" t="s">
        <v>109</v>
      </c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67"/>
      <c r="Y151" s="67"/>
    </row>
    <row r="152" spans="1:25" ht="27" customHeight="1" x14ac:dyDescent="0.25">
      <c r="A152" s="64" t="s">
        <v>264</v>
      </c>
      <c r="B152" s="64" t="s">
        <v>265</v>
      </c>
      <c r="C152" s="37">
        <v>4301020254</v>
      </c>
      <c r="D152" s="131">
        <v>4680115881914</v>
      </c>
      <c r="E152" s="131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112</v>
      </c>
      <c r="L152" s="38">
        <v>90</v>
      </c>
      <c r="M152" s="216" t="s">
        <v>266</v>
      </c>
      <c r="N152" s="133"/>
      <c r="O152" s="133"/>
      <c r="P152" s="133"/>
      <c r="Q152" s="13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</row>
    <row r="153" spans="1:25" ht="16.5" customHeight="1" x14ac:dyDescent="0.25">
      <c r="A153" s="64" t="s">
        <v>267</v>
      </c>
      <c r="B153" s="64" t="s">
        <v>268</v>
      </c>
      <c r="C153" s="37">
        <v>4301020220</v>
      </c>
      <c r="D153" s="131">
        <v>4680115880764</v>
      </c>
      <c r="E153" s="131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112</v>
      </c>
      <c r="L153" s="38">
        <v>50</v>
      </c>
      <c r="M153" s="217" t="s">
        <v>269</v>
      </c>
      <c r="N153" s="133"/>
      <c r="O153" s="133"/>
      <c r="P153" s="133"/>
      <c r="Q153" s="134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</row>
    <row r="154" spans="1:25" x14ac:dyDescent="0.2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5" t="s">
        <v>43</v>
      </c>
      <c r="N154" s="136"/>
      <c r="O154" s="136"/>
      <c r="P154" s="136"/>
      <c r="Q154" s="136"/>
      <c r="R154" s="136"/>
      <c r="S154" s="137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25" x14ac:dyDescent="0.2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5" t="s">
        <v>43</v>
      </c>
      <c r="N155" s="136"/>
      <c r="O155" s="136"/>
      <c r="P155" s="136"/>
      <c r="Q155" s="136"/>
      <c r="R155" s="136"/>
      <c r="S155" s="137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25" ht="14.25" customHeight="1" x14ac:dyDescent="0.25">
      <c r="A156" s="130" t="s">
        <v>74</v>
      </c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67"/>
      <c r="Y156" s="67"/>
    </row>
    <row r="157" spans="1:25" ht="27" customHeight="1" x14ac:dyDescent="0.25">
      <c r="A157" s="64" t="s">
        <v>270</v>
      </c>
      <c r="B157" s="64" t="s">
        <v>271</v>
      </c>
      <c r="C157" s="37">
        <v>4301030878</v>
      </c>
      <c r="D157" s="131">
        <v>4607091387193</v>
      </c>
      <c r="E157" s="131"/>
      <c r="F157" s="63">
        <v>0.7</v>
      </c>
      <c r="G157" s="38">
        <v>6</v>
      </c>
      <c r="H157" s="63">
        <v>4.2</v>
      </c>
      <c r="I157" s="63">
        <v>4.46</v>
      </c>
      <c r="J157" s="38">
        <v>156</v>
      </c>
      <c r="K157" s="39" t="s">
        <v>78</v>
      </c>
      <c r="L157" s="38">
        <v>35</v>
      </c>
      <c r="M157" s="218" t="str">
        <f>HYPERLINK("https://abiproduct.ru/products/Охлажденные/Стародворье/Бордо/Копченые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57" s="133"/>
      <c r="O157" s="133"/>
      <c r="P157" s="133"/>
      <c r="Q157" s="134"/>
      <c r="R157" s="40" t="s">
        <v>48</v>
      </c>
      <c r="S157" s="40" t="s">
        <v>48</v>
      </c>
      <c r="T157" s="41" t="s">
        <v>0</v>
      </c>
      <c r="U157" s="59">
        <v>0</v>
      </c>
      <c r="V157" s="56">
        <f t="shared" ref="V157:V172" si="7"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</row>
    <row r="158" spans="1:25" ht="27" customHeight="1" x14ac:dyDescent="0.25">
      <c r="A158" s="64" t="s">
        <v>272</v>
      </c>
      <c r="B158" s="64" t="s">
        <v>273</v>
      </c>
      <c r="C158" s="37">
        <v>4301031153</v>
      </c>
      <c r="D158" s="131">
        <v>4607091387230</v>
      </c>
      <c r="E158" s="131"/>
      <c r="F158" s="63">
        <v>0.7</v>
      </c>
      <c r="G158" s="38">
        <v>6</v>
      </c>
      <c r="H158" s="63">
        <v>4.2</v>
      </c>
      <c r="I158" s="63">
        <v>4.46</v>
      </c>
      <c r="J158" s="38">
        <v>156</v>
      </c>
      <c r="K158" s="39" t="s">
        <v>78</v>
      </c>
      <c r="L158" s="38">
        <v>40</v>
      </c>
      <c r="M158" s="219" t="str">
        <f>HYPERLINK("https://abiproduct.ru/products/Охлажденные/Стародворье/Бордо/Копченые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58" s="133"/>
      <c r="O158" s="133"/>
      <c r="P158" s="133"/>
      <c r="Q158" s="134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si="7"/>
        <v>0</v>
      </c>
      <c r="W158" s="42" t="str">
        <f>IFERROR(IF(V158=0,"",ROUNDUP(V158/H158,0)*0.00753),"")</f>
        <v/>
      </c>
      <c r="X158" s="69" t="s">
        <v>48</v>
      </c>
      <c r="Y158" s="70" t="s">
        <v>48</v>
      </c>
    </row>
    <row r="159" spans="1:25" ht="27" customHeight="1" x14ac:dyDescent="0.25">
      <c r="A159" s="64" t="s">
        <v>274</v>
      </c>
      <c r="B159" s="64" t="s">
        <v>275</v>
      </c>
      <c r="C159" s="37">
        <v>4301031191</v>
      </c>
      <c r="D159" s="131">
        <v>4680115880993</v>
      </c>
      <c r="E159" s="131"/>
      <c r="F159" s="63">
        <v>0.7</v>
      </c>
      <c r="G159" s="38">
        <v>6</v>
      </c>
      <c r="H159" s="63">
        <v>4.2</v>
      </c>
      <c r="I159" s="63">
        <v>4.46</v>
      </c>
      <c r="J159" s="38">
        <v>156</v>
      </c>
      <c r="K159" s="39" t="s">
        <v>78</v>
      </c>
      <c r="L159" s="38">
        <v>40</v>
      </c>
      <c r="M159" s="220" t="str">
        <f>HYPERLINK("https://abiproduct.ru/products/Охлажденные/Стародворье/Бордо/Копченые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7"/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</row>
    <row r="160" spans="1:25" ht="27" customHeight="1" x14ac:dyDescent="0.25">
      <c r="A160" s="64" t="s">
        <v>276</v>
      </c>
      <c r="B160" s="64" t="s">
        <v>277</v>
      </c>
      <c r="C160" s="37">
        <v>4301031204</v>
      </c>
      <c r="D160" s="131">
        <v>4680115881761</v>
      </c>
      <c r="E160" s="131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78</v>
      </c>
      <c r="L160" s="38">
        <v>40</v>
      </c>
      <c r="M160" s="221" t="s">
        <v>278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7"/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</row>
    <row r="161" spans="1:25" ht="27" customHeight="1" x14ac:dyDescent="0.25">
      <c r="A161" s="64" t="s">
        <v>279</v>
      </c>
      <c r="B161" s="64" t="s">
        <v>280</v>
      </c>
      <c r="C161" s="37">
        <v>4301031201</v>
      </c>
      <c r="D161" s="131">
        <v>4680115881563</v>
      </c>
      <c r="E161" s="131"/>
      <c r="F161" s="63">
        <v>0.7</v>
      </c>
      <c r="G161" s="38">
        <v>6</v>
      </c>
      <c r="H161" s="63">
        <v>4.2</v>
      </c>
      <c r="I161" s="63">
        <v>4.4000000000000004</v>
      </c>
      <c r="J161" s="38">
        <v>156</v>
      </c>
      <c r="K161" s="39" t="s">
        <v>78</v>
      </c>
      <c r="L161" s="38">
        <v>40</v>
      </c>
      <c r="M161" s="222" t="str">
        <f>HYPERLINK("https://abiproduct.ru/products/Охлажденные/Стародворье/Бордо/Копченые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7"/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281</v>
      </c>
      <c r="B162" s="64" t="s">
        <v>282</v>
      </c>
      <c r="C162" s="37">
        <v>4301031224</v>
      </c>
      <c r="D162" s="131">
        <v>4680115882683</v>
      </c>
      <c r="E162" s="131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23" t="s">
        <v>283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7"/>
        <v>0</v>
      </c>
      <c r="W162" s="42" t="str">
        <f>IFERROR(IF(V162=0,"",ROUNDUP(V162/H162,0)*0.02175),"")</f>
        <v/>
      </c>
      <c r="X162" s="69" t="s">
        <v>48</v>
      </c>
      <c r="Y162" s="70" t="s">
        <v>48</v>
      </c>
    </row>
    <row r="163" spans="1:25" ht="27" customHeight="1" x14ac:dyDescent="0.25">
      <c r="A163" s="64" t="s">
        <v>284</v>
      </c>
      <c r="B163" s="64" t="s">
        <v>285</v>
      </c>
      <c r="C163" s="37">
        <v>4301031230</v>
      </c>
      <c r="D163" s="131">
        <v>4680115882690</v>
      </c>
      <c r="E163" s="131"/>
      <c r="F163" s="63">
        <v>0.9</v>
      </c>
      <c r="G163" s="38">
        <v>6</v>
      </c>
      <c r="H163" s="63">
        <v>5.4</v>
      </c>
      <c r="I163" s="63">
        <v>5.88</v>
      </c>
      <c r="J163" s="38">
        <v>56</v>
      </c>
      <c r="K163" s="39" t="s">
        <v>78</v>
      </c>
      <c r="L163" s="38">
        <v>40</v>
      </c>
      <c r="M163" s="224" t="s">
        <v>286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7"/>
        <v>0</v>
      </c>
      <c r="W163" s="42" t="str">
        <f>IFERROR(IF(V163=0,"",ROUNDUP(V163/H163,0)*0.02175),"")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287</v>
      </c>
      <c r="B164" s="64" t="s">
        <v>288</v>
      </c>
      <c r="C164" s="37">
        <v>4301031220</v>
      </c>
      <c r="D164" s="131">
        <v>4680115882669</v>
      </c>
      <c r="E164" s="131"/>
      <c r="F164" s="63">
        <v>0.9</v>
      </c>
      <c r="G164" s="38">
        <v>6</v>
      </c>
      <c r="H164" s="63">
        <v>5.4</v>
      </c>
      <c r="I164" s="63">
        <v>5.88</v>
      </c>
      <c r="J164" s="38">
        <v>56</v>
      </c>
      <c r="K164" s="39" t="s">
        <v>78</v>
      </c>
      <c r="L164" s="38">
        <v>40</v>
      </c>
      <c r="M164" s="225" t="s">
        <v>289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7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290</v>
      </c>
      <c r="B165" s="64" t="s">
        <v>291</v>
      </c>
      <c r="C165" s="37">
        <v>4301031221</v>
      </c>
      <c r="D165" s="131">
        <v>4680115882676</v>
      </c>
      <c r="E165" s="131"/>
      <c r="F165" s="63">
        <v>0.9</v>
      </c>
      <c r="G165" s="38">
        <v>6</v>
      </c>
      <c r="H165" s="63">
        <v>5.4</v>
      </c>
      <c r="I165" s="63">
        <v>5.88</v>
      </c>
      <c r="J165" s="38">
        <v>56</v>
      </c>
      <c r="K165" s="39" t="s">
        <v>78</v>
      </c>
      <c r="L165" s="38">
        <v>40</v>
      </c>
      <c r="M165" s="226" t="s">
        <v>292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7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293</v>
      </c>
      <c r="B166" s="64" t="s">
        <v>294</v>
      </c>
      <c r="C166" s="37">
        <v>4301031152</v>
      </c>
      <c r="D166" s="131">
        <v>4607091387285</v>
      </c>
      <c r="E166" s="131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78</v>
      </c>
      <c r="L166" s="38">
        <v>40</v>
      </c>
      <c r="M166" s="227" t="str">
        <f>HYPERLINK("https://abiproduct.ru/products/Охлажденные/Стародворье/Бордо/Копченые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7"/>
        <v>0</v>
      </c>
      <c r="W166" s="42" t="str">
        <f>IFERROR(IF(V166=0,"",ROUNDUP(V166/H166,0)*0.00502),"")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295</v>
      </c>
      <c r="B167" s="64" t="s">
        <v>296</v>
      </c>
      <c r="C167" s="37">
        <v>4301031199</v>
      </c>
      <c r="D167" s="131">
        <v>4680115880986</v>
      </c>
      <c r="E167" s="131"/>
      <c r="F167" s="63">
        <v>0.35</v>
      </c>
      <c r="G167" s="38">
        <v>6</v>
      </c>
      <c r="H167" s="63">
        <v>2.1</v>
      </c>
      <c r="I167" s="63">
        <v>2.23</v>
      </c>
      <c r="J167" s="38">
        <v>234</v>
      </c>
      <c r="K167" s="39" t="s">
        <v>78</v>
      </c>
      <c r="L167" s="38">
        <v>40</v>
      </c>
      <c r="M167" s="228" t="str">
        <f>HYPERLINK("https://abiproduct.ru/products/Охлажденные/Стародворье/Бордо/Копченые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7"/>
        <v>0</v>
      </c>
      <c r="W167" s="42" t="str">
        <f>IFERROR(IF(V167=0,"",ROUNDUP(V167/H167,0)*0.00502),"")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297</v>
      </c>
      <c r="B168" s="64" t="s">
        <v>298</v>
      </c>
      <c r="C168" s="37">
        <v>4301031190</v>
      </c>
      <c r="D168" s="131">
        <v>4680115880207</v>
      </c>
      <c r="E168" s="131"/>
      <c r="F168" s="63">
        <v>0.4</v>
      </c>
      <c r="G168" s="38">
        <v>6</v>
      </c>
      <c r="H168" s="63">
        <v>2.4</v>
      </c>
      <c r="I168" s="63">
        <v>2.63</v>
      </c>
      <c r="J168" s="38">
        <v>156</v>
      </c>
      <c r="K168" s="39" t="s">
        <v>78</v>
      </c>
      <c r="L168" s="38">
        <v>40</v>
      </c>
      <c r="M168" s="229" t="str">
        <f>HYPERLINK("https://abiproduct.ru/products/Охлажденные/Стародворье/Бордо/Копченые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7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299</v>
      </c>
      <c r="B169" s="64" t="s">
        <v>300</v>
      </c>
      <c r="C169" s="37">
        <v>4301031205</v>
      </c>
      <c r="D169" s="131">
        <v>4680115881785</v>
      </c>
      <c r="E169" s="131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30" t="s">
        <v>301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7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302</v>
      </c>
      <c r="B170" s="64" t="s">
        <v>303</v>
      </c>
      <c r="C170" s="37">
        <v>4301031202</v>
      </c>
      <c r="D170" s="131">
        <v>4680115881679</v>
      </c>
      <c r="E170" s="131"/>
      <c r="F170" s="63">
        <v>0.35</v>
      </c>
      <c r="G170" s="38">
        <v>6</v>
      </c>
      <c r="H170" s="63">
        <v>2.1</v>
      </c>
      <c r="I170" s="63">
        <v>2.2000000000000002</v>
      </c>
      <c r="J170" s="38">
        <v>234</v>
      </c>
      <c r="K170" s="39" t="s">
        <v>78</v>
      </c>
      <c r="L170" s="38">
        <v>40</v>
      </c>
      <c r="M170" s="231" t="str">
        <f>HYPERLINK("https://abiproduct.ru/products/Охлажденные/Стародворье/Бордо/Копченые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7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304</v>
      </c>
      <c r="B171" s="64" t="s">
        <v>305</v>
      </c>
      <c r="C171" s="37">
        <v>4301031158</v>
      </c>
      <c r="D171" s="131">
        <v>4680115880191</v>
      </c>
      <c r="E171" s="131"/>
      <c r="F171" s="63">
        <v>0.4</v>
      </c>
      <c r="G171" s="38">
        <v>6</v>
      </c>
      <c r="H171" s="63">
        <v>2.4</v>
      </c>
      <c r="I171" s="63">
        <v>2.5</v>
      </c>
      <c r="J171" s="38">
        <v>234</v>
      </c>
      <c r="K171" s="39" t="s">
        <v>78</v>
      </c>
      <c r="L171" s="38">
        <v>40</v>
      </c>
      <c r="M171" s="232" t="str">
        <f>HYPERLINK("https://abiproduct.ru/products/Охлажденные/Стародворье/Бордо/Копченые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7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306</v>
      </c>
      <c r="B172" s="64" t="s">
        <v>307</v>
      </c>
      <c r="C172" s="37">
        <v>4301031151</v>
      </c>
      <c r="D172" s="131">
        <v>4607091389845</v>
      </c>
      <c r="E172" s="131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33" t="str">
        <f>HYPERLINK("https://abiproduct.ru/products/Охлажденные/Стародворье/Бордо/Копченые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2" s="133"/>
      <c r="O172" s="133"/>
      <c r="P172" s="133"/>
      <c r="Q172" s="13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7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x14ac:dyDescent="0.2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5" t="s">
        <v>43</v>
      </c>
      <c r="N173" s="136"/>
      <c r="O173" s="136"/>
      <c r="P173" s="136"/>
      <c r="Q173" s="136"/>
      <c r="R173" s="136"/>
      <c r="S173" s="137"/>
      <c r="T173" s="43" t="s">
        <v>42</v>
      </c>
      <c r="U173" s="44">
        <f>IFERROR(U157/H157,"0")+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</f>
        <v>0</v>
      </c>
      <c r="V173" s="44">
        <f>IFERROR(V157/H157,"0")+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</f>
        <v>0</v>
      </c>
      <c r="W173" s="44">
        <f>IFERROR(IF(W157="",0,W157),"0")+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</f>
        <v>0</v>
      </c>
      <c r="X173" s="68"/>
      <c r="Y173" s="68"/>
    </row>
    <row r="174" spans="1:25" x14ac:dyDescent="0.2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5" t="s">
        <v>43</v>
      </c>
      <c r="N174" s="136"/>
      <c r="O174" s="136"/>
      <c r="P174" s="136"/>
      <c r="Q174" s="136"/>
      <c r="R174" s="136"/>
      <c r="S174" s="137"/>
      <c r="T174" s="43" t="s">
        <v>0</v>
      </c>
      <c r="U174" s="44">
        <f>IFERROR(SUM(U157:U172),"0")</f>
        <v>0</v>
      </c>
      <c r="V174" s="44">
        <f>IFERROR(SUM(V157:V172),"0")</f>
        <v>0</v>
      </c>
      <c r="W174" s="43"/>
      <c r="X174" s="68"/>
      <c r="Y174" s="68"/>
    </row>
    <row r="175" spans="1:25" ht="14.25" customHeight="1" x14ac:dyDescent="0.25">
      <c r="A175" s="130" t="s">
        <v>79</v>
      </c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67"/>
      <c r="Y175" s="67"/>
    </row>
    <row r="176" spans="1:25" ht="27" customHeight="1" x14ac:dyDescent="0.25">
      <c r="A176" s="64" t="s">
        <v>308</v>
      </c>
      <c r="B176" s="64" t="s">
        <v>309</v>
      </c>
      <c r="C176" s="37">
        <v>4301051409</v>
      </c>
      <c r="D176" s="131">
        <v>4680115881556</v>
      </c>
      <c r="E176" s="131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138</v>
      </c>
      <c r="L176" s="38">
        <v>45</v>
      </c>
      <c r="M176" s="234" t="s">
        <v>310</v>
      </c>
      <c r="N176" s="133"/>
      <c r="O176" s="133"/>
      <c r="P176" s="133"/>
      <c r="Q176" s="13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ref="V176:V196" si="8">IFERROR(IF(U176="",0,CEILING((U176/$H176),1)*$H176),"")</f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</row>
    <row r="177" spans="1:25" ht="16.5" customHeight="1" x14ac:dyDescent="0.25">
      <c r="A177" s="64" t="s">
        <v>311</v>
      </c>
      <c r="B177" s="64" t="s">
        <v>312</v>
      </c>
      <c r="C177" s="37">
        <v>4301051101</v>
      </c>
      <c r="D177" s="131">
        <v>4607091387766</v>
      </c>
      <c r="E177" s="131"/>
      <c r="F177" s="63">
        <v>1.35</v>
      </c>
      <c r="G177" s="38">
        <v>6</v>
      </c>
      <c r="H177" s="63">
        <v>8.1</v>
      </c>
      <c r="I177" s="63">
        <v>8.6579999999999995</v>
      </c>
      <c r="J177" s="38">
        <v>56</v>
      </c>
      <c r="K177" s="39" t="s">
        <v>78</v>
      </c>
      <c r="L177" s="38">
        <v>40</v>
      </c>
      <c r="M177" s="235" t="str">
        <f>HYPERLINK("https://abiproduct.ru/products/Охлажденные/Стародворье/Бордо/Сосиски/P002209/","Сосиски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77" s="133"/>
      <c r="O177" s="133"/>
      <c r="P177" s="133"/>
      <c r="Q177" s="13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</row>
    <row r="178" spans="1:25" ht="27" customHeight="1" x14ac:dyDescent="0.25">
      <c r="A178" s="64" t="s">
        <v>313</v>
      </c>
      <c r="B178" s="64" t="s">
        <v>314</v>
      </c>
      <c r="C178" s="37">
        <v>4301051116</v>
      </c>
      <c r="D178" s="131">
        <v>4607091387957</v>
      </c>
      <c r="E178" s="131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9" t="s">
        <v>78</v>
      </c>
      <c r="L178" s="38">
        <v>40</v>
      </c>
      <c r="M178" s="236" t="str">
        <f>HYPERLINK("https://abiproduct.ru/products/Охлажденные/Стародворье/Бордо/Сосиски/P002205/","Сосиски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</row>
    <row r="179" spans="1:25" ht="27" customHeight="1" x14ac:dyDescent="0.25">
      <c r="A179" s="64" t="s">
        <v>315</v>
      </c>
      <c r="B179" s="64" t="s">
        <v>316</v>
      </c>
      <c r="C179" s="37">
        <v>4301051115</v>
      </c>
      <c r="D179" s="131">
        <v>4607091387964</v>
      </c>
      <c r="E179" s="131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9" t="s">
        <v>78</v>
      </c>
      <c r="L179" s="38">
        <v>40</v>
      </c>
      <c r="M179" s="237" t="str">
        <f>HYPERLINK("https://abiproduct.ru/products/Охлажденные/Стародворье/Бордо/Сосиски/P002207/","Сосиски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IFERROR(IF(V179=0,"",ROUNDUP(V179/H179,0)*0.02175),"")</f>
        <v/>
      </c>
      <c r="X179" s="69" t="s">
        <v>48</v>
      </c>
      <c r="Y179" s="70" t="s">
        <v>48</v>
      </c>
    </row>
    <row r="180" spans="1:25" ht="16.5" customHeight="1" x14ac:dyDescent="0.25">
      <c r="A180" s="64" t="s">
        <v>317</v>
      </c>
      <c r="B180" s="64" t="s">
        <v>318</v>
      </c>
      <c r="C180" s="37">
        <v>4301051470</v>
      </c>
      <c r="D180" s="131">
        <v>4680115880573</v>
      </c>
      <c r="E180" s="131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9" t="s">
        <v>138</v>
      </c>
      <c r="L180" s="38">
        <v>45</v>
      </c>
      <c r="M180" s="238" t="s">
        <v>319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IFERROR(IF(V180=0,"",ROUNDUP(V180/H180,0)*0.02175),"")</f>
        <v/>
      </c>
      <c r="X180" s="69" t="s">
        <v>48</v>
      </c>
      <c r="Y180" s="70" t="s">
        <v>48</v>
      </c>
    </row>
    <row r="181" spans="1:25" ht="27" customHeight="1" x14ac:dyDescent="0.25">
      <c r="A181" s="64" t="s">
        <v>320</v>
      </c>
      <c r="B181" s="64" t="s">
        <v>321</v>
      </c>
      <c r="C181" s="37">
        <v>4301051408</v>
      </c>
      <c r="D181" s="131">
        <v>4680115881594</v>
      </c>
      <c r="E181" s="13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9" t="s">
        <v>138</v>
      </c>
      <c r="L181" s="38">
        <v>40</v>
      </c>
      <c r="M181" s="239" t="s">
        <v>322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323</v>
      </c>
      <c r="B182" s="64" t="s">
        <v>324</v>
      </c>
      <c r="C182" s="37">
        <v>4301051433</v>
      </c>
      <c r="D182" s="131">
        <v>4680115881587</v>
      </c>
      <c r="E182" s="13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78</v>
      </c>
      <c r="L182" s="38">
        <v>35</v>
      </c>
      <c r="M182" s="240" t="s">
        <v>325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326</v>
      </c>
      <c r="B183" s="64" t="s">
        <v>327</v>
      </c>
      <c r="C183" s="37">
        <v>4301051380</v>
      </c>
      <c r="D183" s="131">
        <v>4680115880962</v>
      </c>
      <c r="E183" s="13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78</v>
      </c>
      <c r="L183" s="38">
        <v>40</v>
      </c>
      <c r="M183" s="241" t="s">
        <v>328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329</v>
      </c>
      <c r="B184" s="64" t="s">
        <v>330</v>
      </c>
      <c r="C184" s="37">
        <v>4301051411</v>
      </c>
      <c r="D184" s="131">
        <v>4680115881617</v>
      </c>
      <c r="E184" s="13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9" t="s">
        <v>138</v>
      </c>
      <c r="L184" s="38">
        <v>40</v>
      </c>
      <c r="M184" s="242" t="s">
        <v>331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332</v>
      </c>
      <c r="B185" s="64" t="s">
        <v>333</v>
      </c>
      <c r="C185" s="37">
        <v>4301051377</v>
      </c>
      <c r="D185" s="131">
        <v>4680115881228</v>
      </c>
      <c r="E185" s="131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9" t="s">
        <v>78</v>
      </c>
      <c r="L185" s="38">
        <v>35</v>
      </c>
      <c r="M185" s="243" t="str">
        <f>HYPERLINK("https://abiproduct.ru/products/Охлажденные/Стародворье/Бордо/Сосиски/P003200/","Сосиски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</row>
    <row r="186" spans="1:25" ht="27" customHeight="1" x14ac:dyDescent="0.25">
      <c r="A186" s="64" t="s">
        <v>334</v>
      </c>
      <c r="B186" s="64" t="s">
        <v>335</v>
      </c>
      <c r="C186" s="37">
        <v>4301051432</v>
      </c>
      <c r="D186" s="131">
        <v>4680115881037</v>
      </c>
      <c r="E186" s="13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9" t="s">
        <v>78</v>
      </c>
      <c r="L186" s="38">
        <v>35</v>
      </c>
      <c r="M186" s="244" t="s">
        <v>336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>IFERROR(IF(V186=0,"",ROUNDUP(V186/H186,0)*0.00937),"")</f>
        <v/>
      </c>
      <c r="X186" s="69" t="s">
        <v>48</v>
      </c>
      <c r="Y186" s="70" t="s">
        <v>48</v>
      </c>
    </row>
    <row r="187" spans="1:25" ht="27" customHeight="1" x14ac:dyDescent="0.25">
      <c r="A187" s="64" t="s">
        <v>337</v>
      </c>
      <c r="B187" s="64" t="s">
        <v>338</v>
      </c>
      <c r="C187" s="37">
        <v>4301051384</v>
      </c>
      <c r="D187" s="131">
        <v>4680115881211</v>
      </c>
      <c r="E187" s="13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78</v>
      </c>
      <c r="L187" s="38">
        <v>45</v>
      </c>
      <c r="M187" s="245" t="s">
        <v>339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340</v>
      </c>
      <c r="B188" s="64" t="s">
        <v>341</v>
      </c>
      <c r="C188" s="37">
        <v>4301051378</v>
      </c>
      <c r="D188" s="131">
        <v>4680115881020</v>
      </c>
      <c r="E188" s="13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9" t="s">
        <v>78</v>
      </c>
      <c r="L188" s="38">
        <v>45</v>
      </c>
      <c r="M188" s="246" t="s">
        <v>342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343</v>
      </c>
      <c r="B189" s="64" t="s">
        <v>344</v>
      </c>
      <c r="C189" s="37">
        <v>4301051134</v>
      </c>
      <c r="D189" s="131">
        <v>4607091381672</v>
      </c>
      <c r="E189" s="131"/>
      <c r="F189" s="63">
        <v>0.6</v>
      </c>
      <c r="G189" s="38">
        <v>6</v>
      </c>
      <c r="H189" s="63">
        <v>3.6</v>
      </c>
      <c r="I189" s="63">
        <v>3.8759999999999999</v>
      </c>
      <c r="J189" s="38">
        <v>120</v>
      </c>
      <c r="K189" s="39" t="s">
        <v>78</v>
      </c>
      <c r="L189" s="38">
        <v>40</v>
      </c>
      <c r="M189" s="247" t="str">
        <f>HYPERLINK("https://abiproduct.ru/products/Охлажденные/Стародворье/Бордо/Сосиски/P002204/","Сосиски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>IFERROR(IF(V189=0,"",ROUNDUP(V189/H189,0)*0.00937),"")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345</v>
      </c>
      <c r="B190" s="64" t="s">
        <v>346</v>
      </c>
      <c r="C190" s="37">
        <v>4301051130</v>
      </c>
      <c r="D190" s="131">
        <v>4607091387537</v>
      </c>
      <c r="E190" s="131"/>
      <c r="F190" s="63">
        <v>0.45</v>
      </c>
      <c r="G190" s="38">
        <v>6</v>
      </c>
      <c r="H190" s="63">
        <v>2.7</v>
      </c>
      <c r="I190" s="63">
        <v>2.99</v>
      </c>
      <c r="J190" s="38">
        <v>156</v>
      </c>
      <c r="K190" s="39" t="s">
        <v>78</v>
      </c>
      <c r="L190" s="38">
        <v>40</v>
      </c>
      <c r="M190" s="248" t="str">
        <f>HYPERLINK("https://abiproduct.ru/products/Охлажденные/Стародворье/Бордо/Сосиски/P002206/","Сосиски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8"/>
        <v>0</v>
      </c>
      <c r="W190" s="42" t="str">
        <f t="shared" ref="W190:W196" si="9"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347</v>
      </c>
      <c r="B191" s="64" t="s">
        <v>348</v>
      </c>
      <c r="C191" s="37">
        <v>4301051132</v>
      </c>
      <c r="D191" s="131">
        <v>4607091387513</v>
      </c>
      <c r="E191" s="131"/>
      <c r="F191" s="63">
        <v>0.45</v>
      </c>
      <c r="G191" s="38">
        <v>6</v>
      </c>
      <c r="H191" s="63">
        <v>2.7</v>
      </c>
      <c r="I191" s="63">
        <v>2.9780000000000002</v>
      </c>
      <c r="J191" s="38">
        <v>156</v>
      </c>
      <c r="K191" s="39" t="s">
        <v>78</v>
      </c>
      <c r="L191" s="38">
        <v>40</v>
      </c>
      <c r="M191" s="249" t="str">
        <f>HYPERLINK("https://abiproduct.ru/products/Охлажденные/Стародворье/Бордо/Сосиски/P002208/","Сосиски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8"/>
        <v>0</v>
      </c>
      <c r="W191" s="42" t="str">
        <f t="shared" si="9"/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349</v>
      </c>
      <c r="B192" s="64" t="s">
        <v>350</v>
      </c>
      <c r="C192" s="37">
        <v>4301051407</v>
      </c>
      <c r="D192" s="131">
        <v>4680115882195</v>
      </c>
      <c r="E192" s="131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9" t="s">
        <v>138</v>
      </c>
      <c r="L192" s="38">
        <v>40</v>
      </c>
      <c r="M192" s="250" t="s">
        <v>351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8"/>
        <v>0</v>
      </c>
      <c r="W192" s="42" t="str">
        <f t="shared" si="9"/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352</v>
      </c>
      <c r="B193" s="64" t="s">
        <v>353</v>
      </c>
      <c r="C193" s="37">
        <v>4301051468</v>
      </c>
      <c r="D193" s="131">
        <v>4680115880092</v>
      </c>
      <c r="E193" s="131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138</v>
      </c>
      <c r="L193" s="38">
        <v>45</v>
      </c>
      <c r="M193" s="251" t="s">
        <v>354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8"/>
        <v>0</v>
      </c>
      <c r="W193" s="42" t="str">
        <f t="shared" si="9"/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355</v>
      </c>
      <c r="B194" s="64" t="s">
        <v>356</v>
      </c>
      <c r="C194" s="37">
        <v>4301051469</v>
      </c>
      <c r="D194" s="131">
        <v>4680115880221</v>
      </c>
      <c r="E194" s="13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138</v>
      </c>
      <c r="L194" s="38">
        <v>45</v>
      </c>
      <c r="M194" s="252" t="s">
        <v>357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8"/>
        <v>0</v>
      </c>
      <c r="W194" s="42" t="str">
        <f t="shared" si="9"/>
        <v/>
      </c>
      <c r="X194" s="69" t="s">
        <v>48</v>
      </c>
      <c r="Y194" s="70" t="s">
        <v>48</v>
      </c>
    </row>
    <row r="195" spans="1:25" ht="16.5" customHeight="1" x14ac:dyDescent="0.25">
      <c r="A195" s="64" t="s">
        <v>358</v>
      </c>
      <c r="B195" s="64" t="s">
        <v>359</v>
      </c>
      <c r="C195" s="37">
        <v>4301051326</v>
      </c>
      <c r="D195" s="131">
        <v>4680115880504</v>
      </c>
      <c r="E195" s="1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78</v>
      </c>
      <c r="L195" s="38">
        <v>40</v>
      </c>
      <c r="M195" s="253" t="str">
        <f>HYPERLINK("https://abiproduct.ru/products/Охлажденные/Стародворье/Бордо/Сосиски/P003071/","Сосиски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8"/>
        <v>0</v>
      </c>
      <c r="W195" s="42" t="str">
        <f t="shared" si="9"/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360</v>
      </c>
      <c r="B196" s="64" t="s">
        <v>361</v>
      </c>
      <c r="C196" s="37">
        <v>4301051410</v>
      </c>
      <c r="D196" s="131">
        <v>4680115882164</v>
      </c>
      <c r="E196" s="131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9" t="s">
        <v>138</v>
      </c>
      <c r="L196" s="38">
        <v>40</v>
      </c>
      <c r="M196" s="254" t="s">
        <v>362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8"/>
        <v>0</v>
      </c>
      <c r="W196" s="42" t="str">
        <f t="shared" si="9"/>
        <v/>
      </c>
      <c r="X196" s="69" t="s">
        <v>48</v>
      </c>
      <c r="Y196" s="70" t="s">
        <v>48</v>
      </c>
    </row>
    <row r="197" spans="1:25" x14ac:dyDescent="0.2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5" t="s">
        <v>43</v>
      </c>
      <c r="N197" s="136"/>
      <c r="O197" s="136"/>
      <c r="P197" s="136"/>
      <c r="Q197" s="136"/>
      <c r="R197" s="136"/>
      <c r="S197" s="137"/>
      <c r="T197" s="43" t="s">
        <v>42</v>
      </c>
      <c r="U197" s="44">
        <f>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</f>
        <v>0</v>
      </c>
      <c r="V197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</f>
        <v>0</v>
      </c>
      <c r="X197" s="68"/>
      <c r="Y197" s="68"/>
    </row>
    <row r="198" spans="1:25" x14ac:dyDescent="0.2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5" t="s">
        <v>43</v>
      </c>
      <c r="N198" s="136"/>
      <c r="O198" s="136"/>
      <c r="P198" s="136"/>
      <c r="Q198" s="136"/>
      <c r="R198" s="136"/>
      <c r="S198" s="137"/>
      <c r="T198" s="43" t="s">
        <v>0</v>
      </c>
      <c r="U198" s="44">
        <f>IFERROR(SUM(U176:U196),"0")</f>
        <v>0</v>
      </c>
      <c r="V198" s="44">
        <f>IFERROR(SUM(V176:V196),"0")</f>
        <v>0</v>
      </c>
      <c r="W198" s="43"/>
      <c r="X198" s="68"/>
      <c r="Y198" s="68"/>
    </row>
    <row r="199" spans="1:25" ht="14.25" customHeight="1" x14ac:dyDescent="0.25">
      <c r="A199" s="130" t="s">
        <v>203</v>
      </c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67"/>
      <c r="Y199" s="67"/>
    </row>
    <row r="200" spans="1:25" ht="16.5" customHeight="1" x14ac:dyDescent="0.25">
      <c r="A200" s="64" t="s">
        <v>363</v>
      </c>
      <c r="B200" s="64" t="s">
        <v>364</v>
      </c>
      <c r="C200" s="37">
        <v>4301060326</v>
      </c>
      <c r="D200" s="131">
        <v>4607091380880</v>
      </c>
      <c r="E200" s="131"/>
      <c r="F200" s="63">
        <v>1.4</v>
      </c>
      <c r="G200" s="38">
        <v>6</v>
      </c>
      <c r="H200" s="63">
        <v>8.4</v>
      </c>
      <c r="I200" s="63">
        <v>8.9640000000000004</v>
      </c>
      <c r="J200" s="38">
        <v>56</v>
      </c>
      <c r="K200" s="39" t="s">
        <v>78</v>
      </c>
      <c r="L200" s="38">
        <v>30</v>
      </c>
      <c r="M200" s="255" t="str">
        <f>HYPERLINK("https://abiproduct.ru/products/Охлажденные/Стародворье/Бордо/Сардельки/P002061/","Сардельки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0" s="133"/>
      <c r="O200" s="133"/>
      <c r="P200" s="133"/>
      <c r="Q200" s="1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ref="V200:V205" si="10">IFERROR(IF(U200="",0,CEILING((U200/$H200),1)*$H200),"")</f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</row>
    <row r="201" spans="1:25" ht="27" customHeight="1" x14ac:dyDescent="0.25">
      <c r="A201" s="64" t="s">
        <v>365</v>
      </c>
      <c r="B201" s="64" t="s">
        <v>366</v>
      </c>
      <c r="C201" s="37">
        <v>4301060308</v>
      </c>
      <c r="D201" s="131">
        <v>4607091384482</v>
      </c>
      <c r="E201" s="131"/>
      <c r="F201" s="63">
        <v>1.3</v>
      </c>
      <c r="G201" s="38">
        <v>6</v>
      </c>
      <c r="H201" s="63">
        <v>7.8</v>
      </c>
      <c r="I201" s="63">
        <v>8.3640000000000008</v>
      </c>
      <c r="J201" s="38">
        <v>56</v>
      </c>
      <c r="K201" s="39" t="s">
        <v>78</v>
      </c>
      <c r="L201" s="38">
        <v>30</v>
      </c>
      <c r="M201" s="256" t="str">
        <f>HYPERLINK("https://abiproduct.ru/products/Охлажденные/Стародворье/Бордо/Сардельки/P002536/","Сардельки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1" s="133"/>
      <c r="O201" s="133"/>
      <c r="P201" s="133"/>
      <c r="Q201" s="13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</row>
    <row r="202" spans="1:25" ht="16.5" customHeight="1" x14ac:dyDescent="0.25">
      <c r="A202" s="64" t="s">
        <v>367</v>
      </c>
      <c r="B202" s="64" t="s">
        <v>368</v>
      </c>
      <c r="C202" s="37">
        <v>4301060325</v>
      </c>
      <c r="D202" s="131">
        <v>4607091380897</v>
      </c>
      <c r="E202" s="131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78</v>
      </c>
      <c r="L202" s="38">
        <v>30</v>
      </c>
      <c r="M202" s="257" t="str">
        <f>HYPERLINK("https://abiproduct.ru/products/Охлажденные/Стародворье/Бордо/Сардельки/P002036/","Сардельки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2" s="133"/>
      <c r="O202" s="133"/>
      <c r="P202" s="133"/>
      <c r="Q202" s="13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</row>
    <row r="203" spans="1:25" ht="16.5" customHeight="1" x14ac:dyDescent="0.25">
      <c r="A203" s="64" t="s">
        <v>369</v>
      </c>
      <c r="B203" s="64" t="s">
        <v>370</v>
      </c>
      <c r="C203" s="37">
        <v>4301060338</v>
      </c>
      <c r="D203" s="131">
        <v>4680115880801</v>
      </c>
      <c r="E203" s="131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9" t="s">
        <v>78</v>
      </c>
      <c r="L203" s="38">
        <v>40</v>
      </c>
      <c r="M203" s="258" t="s">
        <v>371</v>
      </c>
      <c r="N203" s="133"/>
      <c r="O203" s="133"/>
      <c r="P203" s="133"/>
      <c r="Q203" s="13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IFERROR(IF(V203=0,"",ROUNDUP(V203/H203,0)*0.00753),"")</f>
        <v/>
      </c>
      <c r="X203" s="69" t="s">
        <v>48</v>
      </c>
      <c r="Y203" s="70" t="s">
        <v>48</v>
      </c>
    </row>
    <row r="204" spans="1:25" ht="27" customHeight="1" x14ac:dyDescent="0.25">
      <c r="A204" s="64" t="s">
        <v>372</v>
      </c>
      <c r="B204" s="64" t="s">
        <v>373</v>
      </c>
      <c r="C204" s="37">
        <v>4301060339</v>
      </c>
      <c r="D204" s="131">
        <v>4680115880818</v>
      </c>
      <c r="E204" s="131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78</v>
      </c>
      <c r="L204" s="38">
        <v>40</v>
      </c>
      <c r="M204" s="259" t="s">
        <v>374</v>
      </c>
      <c r="N204" s="133"/>
      <c r="O204" s="133"/>
      <c r="P204" s="133"/>
      <c r="Q204" s="13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IFERROR(IF(V204=0,"",ROUNDUP(V204/H204,0)*0.00753),"")</f>
        <v/>
      </c>
      <c r="X204" s="69" t="s">
        <v>48</v>
      </c>
      <c r="Y204" s="70" t="s">
        <v>48</v>
      </c>
    </row>
    <row r="205" spans="1:25" ht="16.5" customHeight="1" x14ac:dyDescent="0.25">
      <c r="A205" s="64" t="s">
        <v>375</v>
      </c>
      <c r="B205" s="64" t="s">
        <v>376</v>
      </c>
      <c r="C205" s="37">
        <v>4301060337</v>
      </c>
      <c r="D205" s="131">
        <v>4680115880368</v>
      </c>
      <c r="E205" s="131"/>
      <c r="F205" s="63">
        <v>1</v>
      </c>
      <c r="G205" s="38">
        <v>4</v>
      </c>
      <c r="H205" s="63">
        <v>4</v>
      </c>
      <c r="I205" s="63">
        <v>4.3600000000000003</v>
      </c>
      <c r="J205" s="38">
        <v>104</v>
      </c>
      <c r="K205" s="39" t="s">
        <v>138</v>
      </c>
      <c r="L205" s="38">
        <v>40</v>
      </c>
      <c r="M205" s="260" t="s">
        <v>377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IFERROR(IF(V205=0,"",ROUNDUP(V205/H205,0)*0.01196),"")</f>
        <v/>
      </c>
      <c r="X205" s="69" t="s">
        <v>48</v>
      </c>
      <c r="Y205" s="70" t="s">
        <v>48</v>
      </c>
    </row>
    <row r="206" spans="1:25" x14ac:dyDescent="0.2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5" t="s">
        <v>43</v>
      </c>
      <c r="N206" s="136"/>
      <c r="O206" s="136"/>
      <c r="P206" s="136"/>
      <c r="Q206" s="136"/>
      <c r="R206" s="136"/>
      <c r="S206" s="137"/>
      <c r="T206" s="43" t="s">
        <v>42</v>
      </c>
      <c r="U206" s="44">
        <f>IFERROR(U200/H200,"0")+IFERROR(U201/H201,"0")+IFERROR(U202/H202,"0")+IFERROR(U203/H203,"0")+IFERROR(U204/H204,"0")+IFERROR(U205/H205,"0")</f>
        <v>0</v>
      </c>
      <c r="V206" s="44">
        <f>IFERROR(V200/H200,"0")+IFERROR(V201/H201,"0")+IFERROR(V202/H202,"0")+IFERROR(V203/H203,"0")+IFERROR(V204/H204,"0")+IFERROR(V205/H205,"0")</f>
        <v>0</v>
      </c>
      <c r="W206" s="44">
        <f>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5" x14ac:dyDescent="0.2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5" t="s">
        <v>43</v>
      </c>
      <c r="N207" s="136"/>
      <c r="O207" s="136"/>
      <c r="P207" s="136"/>
      <c r="Q207" s="136"/>
      <c r="R207" s="136"/>
      <c r="S207" s="137"/>
      <c r="T207" s="43" t="s">
        <v>0</v>
      </c>
      <c r="U207" s="44">
        <f>IFERROR(SUM(U200:U205),"0")</f>
        <v>0</v>
      </c>
      <c r="V207" s="44">
        <f>IFERROR(SUM(V200:V205),"0")</f>
        <v>0</v>
      </c>
      <c r="W207" s="43"/>
      <c r="X207" s="68"/>
      <c r="Y207" s="68"/>
    </row>
    <row r="208" spans="1:25" ht="14.25" customHeight="1" x14ac:dyDescent="0.25">
      <c r="A208" s="130" t="s">
        <v>93</v>
      </c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67"/>
      <c r="Y208" s="67"/>
    </row>
    <row r="209" spans="1:25" ht="16.5" customHeight="1" x14ac:dyDescent="0.25">
      <c r="A209" s="64" t="s">
        <v>378</v>
      </c>
      <c r="B209" s="64" t="s">
        <v>379</v>
      </c>
      <c r="C209" s="37">
        <v>4301030232</v>
      </c>
      <c r="D209" s="131">
        <v>4607091388374</v>
      </c>
      <c r="E209" s="131"/>
      <c r="F209" s="63">
        <v>0.38</v>
      </c>
      <c r="G209" s="38">
        <v>8</v>
      </c>
      <c r="H209" s="63">
        <v>3.04</v>
      </c>
      <c r="I209" s="63">
        <v>3.28</v>
      </c>
      <c r="J209" s="38">
        <v>156</v>
      </c>
      <c r="K209" s="39" t="s">
        <v>96</v>
      </c>
      <c r="L209" s="38">
        <v>180</v>
      </c>
      <c r="M209" s="261" t="s">
        <v>380</v>
      </c>
      <c r="N209" s="133"/>
      <c r="O209" s="133"/>
      <c r="P209" s="133"/>
      <c r="Q209" s="134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27" customHeight="1" x14ac:dyDescent="0.25">
      <c r="A210" s="64" t="s">
        <v>381</v>
      </c>
      <c r="B210" s="64" t="s">
        <v>382</v>
      </c>
      <c r="C210" s="37">
        <v>4301030235</v>
      </c>
      <c r="D210" s="131">
        <v>4607091388381</v>
      </c>
      <c r="E210" s="131"/>
      <c r="F210" s="63">
        <v>0.38</v>
      </c>
      <c r="G210" s="38">
        <v>8</v>
      </c>
      <c r="H210" s="63">
        <v>3.04</v>
      </c>
      <c r="I210" s="63">
        <v>3.32</v>
      </c>
      <c r="J210" s="38">
        <v>156</v>
      </c>
      <c r="K210" s="39" t="s">
        <v>96</v>
      </c>
      <c r="L210" s="38">
        <v>180</v>
      </c>
      <c r="M210" s="262" t="s">
        <v>383</v>
      </c>
      <c r="N210" s="133"/>
      <c r="O210" s="133"/>
      <c r="P210" s="133"/>
      <c r="Q210" s="134"/>
      <c r="R210" s="40" t="s">
        <v>48</v>
      </c>
      <c r="S210" s="40" t="s">
        <v>48</v>
      </c>
      <c r="T210" s="41" t="s">
        <v>0</v>
      </c>
      <c r="U210" s="59">
        <v>0</v>
      </c>
      <c r="V210" s="56">
        <f>IFERROR(IF(U210="",0,CEILING((U210/$H210),1)*$H210),"")</f>
        <v>0</v>
      </c>
      <c r="W210" s="42" t="str">
        <f>IFERROR(IF(V210=0,"",ROUNDUP(V210/H210,0)*0.00753),"")</f>
        <v/>
      </c>
      <c r="X210" s="69" t="s">
        <v>48</v>
      </c>
      <c r="Y210" s="70" t="s">
        <v>48</v>
      </c>
    </row>
    <row r="211" spans="1:25" ht="27" customHeight="1" x14ac:dyDescent="0.25">
      <c r="A211" s="64" t="s">
        <v>384</v>
      </c>
      <c r="B211" s="64" t="s">
        <v>385</v>
      </c>
      <c r="C211" s="37">
        <v>4301030233</v>
      </c>
      <c r="D211" s="131">
        <v>4607091388404</v>
      </c>
      <c r="E211" s="131"/>
      <c r="F211" s="63">
        <v>0.17</v>
      </c>
      <c r="G211" s="38">
        <v>15</v>
      </c>
      <c r="H211" s="63">
        <v>2.5499999999999998</v>
      </c>
      <c r="I211" s="63">
        <v>2.9</v>
      </c>
      <c r="J211" s="38">
        <v>156</v>
      </c>
      <c r="K211" s="39" t="s">
        <v>96</v>
      </c>
      <c r="L211" s="38">
        <v>180</v>
      </c>
      <c r="M211" s="263" t="str">
        <f>HYPERLINK("https://abiproduct.ru/products/Охлажденные/Стародворье/Бордо/Сырокопченые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1" s="133"/>
      <c r="O211" s="133"/>
      <c r="P211" s="133"/>
      <c r="Q211" s="13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</row>
    <row r="212" spans="1:25" x14ac:dyDescent="0.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5" t="s">
        <v>43</v>
      </c>
      <c r="N212" s="136"/>
      <c r="O212" s="136"/>
      <c r="P212" s="136"/>
      <c r="Q212" s="136"/>
      <c r="R212" s="136"/>
      <c r="S212" s="137"/>
      <c r="T212" s="43" t="s">
        <v>42</v>
      </c>
      <c r="U212" s="44">
        <f>IFERROR(U209/H209,"0")+IFERROR(U210/H210,"0")+IFERROR(U211/H211,"0")</f>
        <v>0</v>
      </c>
      <c r="V212" s="44">
        <f>IFERROR(V209/H209,"0")+IFERROR(V210/H210,"0")+IFERROR(V211/H211,"0")</f>
        <v>0</v>
      </c>
      <c r="W212" s="44">
        <f>IFERROR(IF(W209="",0,W209),"0")+IFERROR(IF(W210="",0,W210),"0")+IFERROR(IF(W211="",0,W211),"0")</f>
        <v>0</v>
      </c>
      <c r="X212" s="68"/>
      <c r="Y212" s="68"/>
    </row>
    <row r="213" spans="1:25" x14ac:dyDescent="0.2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5" t="s">
        <v>43</v>
      </c>
      <c r="N213" s="136"/>
      <c r="O213" s="136"/>
      <c r="P213" s="136"/>
      <c r="Q213" s="136"/>
      <c r="R213" s="136"/>
      <c r="S213" s="137"/>
      <c r="T213" s="43" t="s">
        <v>0</v>
      </c>
      <c r="U213" s="44">
        <f>IFERROR(SUM(U209:U211),"0")</f>
        <v>0</v>
      </c>
      <c r="V213" s="44">
        <f>IFERROR(SUM(V209:V211),"0")</f>
        <v>0</v>
      </c>
      <c r="W213" s="43"/>
      <c r="X213" s="68"/>
      <c r="Y213" s="68"/>
    </row>
    <row r="214" spans="1:25" ht="14.25" customHeight="1" x14ac:dyDescent="0.25">
      <c r="A214" s="130" t="s">
        <v>386</v>
      </c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67"/>
      <c r="Y214" s="67"/>
    </row>
    <row r="215" spans="1:25" ht="16.5" customHeight="1" x14ac:dyDescent="0.25">
      <c r="A215" s="64" t="s">
        <v>387</v>
      </c>
      <c r="B215" s="64" t="s">
        <v>388</v>
      </c>
      <c r="C215" s="37">
        <v>4301180002</v>
      </c>
      <c r="D215" s="131">
        <v>4680115880122</v>
      </c>
      <c r="E215" s="131"/>
      <c r="F215" s="63">
        <v>0.1</v>
      </c>
      <c r="G215" s="38">
        <v>20</v>
      </c>
      <c r="H215" s="63">
        <v>2</v>
      </c>
      <c r="I215" s="63">
        <v>2.2400000000000002</v>
      </c>
      <c r="J215" s="38">
        <v>238</v>
      </c>
      <c r="K215" s="39" t="s">
        <v>389</v>
      </c>
      <c r="L215" s="38">
        <v>730</v>
      </c>
      <c r="M215" s="264" t="str">
        <f>HYPERLINK("https://abiproduct.ru/products/Охлажденные/Стародворье/Бордо/Паштеты/P002649/","Паштеты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5" s="133"/>
      <c r="O215" s="133"/>
      <c r="P215" s="133"/>
      <c r="Q215" s="13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IFERROR(IF(V215=0,"",ROUNDUP(V215/H215,0)*0.00474),"")</f>
        <v/>
      </c>
      <c r="X215" s="69" t="s">
        <v>48</v>
      </c>
      <c r="Y215" s="70" t="s">
        <v>48</v>
      </c>
    </row>
    <row r="216" spans="1:25" ht="16.5" customHeight="1" x14ac:dyDescent="0.25">
      <c r="A216" s="64" t="s">
        <v>390</v>
      </c>
      <c r="B216" s="64" t="s">
        <v>391</v>
      </c>
      <c r="C216" s="37">
        <v>4301180007</v>
      </c>
      <c r="D216" s="131">
        <v>4680115881808</v>
      </c>
      <c r="E216" s="131"/>
      <c r="F216" s="63">
        <v>0.1</v>
      </c>
      <c r="G216" s="38">
        <v>20</v>
      </c>
      <c r="H216" s="63">
        <v>2</v>
      </c>
      <c r="I216" s="63">
        <v>2.2400000000000002</v>
      </c>
      <c r="J216" s="38">
        <v>238</v>
      </c>
      <c r="K216" s="39" t="s">
        <v>389</v>
      </c>
      <c r="L216" s="38">
        <v>730</v>
      </c>
      <c r="M216" s="265" t="s">
        <v>392</v>
      </c>
      <c r="N216" s="133"/>
      <c r="O216" s="133"/>
      <c r="P216" s="133"/>
      <c r="Q216" s="13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IFERROR(IF(V216=0,"",ROUNDUP(V216/H216,0)*0.00474),"")</f>
        <v/>
      </c>
      <c r="X216" s="69" t="s">
        <v>48</v>
      </c>
      <c r="Y216" s="70" t="s">
        <v>48</v>
      </c>
    </row>
    <row r="217" spans="1:25" ht="27" customHeight="1" x14ac:dyDescent="0.25">
      <c r="A217" s="64" t="s">
        <v>393</v>
      </c>
      <c r="B217" s="64" t="s">
        <v>394</v>
      </c>
      <c r="C217" s="37">
        <v>4301180006</v>
      </c>
      <c r="D217" s="131">
        <v>4680115881822</v>
      </c>
      <c r="E217" s="131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389</v>
      </c>
      <c r="L217" s="38">
        <v>730</v>
      </c>
      <c r="M217" s="266" t="s">
        <v>395</v>
      </c>
      <c r="N217" s="133"/>
      <c r="O217" s="133"/>
      <c r="P217" s="133"/>
      <c r="Q217" s="134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</row>
    <row r="218" spans="1:25" ht="27" customHeight="1" x14ac:dyDescent="0.25">
      <c r="A218" s="64" t="s">
        <v>396</v>
      </c>
      <c r="B218" s="64" t="s">
        <v>397</v>
      </c>
      <c r="C218" s="37">
        <v>4301180001</v>
      </c>
      <c r="D218" s="131">
        <v>4680115880016</v>
      </c>
      <c r="E218" s="131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389</v>
      </c>
      <c r="L218" s="38">
        <v>730</v>
      </c>
      <c r="M218" s="267" t="str">
        <f>HYPERLINK("https://abiproduct.ru/products/Охлажденные/Стародворье/Бордо/Паштеты/P002648/","Паштеты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18" s="133"/>
      <c r="O218" s="133"/>
      <c r="P218" s="133"/>
      <c r="Q218" s="134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x14ac:dyDescent="0.2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5" t="s">
        <v>43</v>
      </c>
      <c r="N219" s="136"/>
      <c r="O219" s="136"/>
      <c r="P219" s="136"/>
      <c r="Q219" s="136"/>
      <c r="R219" s="136"/>
      <c r="S219" s="137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5" x14ac:dyDescent="0.2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5" t="s">
        <v>43</v>
      </c>
      <c r="N220" s="136"/>
      <c r="O220" s="136"/>
      <c r="P220" s="136"/>
      <c r="Q220" s="136"/>
      <c r="R220" s="136"/>
      <c r="S220" s="137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5" ht="16.5" customHeight="1" x14ac:dyDescent="0.25">
      <c r="A221" s="129" t="s">
        <v>398</v>
      </c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66"/>
      <c r="Y221" s="66"/>
    </row>
    <row r="222" spans="1:25" ht="14.25" customHeight="1" x14ac:dyDescent="0.25">
      <c r="A222" s="130" t="s">
        <v>114</v>
      </c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67"/>
      <c r="Y222" s="67"/>
    </row>
    <row r="223" spans="1:25" ht="27" customHeight="1" x14ac:dyDescent="0.25">
      <c r="A223" s="64" t="s">
        <v>399</v>
      </c>
      <c r="B223" s="64" t="s">
        <v>400</v>
      </c>
      <c r="C223" s="37">
        <v>4301011315</v>
      </c>
      <c r="D223" s="131">
        <v>4607091387421</v>
      </c>
      <c r="E223" s="131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9" t="s">
        <v>112</v>
      </c>
      <c r="L223" s="38">
        <v>55</v>
      </c>
      <c r="M223" s="268" t="str">
        <f>HYPERLINK("https://abiproduct.ru/products/Охлажденные/Стародворье/Фирменная/Вареные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3" s="133"/>
      <c r="O223" s="133"/>
      <c r="P223" s="133"/>
      <c r="Q223" s="13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ref="V223:V229" si="11">IFERROR(IF(U223="",0,CEILING((U223/$H223),1)*$H223),"")</f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</row>
    <row r="224" spans="1:25" ht="27" customHeight="1" x14ac:dyDescent="0.25">
      <c r="A224" s="64" t="s">
        <v>399</v>
      </c>
      <c r="B224" s="64" t="s">
        <v>401</v>
      </c>
      <c r="C224" s="37">
        <v>4301011121</v>
      </c>
      <c r="D224" s="131">
        <v>4607091387421</v>
      </c>
      <c r="E224" s="131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9" t="s">
        <v>239</v>
      </c>
      <c r="L224" s="38">
        <v>55</v>
      </c>
      <c r="M224" s="269" t="str">
        <f>HYPERLINK("https://abiproduct.ru/products/Охлажденные/Стародворье/Фирменная/Вареные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4" s="133"/>
      <c r="O224" s="133"/>
      <c r="P224" s="133"/>
      <c r="Q224" s="134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1"/>
        <v>0</v>
      </c>
      <c r="W224" s="42" t="str">
        <f>IFERROR(IF(V224=0,"",ROUNDUP(V224/H224,0)*0.02039),"")</f>
        <v/>
      </c>
      <c r="X224" s="69" t="s">
        <v>48</v>
      </c>
      <c r="Y224" s="70" t="s">
        <v>48</v>
      </c>
    </row>
    <row r="225" spans="1:25" ht="27" customHeight="1" x14ac:dyDescent="0.25">
      <c r="A225" s="64" t="s">
        <v>402</v>
      </c>
      <c r="B225" s="64" t="s">
        <v>403</v>
      </c>
      <c r="C225" s="37">
        <v>4301011396</v>
      </c>
      <c r="D225" s="131">
        <v>4607091387452</v>
      </c>
      <c r="E225" s="131"/>
      <c r="F225" s="63">
        <v>1.35</v>
      </c>
      <c r="G225" s="38">
        <v>8</v>
      </c>
      <c r="H225" s="63">
        <v>10.8</v>
      </c>
      <c r="I225" s="63">
        <v>11.28</v>
      </c>
      <c r="J225" s="38">
        <v>48</v>
      </c>
      <c r="K225" s="39" t="s">
        <v>239</v>
      </c>
      <c r="L225" s="38">
        <v>55</v>
      </c>
      <c r="M225" s="270" t="str">
        <f>HYPERLINK("https://abiproduct.ru/products/Охлажденные/Стародворье/Фирменная/Вареные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5" s="133"/>
      <c r="O225" s="133"/>
      <c r="P225" s="133"/>
      <c r="Q225" s="134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1"/>
        <v>0</v>
      </c>
      <c r="W225" s="42" t="str">
        <f>IFERROR(IF(V225=0,"",ROUNDUP(V225/H225,0)*0.02039),"")</f>
        <v/>
      </c>
      <c r="X225" s="69" t="s">
        <v>48</v>
      </c>
      <c r="Y225" s="70" t="s">
        <v>48</v>
      </c>
    </row>
    <row r="226" spans="1:25" ht="27" customHeight="1" x14ac:dyDescent="0.25">
      <c r="A226" s="64" t="s">
        <v>402</v>
      </c>
      <c r="B226" s="64" t="s">
        <v>404</v>
      </c>
      <c r="C226" s="37">
        <v>4301011322</v>
      </c>
      <c r="D226" s="131">
        <v>4607091387452</v>
      </c>
      <c r="E226" s="131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9" t="s">
        <v>138</v>
      </c>
      <c r="L226" s="38">
        <v>55</v>
      </c>
      <c r="M226" s="271" t="str">
        <f>HYPERLINK("https://abiproduct.ru/products/Охлажденные/Стародворье/Фирменная/Вареные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6" s="133"/>
      <c r="O226" s="133"/>
      <c r="P226" s="133"/>
      <c r="Q226" s="13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1"/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405</v>
      </c>
      <c r="B227" s="64" t="s">
        <v>406</v>
      </c>
      <c r="C227" s="37">
        <v>4301011313</v>
      </c>
      <c r="D227" s="131">
        <v>4607091385984</v>
      </c>
      <c r="E227" s="13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112</v>
      </c>
      <c r="L227" s="38">
        <v>55</v>
      </c>
      <c r="M227" s="272" t="str">
        <f>HYPERLINK("https://abiproduct.ru/products/Охлажденные/Стародворье/Фирменная/Вареные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27" s="133"/>
      <c r="O227" s="133"/>
      <c r="P227" s="133"/>
      <c r="Q227" s="13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1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407</v>
      </c>
      <c r="B228" s="64" t="s">
        <v>408</v>
      </c>
      <c r="C228" s="37">
        <v>4301011316</v>
      </c>
      <c r="D228" s="131">
        <v>4607091387438</v>
      </c>
      <c r="E228" s="131"/>
      <c r="F228" s="63">
        <v>0.5</v>
      </c>
      <c r="G228" s="38">
        <v>10</v>
      </c>
      <c r="H228" s="63">
        <v>5</v>
      </c>
      <c r="I228" s="63">
        <v>5.24</v>
      </c>
      <c r="J228" s="38">
        <v>120</v>
      </c>
      <c r="K228" s="39" t="s">
        <v>112</v>
      </c>
      <c r="L228" s="38">
        <v>55</v>
      </c>
      <c r="M228" s="273" t="str">
        <f>HYPERLINK("https://abiproduct.ru/products/Охлажденные/Стародворье/Фирменная/Вареные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1"/>
        <v>0</v>
      </c>
      <c r="W228" s="42" t="str">
        <f>IFERROR(IF(V228=0,"",ROUNDUP(V228/H228,0)*0.00937),"")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409</v>
      </c>
      <c r="B229" s="64" t="s">
        <v>410</v>
      </c>
      <c r="C229" s="37">
        <v>4301011318</v>
      </c>
      <c r="D229" s="131">
        <v>4607091387469</v>
      </c>
      <c r="E229" s="131"/>
      <c r="F229" s="63">
        <v>0.5</v>
      </c>
      <c r="G229" s="38">
        <v>10</v>
      </c>
      <c r="H229" s="63">
        <v>5</v>
      </c>
      <c r="I229" s="63">
        <v>5.21</v>
      </c>
      <c r="J229" s="38">
        <v>120</v>
      </c>
      <c r="K229" s="39" t="s">
        <v>78</v>
      </c>
      <c r="L229" s="38">
        <v>55</v>
      </c>
      <c r="M229" s="274" t="str">
        <f>HYPERLINK("https://abiproduct.ru/products/Охлажденные/Стародворье/Фирменная/Вареные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1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</row>
    <row r="230" spans="1:25" x14ac:dyDescent="0.2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5" t="s">
        <v>43</v>
      </c>
      <c r="N230" s="136"/>
      <c r="O230" s="136"/>
      <c r="P230" s="136"/>
      <c r="Q230" s="136"/>
      <c r="R230" s="136"/>
      <c r="S230" s="137"/>
      <c r="T230" s="43" t="s">
        <v>42</v>
      </c>
      <c r="U230" s="44">
        <f>IFERROR(U223/H223,"0")+IFERROR(U224/H224,"0")+IFERROR(U225/H225,"0")+IFERROR(U226/H226,"0")+IFERROR(U227/H227,"0")+IFERROR(U228/H228,"0")+IFERROR(U229/H229,"0")</f>
        <v>0</v>
      </c>
      <c r="V230" s="44">
        <f>IFERROR(V223/H223,"0")+IFERROR(V224/H224,"0")+IFERROR(V225/H225,"0")+IFERROR(V226/H226,"0")+IFERROR(V227/H227,"0")+IFERROR(V228/H228,"0")+IFERROR(V229/H229,"0")</f>
        <v>0</v>
      </c>
      <c r="W230" s="44">
        <f>IFERROR(IF(W223="",0,W223),"0")+IFERROR(IF(W224="",0,W224),"0")+IFERROR(IF(W225="",0,W225),"0")+IFERROR(IF(W226="",0,W226),"0")+IFERROR(IF(W227="",0,W227),"0")+IFERROR(IF(W228="",0,W228),"0")+IFERROR(IF(W229="",0,W229),"0")</f>
        <v>0</v>
      </c>
      <c r="X230" s="68"/>
      <c r="Y230" s="68"/>
    </row>
    <row r="231" spans="1:25" x14ac:dyDescent="0.2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5" t="s">
        <v>43</v>
      </c>
      <c r="N231" s="136"/>
      <c r="O231" s="136"/>
      <c r="P231" s="136"/>
      <c r="Q231" s="136"/>
      <c r="R231" s="136"/>
      <c r="S231" s="137"/>
      <c r="T231" s="43" t="s">
        <v>0</v>
      </c>
      <c r="U231" s="44">
        <f>IFERROR(SUM(U223:U229),"0")</f>
        <v>0</v>
      </c>
      <c r="V231" s="44">
        <f>IFERROR(SUM(V223:V229),"0")</f>
        <v>0</v>
      </c>
      <c r="W231" s="43"/>
      <c r="X231" s="68"/>
      <c r="Y231" s="68"/>
    </row>
    <row r="232" spans="1:25" ht="14.25" customHeight="1" x14ac:dyDescent="0.25">
      <c r="A232" s="130" t="s">
        <v>74</v>
      </c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67"/>
      <c r="Y232" s="67"/>
    </row>
    <row r="233" spans="1:25" ht="27" customHeight="1" x14ac:dyDescent="0.25">
      <c r="A233" s="64" t="s">
        <v>411</v>
      </c>
      <c r="B233" s="64" t="s">
        <v>412</v>
      </c>
      <c r="C233" s="37">
        <v>4301031154</v>
      </c>
      <c r="D233" s="131">
        <v>4607091387292</v>
      </c>
      <c r="E233" s="131"/>
      <c r="F233" s="63">
        <v>0.63</v>
      </c>
      <c r="G233" s="38">
        <v>6</v>
      </c>
      <c r="H233" s="63">
        <v>3.78</v>
      </c>
      <c r="I233" s="63">
        <v>4.04</v>
      </c>
      <c r="J233" s="38">
        <v>156</v>
      </c>
      <c r="K233" s="39" t="s">
        <v>78</v>
      </c>
      <c r="L233" s="38">
        <v>45</v>
      </c>
      <c r="M233" s="275" t="str">
        <f>HYPERLINK("https://abiproduct.ru/products/Охлажденные/Стародворье/Фирменная/Копченые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3" s="133"/>
      <c r="O233" s="133"/>
      <c r="P233" s="133"/>
      <c r="Q233" s="134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413</v>
      </c>
      <c r="B234" s="64" t="s">
        <v>414</v>
      </c>
      <c r="C234" s="37">
        <v>4301031155</v>
      </c>
      <c r="D234" s="131">
        <v>4607091387315</v>
      </c>
      <c r="E234" s="131"/>
      <c r="F234" s="63">
        <v>0.7</v>
      </c>
      <c r="G234" s="38">
        <v>4</v>
      </c>
      <c r="H234" s="63">
        <v>2.8</v>
      </c>
      <c r="I234" s="63">
        <v>3.048</v>
      </c>
      <c r="J234" s="38">
        <v>156</v>
      </c>
      <c r="K234" s="39" t="s">
        <v>78</v>
      </c>
      <c r="L234" s="38">
        <v>45</v>
      </c>
      <c r="M234" s="276" t="str">
        <f>HYPERLINK("https://abiproduct.ru/products/Охлажденные/Стародворье/Фирменная/Копченые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4" s="133"/>
      <c r="O234" s="133"/>
      <c r="P234" s="133"/>
      <c r="Q234" s="13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</row>
    <row r="235" spans="1:25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5" t="s">
        <v>43</v>
      </c>
      <c r="N235" s="136"/>
      <c r="O235" s="136"/>
      <c r="P235" s="136"/>
      <c r="Q235" s="136"/>
      <c r="R235" s="136"/>
      <c r="S235" s="137"/>
      <c r="T235" s="43" t="s">
        <v>42</v>
      </c>
      <c r="U235" s="44">
        <f>IFERROR(U233/H233,"0")+IFERROR(U234/H234,"0")</f>
        <v>0</v>
      </c>
      <c r="V235" s="44">
        <f>IFERROR(V233/H233,"0")+IFERROR(V234/H234,"0")</f>
        <v>0</v>
      </c>
      <c r="W235" s="44">
        <f>IFERROR(IF(W233="",0,W233),"0")+IFERROR(IF(W234="",0,W234),"0")</f>
        <v>0</v>
      </c>
      <c r="X235" s="68"/>
      <c r="Y235" s="68"/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0</v>
      </c>
      <c r="U236" s="44">
        <f>IFERROR(SUM(U233:U234),"0")</f>
        <v>0</v>
      </c>
      <c r="V236" s="44">
        <f>IFERROR(SUM(V233:V234),"0")</f>
        <v>0</v>
      </c>
      <c r="W236" s="43"/>
      <c r="X236" s="68"/>
      <c r="Y236" s="68"/>
    </row>
    <row r="237" spans="1:25" ht="16.5" customHeight="1" x14ac:dyDescent="0.25">
      <c r="A237" s="129" t="s">
        <v>415</v>
      </c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66"/>
      <c r="Y237" s="66"/>
    </row>
    <row r="238" spans="1:25" ht="14.25" customHeight="1" x14ac:dyDescent="0.25">
      <c r="A238" s="130" t="s">
        <v>74</v>
      </c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67"/>
      <c r="Y238" s="67"/>
    </row>
    <row r="239" spans="1:25" ht="37.5" customHeight="1" x14ac:dyDescent="0.25">
      <c r="A239" s="64" t="s">
        <v>416</v>
      </c>
      <c r="B239" s="64" t="s">
        <v>417</v>
      </c>
      <c r="C239" s="37">
        <v>4301030368</v>
      </c>
      <c r="D239" s="131">
        <v>4607091383232</v>
      </c>
      <c r="E239" s="131"/>
      <c r="F239" s="63">
        <v>0.28000000000000003</v>
      </c>
      <c r="G239" s="38">
        <v>6</v>
      </c>
      <c r="H239" s="63">
        <v>1.68</v>
      </c>
      <c r="I239" s="63">
        <v>2.6</v>
      </c>
      <c r="J239" s="38">
        <v>156</v>
      </c>
      <c r="K239" s="39" t="s">
        <v>78</v>
      </c>
      <c r="L239" s="38">
        <v>35</v>
      </c>
      <c r="M239" s="277" t="str">
        <f>HYPERLINK("https://abiproduct.ru/products/Охлажденные/Стародворье/Бавария/Копченые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39" s="133"/>
      <c r="O239" s="133"/>
      <c r="P239" s="133"/>
      <c r="Q239" s="13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ht="27" customHeight="1" x14ac:dyDescent="0.25">
      <c r="A240" s="64" t="s">
        <v>418</v>
      </c>
      <c r="B240" s="64" t="s">
        <v>419</v>
      </c>
      <c r="C240" s="37">
        <v>4301031066</v>
      </c>
      <c r="D240" s="131">
        <v>4607091383836</v>
      </c>
      <c r="E240" s="131"/>
      <c r="F240" s="63">
        <v>0.3</v>
      </c>
      <c r="G240" s="38">
        <v>6</v>
      </c>
      <c r="H240" s="63">
        <v>1.8</v>
      </c>
      <c r="I240" s="63">
        <v>2.048</v>
      </c>
      <c r="J240" s="38">
        <v>156</v>
      </c>
      <c r="K240" s="39" t="s">
        <v>78</v>
      </c>
      <c r="L240" s="38">
        <v>40</v>
      </c>
      <c r="M240" s="278" t="str">
        <f>HYPERLINK("https://abiproduct.ru/products/Охлажденные/Стародворье/Бавария/Копченые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0" s="133"/>
      <c r="O240" s="133"/>
      <c r="P240" s="133"/>
      <c r="Q240" s="13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</row>
    <row r="241" spans="1:25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42</v>
      </c>
      <c r="U241" s="44">
        <f>IFERROR(U239/H239,"0")+IFERROR(U240/H240,"0")</f>
        <v>0</v>
      </c>
      <c r="V241" s="44">
        <f>IFERROR(V239/H239,"0")+IFERROR(V240/H240,"0")</f>
        <v>0</v>
      </c>
      <c r="W241" s="44">
        <f>IFERROR(IF(W239="",0,W239),"0")+IFERROR(IF(W240="",0,W240),"0")</f>
        <v>0</v>
      </c>
      <c r="X241" s="68"/>
      <c r="Y241" s="68"/>
    </row>
    <row r="242" spans="1:25" x14ac:dyDescent="0.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5" t="s">
        <v>43</v>
      </c>
      <c r="N242" s="136"/>
      <c r="O242" s="136"/>
      <c r="P242" s="136"/>
      <c r="Q242" s="136"/>
      <c r="R242" s="136"/>
      <c r="S242" s="137"/>
      <c r="T242" s="43" t="s">
        <v>0</v>
      </c>
      <c r="U242" s="44">
        <f>IFERROR(SUM(U239:U240),"0")</f>
        <v>0</v>
      </c>
      <c r="V242" s="44">
        <f>IFERROR(SUM(V239:V240),"0")</f>
        <v>0</v>
      </c>
      <c r="W242" s="43"/>
      <c r="X242" s="68"/>
      <c r="Y242" s="68"/>
    </row>
    <row r="243" spans="1:25" ht="14.25" customHeight="1" x14ac:dyDescent="0.25">
      <c r="A243" s="130" t="s">
        <v>79</v>
      </c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67"/>
      <c r="Y243" s="67"/>
    </row>
    <row r="244" spans="1:25" ht="27" customHeight="1" x14ac:dyDescent="0.25">
      <c r="A244" s="64" t="s">
        <v>420</v>
      </c>
      <c r="B244" s="64" t="s">
        <v>421</v>
      </c>
      <c r="C244" s="37">
        <v>4301051142</v>
      </c>
      <c r="D244" s="131">
        <v>4607091387919</v>
      </c>
      <c r="E244" s="131"/>
      <c r="F244" s="63">
        <v>1.35</v>
      </c>
      <c r="G244" s="38">
        <v>6</v>
      </c>
      <c r="H244" s="63">
        <v>8.1</v>
      </c>
      <c r="I244" s="63">
        <v>8.6639999999999997</v>
      </c>
      <c r="J244" s="38">
        <v>56</v>
      </c>
      <c r="K244" s="39" t="s">
        <v>78</v>
      </c>
      <c r="L244" s="38">
        <v>45</v>
      </c>
      <c r="M244" s="279" t="str">
        <f>HYPERLINK("https://abiproduct.ru/products/Охлажденные/Стародворье/Бавария/Сосиски/P002202/","Сосиски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4" s="133"/>
      <c r="O244" s="133"/>
      <c r="P244" s="133"/>
      <c r="Q244" s="13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IFERROR(IF(V244=0,"",ROUNDUP(V244/H244,0)*0.02175),"")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422</v>
      </c>
      <c r="B245" s="64" t="s">
        <v>423</v>
      </c>
      <c r="C245" s="37">
        <v>4301051109</v>
      </c>
      <c r="D245" s="131">
        <v>4607091383942</v>
      </c>
      <c r="E245" s="131"/>
      <c r="F245" s="63">
        <v>0.42</v>
      </c>
      <c r="G245" s="38">
        <v>6</v>
      </c>
      <c r="H245" s="63">
        <v>2.52</v>
      </c>
      <c r="I245" s="63">
        <v>2.7919999999999998</v>
      </c>
      <c r="J245" s="38">
        <v>156</v>
      </c>
      <c r="K245" s="39" t="s">
        <v>138</v>
      </c>
      <c r="L245" s="38">
        <v>45</v>
      </c>
      <c r="M245" s="280" t="str">
        <f>HYPERLINK("https://abiproduct.ru/products/Охлажденные/Стародворье/Бавария/Сосиски/P002201/","Сосиски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5" s="133"/>
      <c r="O245" s="133"/>
      <c r="P245" s="133"/>
      <c r="Q245" s="13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ht="27" customHeight="1" x14ac:dyDescent="0.25">
      <c r="A246" s="64" t="s">
        <v>424</v>
      </c>
      <c r="B246" s="64" t="s">
        <v>425</v>
      </c>
      <c r="C246" s="37">
        <v>4301051300</v>
      </c>
      <c r="D246" s="131">
        <v>4607091383959</v>
      </c>
      <c r="E246" s="131"/>
      <c r="F246" s="63">
        <v>0.42</v>
      </c>
      <c r="G246" s="38">
        <v>6</v>
      </c>
      <c r="H246" s="63">
        <v>2.52</v>
      </c>
      <c r="I246" s="63">
        <v>2.78</v>
      </c>
      <c r="J246" s="38">
        <v>156</v>
      </c>
      <c r="K246" s="39" t="s">
        <v>78</v>
      </c>
      <c r="L246" s="38">
        <v>35</v>
      </c>
      <c r="M246" s="281" t="str">
        <f>HYPERLINK("https://abiproduct.ru/products/Охлажденные/Стародворье/Бавария/Сосиски/P001837/","Сосиски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46" s="133"/>
      <c r="O246" s="133"/>
      <c r="P246" s="133"/>
      <c r="Q246" s="134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IFERROR(IF(V246=0,"",ROUNDUP(V246/H246,0)*0.00753),"")</f>
        <v/>
      </c>
      <c r="X246" s="69" t="s">
        <v>48</v>
      </c>
      <c r="Y246" s="70" t="s">
        <v>48</v>
      </c>
    </row>
    <row r="247" spans="1:25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5" t="s">
        <v>43</v>
      </c>
      <c r="N247" s="136"/>
      <c r="O247" s="136"/>
      <c r="P247" s="136"/>
      <c r="Q247" s="136"/>
      <c r="R247" s="136"/>
      <c r="S247" s="137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5" x14ac:dyDescent="0.2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5" t="s">
        <v>43</v>
      </c>
      <c r="N248" s="136"/>
      <c r="O248" s="136"/>
      <c r="P248" s="136"/>
      <c r="Q248" s="136"/>
      <c r="R248" s="136"/>
      <c r="S248" s="137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5" ht="14.25" customHeight="1" x14ac:dyDescent="0.25">
      <c r="A249" s="130" t="s">
        <v>203</v>
      </c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67"/>
      <c r="Y249" s="67"/>
    </row>
    <row r="250" spans="1:25" ht="27" customHeight="1" x14ac:dyDescent="0.25">
      <c r="A250" s="64" t="s">
        <v>426</v>
      </c>
      <c r="B250" s="64" t="s">
        <v>427</v>
      </c>
      <c r="C250" s="37">
        <v>4301060324</v>
      </c>
      <c r="D250" s="131">
        <v>4607091388831</v>
      </c>
      <c r="E250" s="131"/>
      <c r="F250" s="63">
        <v>0.38</v>
      </c>
      <c r="G250" s="38">
        <v>6</v>
      </c>
      <c r="H250" s="63">
        <v>2.2799999999999998</v>
      </c>
      <c r="I250" s="63">
        <v>2.552</v>
      </c>
      <c r="J250" s="38">
        <v>156</v>
      </c>
      <c r="K250" s="39" t="s">
        <v>78</v>
      </c>
      <c r="L250" s="38">
        <v>40</v>
      </c>
      <c r="M250" s="282" t="str">
        <f>HYPERLINK("https://abiproduct.ru/products/Охлажденные/Стародворье/Бавария/Сардельки/P002361/","Сардельки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0" s="133"/>
      <c r="O250" s="133"/>
      <c r="P250" s="133"/>
      <c r="Q250" s="13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x14ac:dyDescent="0.2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5" t="s">
        <v>43</v>
      </c>
      <c r="N251" s="136"/>
      <c r="O251" s="136"/>
      <c r="P251" s="136"/>
      <c r="Q251" s="136"/>
      <c r="R251" s="136"/>
      <c r="S251" s="137"/>
      <c r="T251" s="43" t="s">
        <v>42</v>
      </c>
      <c r="U251" s="44">
        <f>IFERROR(U250/H250,"0")</f>
        <v>0</v>
      </c>
      <c r="V251" s="44">
        <f>IFERROR(V250/H250,"0")</f>
        <v>0</v>
      </c>
      <c r="W251" s="44">
        <f>IFERROR(IF(W250="",0,W250),"0")</f>
        <v>0</v>
      </c>
      <c r="X251" s="68"/>
      <c r="Y251" s="68"/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0</v>
      </c>
      <c r="U252" s="44">
        <f>IFERROR(SUM(U250:U250),"0")</f>
        <v>0</v>
      </c>
      <c r="V252" s="44">
        <f>IFERROR(SUM(V250:V250),"0")</f>
        <v>0</v>
      </c>
      <c r="W252" s="43"/>
      <c r="X252" s="68"/>
      <c r="Y252" s="68"/>
    </row>
    <row r="253" spans="1:25" ht="14.25" customHeight="1" x14ac:dyDescent="0.25">
      <c r="A253" s="130" t="s">
        <v>93</v>
      </c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67"/>
      <c r="Y253" s="67"/>
    </row>
    <row r="254" spans="1:25" ht="27" customHeight="1" x14ac:dyDescent="0.25">
      <c r="A254" s="64" t="s">
        <v>428</v>
      </c>
      <c r="B254" s="64" t="s">
        <v>429</v>
      </c>
      <c r="C254" s="37">
        <v>4301032015</v>
      </c>
      <c r="D254" s="131">
        <v>4607091383102</v>
      </c>
      <c r="E254" s="131"/>
      <c r="F254" s="63">
        <v>0.17</v>
      </c>
      <c r="G254" s="38">
        <v>15</v>
      </c>
      <c r="H254" s="63">
        <v>2.5499999999999998</v>
      </c>
      <c r="I254" s="63">
        <v>2.9750000000000001</v>
      </c>
      <c r="J254" s="38">
        <v>156</v>
      </c>
      <c r="K254" s="39" t="s">
        <v>96</v>
      </c>
      <c r="L254" s="38">
        <v>180</v>
      </c>
      <c r="M254" s="283" t="str">
        <f>HYPERLINK("https://abiproduct.ru/products/Охлажденные/Стародворье/Бавария/Сырокопченые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4" s="133"/>
      <c r="O254" s="133"/>
      <c r="P254" s="133"/>
      <c r="Q254" s="134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</row>
    <row r="255" spans="1:25" x14ac:dyDescent="0.2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5" t="s">
        <v>43</v>
      </c>
      <c r="N255" s="136"/>
      <c r="O255" s="136"/>
      <c r="P255" s="136"/>
      <c r="Q255" s="136"/>
      <c r="R255" s="136"/>
      <c r="S255" s="137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5" ht="14.25" customHeight="1" x14ac:dyDescent="0.25">
      <c r="A257" s="130" t="s">
        <v>104</v>
      </c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67"/>
      <c r="Y257" s="67"/>
    </row>
    <row r="258" spans="1:25" ht="27" customHeight="1" x14ac:dyDescent="0.25">
      <c r="A258" s="64" t="s">
        <v>430</v>
      </c>
      <c r="B258" s="64" t="s">
        <v>431</v>
      </c>
      <c r="C258" s="37">
        <v>4301032026</v>
      </c>
      <c r="D258" s="131">
        <v>4607091389142</v>
      </c>
      <c r="E258" s="131"/>
      <c r="F258" s="63">
        <v>0.15</v>
      </c>
      <c r="G258" s="38">
        <v>10</v>
      </c>
      <c r="H258" s="63">
        <v>1.5</v>
      </c>
      <c r="I258" s="63">
        <v>1.76</v>
      </c>
      <c r="J258" s="38">
        <v>200</v>
      </c>
      <c r="K258" s="39" t="s">
        <v>432</v>
      </c>
      <c r="L258" s="38">
        <v>150</v>
      </c>
      <c r="M258" s="284" t="str">
        <f>HYPERLINK("https://abiproduct.ru/products/Охлажденные/Стародворье/Бавария/Сыровяленые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58" s="133"/>
      <c r="O258" s="133"/>
      <c r="P258" s="133"/>
      <c r="Q258" s="13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IFERROR(IF(V258=0,"",ROUNDUP(V258/H258,0)*0.00673),"")</f>
        <v/>
      </c>
      <c r="X258" s="69" t="s">
        <v>48</v>
      </c>
      <c r="Y258" s="70" t="s">
        <v>48</v>
      </c>
    </row>
    <row r="259" spans="1:25" x14ac:dyDescent="0.2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5" t="s">
        <v>43</v>
      </c>
      <c r="N259" s="136"/>
      <c r="O259" s="136"/>
      <c r="P259" s="136"/>
      <c r="Q259" s="136"/>
      <c r="R259" s="136"/>
      <c r="S259" s="137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5" ht="27.75" customHeight="1" x14ac:dyDescent="0.2">
      <c r="A261" s="128" t="s">
        <v>433</v>
      </c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55"/>
      <c r="Y261" s="55"/>
    </row>
    <row r="262" spans="1:25" ht="16.5" customHeight="1" x14ac:dyDescent="0.25">
      <c r="A262" s="129" t="s">
        <v>434</v>
      </c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66"/>
      <c r="Y262" s="66"/>
    </row>
    <row r="263" spans="1:25" ht="14.25" customHeight="1" x14ac:dyDescent="0.25">
      <c r="A263" s="130" t="s">
        <v>114</v>
      </c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67"/>
      <c r="Y263" s="67"/>
    </row>
    <row r="264" spans="1:25" ht="27" customHeight="1" x14ac:dyDescent="0.25">
      <c r="A264" s="64" t="s">
        <v>435</v>
      </c>
      <c r="B264" s="64" t="s">
        <v>436</v>
      </c>
      <c r="C264" s="37">
        <v>4301011239</v>
      </c>
      <c r="D264" s="131">
        <v>4607091383997</v>
      </c>
      <c r="E264" s="131"/>
      <c r="F264" s="63">
        <v>2.5</v>
      </c>
      <c r="G264" s="38">
        <v>6</v>
      </c>
      <c r="H264" s="63">
        <v>15</v>
      </c>
      <c r="I264" s="63">
        <v>15.48</v>
      </c>
      <c r="J264" s="38">
        <v>48</v>
      </c>
      <c r="K264" s="39" t="s">
        <v>239</v>
      </c>
      <c r="L264" s="38">
        <v>60</v>
      </c>
      <c r="M264" s="285" t="str">
        <f>HYPERLINK("https://abiproduct.ru/products/Охлажденные/Особый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133"/>
      <c r="O264" s="133"/>
      <c r="P264" s="133"/>
      <c r="Q264" s="134"/>
      <c r="R264" s="40" t="s">
        <v>48</v>
      </c>
      <c r="S264" s="40" t="s">
        <v>48</v>
      </c>
      <c r="T264" s="41" t="s">
        <v>0</v>
      </c>
      <c r="U264" s="59">
        <v>0</v>
      </c>
      <c r="V264" s="56">
        <f t="shared" ref="V264:V271" si="12">IFERROR(IF(U264="",0,CEILING((U264/$H264),1)*$H264),"")</f>
        <v>0</v>
      </c>
      <c r="W264" s="42" t="str">
        <f>IFERROR(IF(V264=0,"",ROUNDUP(V264/H264,0)*0.02039),"")</f>
        <v/>
      </c>
      <c r="X264" s="69" t="s">
        <v>48</v>
      </c>
      <c r="Y264" s="70" t="s">
        <v>48</v>
      </c>
    </row>
    <row r="265" spans="1:25" ht="27" customHeight="1" x14ac:dyDescent="0.25">
      <c r="A265" s="64" t="s">
        <v>435</v>
      </c>
      <c r="B265" s="64" t="s">
        <v>437</v>
      </c>
      <c r="C265" s="37">
        <v>4301011339</v>
      </c>
      <c r="D265" s="131">
        <v>4607091383997</v>
      </c>
      <c r="E265" s="131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78</v>
      </c>
      <c r="L265" s="38">
        <v>60</v>
      </c>
      <c r="M265" s="286" t="str">
        <f>HYPERLINK("https://abiproduct.ru/products/Охлажденные/Особый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133"/>
      <c r="O265" s="133"/>
      <c r="P265" s="133"/>
      <c r="Q265" s="134"/>
      <c r="R265" s="40" t="s">
        <v>48</v>
      </c>
      <c r="S265" s="40" t="s">
        <v>48</v>
      </c>
      <c r="T265" s="41" t="s">
        <v>0</v>
      </c>
      <c r="U265" s="59">
        <v>0</v>
      </c>
      <c r="V265" s="56">
        <f t="shared" si="12"/>
        <v>0</v>
      </c>
      <c r="W265" s="42" t="str">
        <f>IFERROR(IF(V265=0,"",ROUNDUP(V265/H265,0)*0.02175),"")</f>
        <v/>
      </c>
      <c r="X265" s="69" t="s">
        <v>48</v>
      </c>
      <c r="Y265" s="70" t="s">
        <v>48</v>
      </c>
    </row>
    <row r="266" spans="1:25" ht="27" customHeight="1" x14ac:dyDescent="0.25">
      <c r="A266" s="64" t="s">
        <v>438</v>
      </c>
      <c r="B266" s="64" t="s">
        <v>439</v>
      </c>
      <c r="C266" s="37">
        <v>4301011326</v>
      </c>
      <c r="D266" s="131">
        <v>4607091384130</v>
      </c>
      <c r="E266" s="131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78</v>
      </c>
      <c r="L266" s="38">
        <v>60</v>
      </c>
      <c r="M266" s="287" t="str">
        <f>HYPERLINK("https://abiproduct.ru/products/Охлажденные/Особый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133"/>
      <c r="O266" s="133"/>
      <c r="P266" s="133"/>
      <c r="Q266" s="134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si="12"/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</row>
    <row r="267" spans="1:25" ht="27" customHeight="1" x14ac:dyDescent="0.25">
      <c r="A267" s="64" t="s">
        <v>438</v>
      </c>
      <c r="B267" s="64" t="s">
        <v>440</v>
      </c>
      <c r="C267" s="37">
        <v>4301011240</v>
      </c>
      <c r="D267" s="131">
        <v>4607091384130</v>
      </c>
      <c r="E267" s="131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239</v>
      </c>
      <c r="L267" s="38">
        <v>60</v>
      </c>
      <c r="M267" s="288" t="str">
        <f>HYPERLINK("https://abiproduct.ru/products/Охлажденные/Особый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133"/>
      <c r="O267" s="133"/>
      <c r="P267" s="133"/>
      <c r="Q267" s="134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2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</row>
    <row r="268" spans="1:25" ht="16.5" customHeight="1" x14ac:dyDescent="0.25">
      <c r="A268" s="64" t="s">
        <v>441</v>
      </c>
      <c r="B268" s="64" t="s">
        <v>442</v>
      </c>
      <c r="C268" s="37">
        <v>4301011330</v>
      </c>
      <c r="D268" s="131">
        <v>4607091384147</v>
      </c>
      <c r="E268" s="131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78</v>
      </c>
      <c r="L268" s="38">
        <v>60</v>
      </c>
      <c r="M268" s="289" t="str">
        <f>HYPERLINK("https://abiproduct.ru/products/Охлажденные/Особый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133"/>
      <c r="O268" s="133"/>
      <c r="P268" s="133"/>
      <c r="Q268" s="134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2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</row>
    <row r="269" spans="1:25" ht="16.5" customHeight="1" x14ac:dyDescent="0.25">
      <c r="A269" s="64" t="s">
        <v>441</v>
      </c>
      <c r="B269" s="64" t="s">
        <v>443</v>
      </c>
      <c r="C269" s="37">
        <v>4301011238</v>
      </c>
      <c r="D269" s="131">
        <v>4607091384147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239</v>
      </c>
      <c r="L269" s="38">
        <v>60</v>
      </c>
      <c r="M269" s="290" t="s">
        <v>444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2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</row>
    <row r="270" spans="1:25" ht="27" customHeight="1" x14ac:dyDescent="0.25">
      <c r="A270" s="64" t="s">
        <v>445</v>
      </c>
      <c r="B270" s="64" t="s">
        <v>446</v>
      </c>
      <c r="C270" s="37">
        <v>4301011327</v>
      </c>
      <c r="D270" s="131">
        <v>4607091384154</v>
      </c>
      <c r="E270" s="131"/>
      <c r="F270" s="63">
        <v>0.5</v>
      </c>
      <c r="G270" s="38">
        <v>10</v>
      </c>
      <c r="H270" s="63">
        <v>5</v>
      </c>
      <c r="I270" s="63">
        <v>5.21</v>
      </c>
      <c r="J270" s="38">
        <v>120</v>
      </c>
      <c r="K270" s="39" t="s">
        <v>78</v>
      </c>
      <c r="L270" s="38">
        <v>60</v>
      </c>
      <c r="M270" s="291" t="str">
        <f>HYPERLINK("https://abiproduct.ru/products/Охлажденные/Особый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2"/>
        <v>0</v>
      </c>
      <c r="W270" s="42" t="str">
        <f>IFERROR(IF(V270=0,"",ROUNDUP(V270/H270,0)*0.00937),"")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447</v>
      </c>
      <c r="B271" s="64" t="s">
        <v>448</v>
      </c>
      <c r="C271" s="37">
        <v>4301011332</v>
      </c>
      <c r="D271" s="131">
        <v>4607091384161</v>
      </c>
      <c r="E271" s="131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9" t="s">
        <v>78</v>
      </c>
      <c r="L271" s="38">
        <v>60</v>
      </c>
      <c r="M271" s="292" t="str">
        <f>HYPERLINK("https://abiproduct.ru/products/Охлажденные/Особый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2"/>
        <v>0</v>
      </c>
      <c r="W271" s="42" t="str">
        <f>IFERROR(IF(V271=0,"",ROUNDUP(V271/H271,0)*0.00937),"")</f>
        <v/>
      </c>
      <c r="X271" s="69" t="s">
        <v>48</v>
      </c>
      <c r="Y271" s="70" t="s">
        <v>48</v>
      </c>
    </row>
    <row r="272" spans="1:25" x14ac:dyDescent="0.2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5" t="s">
        <v>43</v>
      </c>
      <c r="N272" s="136"/>
      <c r="O272" s="136"/>
      <c r="P272" s="136"/>
      <c r="Q272" s="136"/>
      <c r="R272" s="136"/>
      <c r="S272" s="137"/>
      <c r="T272" s="43" t="s">
        <v>42</v>
      </c>
      <c r="U272" s="44">
        <f>IFERROR(U264/H264,"0")+IFERROR(U265/H265,"0")+IFERROR(U266/H266,"0")+IFERROR(U267/H267,"0")+IFERROR(U268/H268,"0")+IFERROR(U269/H269,"0")+IFERROR(U270/H270,"0")+IFERROR(U271/H271,"0")</f>
        <v>0</v>
      </c>
      <c r="V272" s="44">
        <f>IFERROR(V264/H264,"0")+IFERROR(V265/H265,"0")+IFERROR(V266/H266,"0")+IFERROR(V267/H267,"0")+IFERROR(V268/H268,"0")+IFERROR(V269/H269,"0")+IFERROR(V270/H270,"0")+IFERROR(V271/H271,"0")</f>
        <v>0</v>
      </c>
      <c r="W272" s="44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0</v>
      </c>
      <c r="X272" s="68"/>
      <c r="Y272" s="68"/>
    </row>
    <row r="273" spans="1:25" x14ac:dyDescent="0.2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5" t="s">
        <v>43</v>
      </c>
      <c r="N273" s="136"/>
      <c r="O273" s="136"/>
      <c r="P273" s="136"/>
      <c r="Q273" s="136"/>
      <c r="R273" s="136"/>
      <c r="S273" s="137"/>
      <c r="T273" s="43" t="s">
        <v>0</v>
      </c>
      <c r="U273" s="44">
        <f>IFERROR(SUM(U264:U271),"0")</f>
        <v>0</v>
      </c>
      <c r="V273" s="44">
        <f>IFERROR(SUM(V264:V271),"0")</f>
        <v>0</v>
      </c>
      <c r="W273" s="43"/>
      <c r="X273" s="68"/>
      <c r="Y273" s="68"/>
    </row>
    <row r="274" spans="1:25" ht="14.25" customHeight="1" x14ac:dyDescent="0.25">
      <c r="A274" s="130" t="s">
        <v>109</v>
      </c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67"/>
      <c r="Y274" s="67"/>
    </row>
    <row r="275" spans="1:25" ht="27" customHeight="1" x14ac:dyDescent="0.25">
      <c r="A275" s="64" t="s">
        <v>449</v>
      </c>
      <c r="B275" s="64" t="s">
        <v>450</v>
      </c>
      <c r="C275" s="37">
        <v>4301020178</v>
      </c>
      <c r="D275" s="131">
        <v>4607091383980</v>
      </c>
      <c r="E275" s="131"/>
      <c r="F275" s="63">
        <v>2.5</v>
      </c>
      <c r="G275" s="38">
        <v>6</v>
      </c>
      <c r="H275" s="63">
        <v>15</v>
      </c>
      <c r="I275" s="63">
        <v>15.48</v>
      </c>
      <c r="J275" s="38">
        <v>48</v>
      </c>
      <c r="K275" s="39" t="s">
        <v>112</v>
      </c>
      <c r="L275" s="38">
        <v>50</v>
      </c>
      <c r="M275" s="293" t="str">
        <f>HYPERLINK("https://abiproduct.ru/products/Охлажденные/Особый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133"/>
      <c r="O275" s="133"/>
      <c r="P275" s="133"/>
      <c r="Q275" s="134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IFERROR(IF(V275=0,"",ROUNDUP(V275/H275,0)*0.02175),"")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451</v>
      </c>
      <c r="B276" s="64" t="s">
        <v>452</v>
      </c>
      <c r="C276" s="37">
        <v>4301020179</v>
      </c>
      <c r="D276" s="131">
        <v>4607091384178</v>
      </c>
      <c r="E276" s="131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9" t="s">
        <v>112</v>
      </c>
      <c r="L276" s="38">
        <v>50</v>
      </c>
      <c r="M276" s="294" t="str">
        <f>HYPERLINK("https://abiproduct.ru/products/Охлажденные/Особый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133"/>
      <c r="O276" s="133"/>
      <c r="P276" s="133"/>
      <c r="Q276" s="134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5" t="s">
        <v>43</v>
      </c>
      <c r="N277" s="136"/>
      <c r="O277" s="136"/>
      <c r="P277" s="136"/>
      <c r="Q277" s="136"/>
      <c r="R277" s="136"/>
      <c r="S277" s="137"/>
      <c r="T277" s="43" t="s">
        <v>42</v>
      </c>
      <c r="U277" s="44">
        <f>IFERROR(U275/H275,"0")+IFERROR(U276/H276,"0")</f>
        <v>0</v>
      </c>
      <c r="V277" s="44">
        <f>IFERROR(V275/H275,"0")+IFERROR(V276/H276,"0")</f>
        <v>0</v>
      </c>
      <c r="W277" s="44">
        <f>IFERROR(IF(W275="",0,W275),"0")+IFERROR(IF(W276="",0,W276),"0")</f>
        <v>0</v>
      </c>
      <c r="X277" s="68"/>
      <c r="Y277" s="68"/>
    </row>
    <row r="278" spans="1:25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5" t="s">
        <v>43</v>
      </c>
      <c r="N278" s="136"/>
      <c r="O278" s="136"/>
      <c r="P278" s="136"/>
      <c r="Q278" s="136"/>
      <c r="R278" s="136"/>
      <c r="S278" s="137"/>
      <c r="T278" s="43" t="s">
        <v>0</v>
      </c>
      <c r="U278" s="44">
        <f>IFERROR(SUM(U275:U276),"0")</f>
        <v>0</v>
      </c>
      <c r="V278" s="44">
        <f>IFERROR(SUM(V275:V276),"0")</f>
        <v>0</v>
      </c>
      <c r="W278" s="43"/>
      <c r="X278" s="68"/>
      <c r="Y278" s="68"/>
    </row>
    <row r="279" spans="1:25" ht="14.25" customHeight="1" x14ac:dyDescent="0.25">
      <c r="A279" s="130" t="s">
        <v>74</v>
      </c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67"/>
      <c r="Y279" s="67"/>
    </row>
    <row r="280" spans="1:25" ht="27" customHeight="1" x14ac:dyDescent="0.25">
      <c r="A280" s="64" t="s">
        <v>453</v>
      </c>
      <c r="B280" s="64" t="s">
        <v>454</v>
      </c>
      <c r="C280" s="37">
        <v>4301031141</v>
      </c>
      <c r="D280" s="131">
        <v>4607091384833</v>
      </c>
      <c r="E280" s="131"/>
      <c r="F280" s="63">
        <v>0.73</v>
      </c>
      <c r="G280" s="38">
        <v>6</v>
      </c>
      <c r="H280" s="63">
        <v>4.38</v>
      </c>
      <c r="I280" s="63">
        <v>4.58</v>
      </c>
      <c r="J280" s="38">
        <v>156</v>
      </c>
      <c r="K280" s="39" t="s">
        <v>78</v>
      </c>
      <c r="L280" s="38">
        <v>35</v>
      </c>
      <c r="M280" s="295" t="str">
        <f>HYPERLINK("https://abiproduct.ru/products/Охлажденные/Особый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0" s="133"/>
      <c r="O280" s="133"/>
      <c r="P280" s="133"/>
      <c r="Q280" s="13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</row>
    <row r="281" spans="1:25" ht="27" customHeight="1" x14ac:dyDescent="0.25">
      <c r="A281" s="64" t="s">
        <v>455</v>
      </c>
      <c r="B281" s="64" t="s">
        <v>456</v>
      </c>
      <c r="C281" s="37">
        <v>4301031137</v>
      </c>
      <c r="D281" s="131">
        <v>4607091384857</v>
      </c>
      <c r="E281" s="131"/>
      <c r="F281" s="63">
        <v>0.73</v>
      </c>
      <c r="G281" s="38">
        <v>6</v>
      </c>
      <c r="H281" s="63">
        <v>4.38</v>
      </c>
      <c r="I281" s="63">
        <v>4.58</v>
      </c>
      <c r="J281" s="38">
        <v>156</v>
      </c>
      <c r="K281" s="39" t="s">
        <v>78</v>
      </c>
      <c r="L281" s="38">
        <v>35</v>
      </c>
      <c r="M281" s="296" t="str">
        <f>HYPERLINK("https://abiproduct.ru/products/Охлажденные/Особый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1" s="133"/>
      <c r="O281" s="133"/>
      <c r="P281" s="133"/>
      <c r="Q281" s="134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IFERROR(IF(V281=0,"",ROUNDUP(V281/H281,0)*0.00753),"")</f>
        <v/>
      </c>
      <c r="X281" s="69" t="s">
        <v>48</v>
      </c>
      <c r="Y281" s="70" t="s">
        <v>48</v>
      </c>
    </row>
    <row r="282" spans="1:25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5" t="s">
        <v>43</v>
      </c>
      <c r="N282" s="136"/>
      <c r="O282" s="136"/>
      <c r="P282" s="136"/>
      <c r="Q282" s="136"/>
      <c r="R282" s="136"/>
      <c r="S282" s="137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5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5" t="s">
        <v>43</v>
      </c>
      <c r="N283" s="136"/>
      <c r="O283" s="136"/>
      <c r="P283" s="136"/>
      <c r="Q283" s="136"/>
      <c r="R283" s="136"/>
      <c r="S283" s="137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5" ht="14.25" customHeight="1" x14ac:dyDescent="0.25">
      <c r="A284" s="130" t="s">
        <v>79</v>
      </c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67"/>
      <c r="Y284" s="67"/>
    </row>
    <row r="285" spans="1:25" ht="27" customHeight="1" x14ac:dyDescent="0.25">
      <c r="A285" s="64" t="s">
        <v>457</v>
      </c>
      <c r="B285" s="64" t="s">
        <v>458</v>
      </c>
      <c r="C285" s="37">
        <v>4301051298</v>
      </c>
      <c r="D285" s="131">
        <v>4607091384260</v>
      </c>
      <c r="E285" s="131"/>
      <c r="F285" s="63">
        <v>1.3</v>
      </c>
      <c r="G285" s="38">
        <v>6</v>
      </c>
      <c r="H285" s="63">
        <v>7.8</v>
      </c>
      <c r="I285" s="63">
        <v>8.3640000000000008</v>
      </c>
      <c r="J285" s="38">
        <v>56</v>
      </c>
      <c r="K285" s="39" t="s">
        <v>78</v>
      </c>
      <c r="L285" s="38">
        <v>35</v>
      </c>
      <c r="M285" s="297" t="str">
        <f>HYPERLINK("https://abiproduct.ru/products/Охлажденные/Особый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5" s="133"/>
      <c r="O285" s="133"/>
      <c r="P285" s="133"/>
      <c r="Q285" s="134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</row>
    <row r="286" spans="1:25" x14ac:dyDescent="0.2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5" t="s">
        <v>43</v>
      </c>
      <c r="N286" s="136"/>
      <c r="O286" s="136"/>
      <c r="P286" s="136"/>
      <c r="Q286" s="136"/>
      <c r="R286" s="136"/>
      <c r="S286" s="137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5" ht="14.25" customHeight="1" x14ac:dyDescent="0.25">
      <c r="A288" s="130" t="s">
        <v>203</v>
      </c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67"/>
      <c r="Y288" s="67"/>
    </row>
    <row r="289" spans="1:25" ht="16.5" customHeight="1" x14ac:dyDescent="0.25">
      <c r="A289" s="64" t="s">
        <v>459</v>
      </c>
      <c r="B289" s="64" t="s">
        <v>460</v>
      </c>
      <c r="C289" s="37">
        <v>4301060314</v>
      </c>
      <c r="D289" s="131">
        <v>4607091384673</v>
      </c>
      <c r="E289" s="131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78</v>
      </c>
      <c r="L289" s="38">
        <v>30</v>
      </c>
      <c r="M289" s="298" t="str">
        <f>HYPERLINK("https://abiproduct.ru/products/Охлажденные/Особый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9" s="133"/>
      <c r="O289" s="133"/>
      <c r="P289" s="133"/>
      <c r="Q289" s="134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</row>
    <row r="290" spans="1:25" x14ac:dyDescent="0.2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5" t="s">
        <v>43</v>
      </c>
      <c r="N290" s="136"/>
      <c r="O290" s="136"/>
      <c r="P290" s="136"/>
      <c r="Q290" s="136"/>
      <c r="R290" s="136"/>
      <c r="S290" s="137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5" ht="16.5" customHeight="1" x14ac:dyDescent="0.25">
      <c r="A292" s="129" t="s">
        <v>461</v>
      </c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66"/>
      <c r="Y292" s="66"/>
    </row>
    <row r="293" spans="1:25" ht="14.25" customHeight="1" x14ac:dyDescent="0.25">
      <c r="A293" s="130" t="s">
        <v>114</v>
      </c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67"/>
      <c r="Y293" s="67"/>
    </row>
    <row r="294" spans="1:25" ht="27" customHeight="1" x14ac:dyDescent="0.25">
      <c r="A294" s="64" t="s">
        <v>462</v>
      </c>
      <c r="B294" s="64" t="s">
        <v>463</v>
      </c>
      <c r="C294" s="37">
        <v>4301011324</v>
      </c>
      <c r="D294" s="131">
        <v>4607091384185</v>
      </c>
      <c r="E294" s="131"/>
      <c r="F294" s="63">
        <v>0.8</v>
      </c>
      <c r="G294" s="38">
        <v>15</v>
      </c>
      <c r="H294" s="63">
        <v>12</v>
      </c>
      <c r="I294" s="63">
        <v>12.48</v>
      </c>
      <c r="J294" s="38">
        <v>56</v>
      </c>
      <c r="K294" s="39" t="s">
        <v>78</v>
      </c>
      <c r="L294" s="38">
        <v>60</v>
      </c>
      <c r="M294" s="299" t="str">
        <f>HYPERLINK("https://abiproduct.ru/products/Охлажденные/Особый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4" s="133"/>
      <c r="O294" s="133"/>
      <c r="P294" s="133"/>
      <c r="Q294" s="13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ht="27" customHeight="1" x14ac:dyDescent="0.25">
      <c r="A295" s="64" t="s">
        <v>464</v>
      </c>
      <c r="B295" s="64" t="s">
        <v>465</v>
      </c>
      <c r="C295" s="37">
        <v>4301011312</v>
      </c>
      <c r="D295" s="131">
        <v>4607091384192</v>
      </c>
      <c r="E295" s="131"/>
      <c r="F295" s="63">
        <v>1.8</v>
      </c>
      <c r="G295" s="38">
        <v>6</v>
      </c>
      <c r="H295" s="63">
        <v>10.8</v>
      </c>
      <c r="I295" s="63">
        <v>11.28</v>
      </c>
      <c r="J295" s="38">
        <v>56</v>
      </c>
      <c r="K295" s="39" t="s">
        <v>112</v>
      </c>
      <c r="L295" s="38">
        <v>60</v>
      </c>
      <c r="M295" s="300" t="str">
        <f>HYPERLINK("https://abiproduct.ru/products/Охлажденные/Особый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5" s="133"/>
      <c r="O295" s="133"/>
      <c r="P295" s="133"/>
      <c r="Q295" s="13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</row>
    <row r="296" spans="1:25" ht="27" customHeight="1" x14ac:dyDescent="0.25">
      <c r="A296" s="64" t="s">
        <v>466</v>
      </c>
      <c r="B296" s="64" t="s">
        <v>467</v>
      </c>
      <c r="C296" s="37">
        <v>4301011483</v>
      </c>
      <c r="D296" s="131">
        <v>4680115881907</v>
      </c>
      <c r="E296" s="131"/>
      <c r="F296" s="63">
        <v>1.8</v>
      </c>
      <c r="G296" s="38">
        <v>6</v>
      </c>
      <c r="H296" s="63">
        <v>10.8</v>
      </c>
      <c r="I296" s="63">
        <v>11.28</v>
      </c>
      <c r="J296" s="38">
        <v>56</v>
      </c>
      <c r="K296" s="39" t="s">
        <v>78</v>
      </c>
      <c r="L296" s="38">
        <v>60</v>
      </c>
      <c r="M296" s="301" t="s">
        <v>468</v>
      </c>
      <c r="N296" s="133"/>
      <c r="O296" s="133"/>
      <c r="P296" s="133"/>
      <c r="Q296" s="134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</row>
    <row r="297" spans="1:25" ht="27" customHeight="1" x14ac:dyDescent="0.25">
      <c r="A297" s="64" t="s">
        <v>469</v>
      </c>
      <c r="B297" s="64" t="s">
        <v>470</v>
      </c>
      <c r="C297" s="37">
        <v>4301011303</v>
      </c>
      <c r="D297" s="131">
        <v>4607091384680</v>
      </c>
      <c r="E297" s="131"/>
      <c r="F297" s="63">
        <v>0.4</v>
      </c>
      <c r="G297" s="38">
        <v>10</v>
      </c>
      <c r="H297" s="63">
        <v>4</v>
      </c>
      <c r="I297" s="63">
        <v>4.21</v>
      </c>
      <c r="J297" s="38">
        <v>120</v>
      </c>
      <c r="K297" s="39" t="s">
        <v>78</v>
      </c>
      <c r="L297" s="38">
        <v>60</v>
      </c>
      <c r="M297" s="302" t="str">
        <f>HYPERLINK("https://abiproduct.ru/products/Охлажденные/Особый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7" s="133"/>
      <c r="O297" s="133"/>
      <c r="P297" s="133"/>
      <c r="Q297" s="134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</row>
    <row r="298" spans="1:25" x14ac:dyDescent="0.2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5" t="s">
        <v>43</v>
      </c>
      <c r="N298" s="136"/>
      <c r="O298" s="136"/>
      <c r="P298" s="136"/>
      <c r="Q298" s="136"/>
      <c r="R298" s="136"/>
      <c r="S298" s="137"/>
      <c r="T298" s="43" t="s">
        <v>42</v>
      </c>
      <c r="U298" s="44">
        <f>IFERROR(U294/H294,"0")+IFERROR(U295/H295,"0")+IFERROR(U296/H296,"0")+IFERROR(U297/H297,"0")</f>
        <v>0</v>
      </c>
      <c r="V298" s="44">
        <f>IFERROR(V294/H294,"0")+IFERROR(V295/H295,"0")+IFERROR(V296/H296,"0")+IFERROR(V297/H297,"0")</f>
        <v>0</v>
      </c>
      <c r="W298" s="44">
        <f>IFERROR(IF(W294="",0,W294),"0")+IFERROR(IF(W295="",0,W295),"0")+IFERROR(IF(W296="",0,W296),"0")+IFERROR(IF(W297="",0,W297),"0")</f>
        <v>0</v>
      </c>
      <c r="X298" s="68"/>
      <c r="Y298" s="68"/>
    </row>
    <row r="299" spans="1:25" x14ac:dyDescent="0.2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5" t="s">
        <v>43</v>
      </c>
      <c r="N299" s="136"/>
      <c r="O299" s="136"/>
      <c r="P299" s="136"/>
      <c r="Q299" s="136"/>
      <c r="R299" s="136"/>
      <c r="S299" s="137"/>
      <c r="T299" s="43" t="s">
        <v>0</v>
      </c>
      <c r="U299" s="44">
        <f>IFERROR(SUM(U294:U297),"0")</f>
        <v>0</v>
      </c>
      <c r="V299" s="44">
        <f>IFERROR(SUM(V294:V297),"0")</f>
        <v>0</v>
      </c>
      <c r="W299" s="43"/>
      <c r="X299" s="68"/>
      <c r="Y299" s="68"/>
    </row>
    <row r="300" spans="1:25" ht="14.25" customHeight="1" x14ac:dyDescent="0.25">
      <c r="A300" s="130" t="s">
        <v>74</v>
      </c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67"/>
      <c r="Y300" s="67"/>
    </row>
    <row r="301" spans="1:25" ht="27" customHeight="1" x14ac:dyDescent="0.25">
      <c r="A301" s="64" t="s">
        <v>471</v>
      </c>
      <c r="B301" s="64" t="s">
        <v>472</v>
      </c>
      <c r="C301" s="37">
        <v>4301031139</v>
      </c>
      <c r="D301" s="131">
        <v>4607091384802</v>
      </c>
      <c r="E301" s="131"/>
      <c r="F301" s="63">
        <v>0.73</v>
      </c>
      <c r="G301" s="38">
        <v>6</v>
      </c>
      <c r="H301" s="63">
        <v>4.38</v>
      </c>
      <c r="I301" s="63">
        <v>4.58</v>
      </c>
      <c r="J301" s="38">
        <v>156</v>
      </c>
      <c r="K301" s="39" t="s">
        <v>78</v>
      </c>
      <c r="L301" s="38">
        <v>35</v>
      </c>
      <c r="M301" s="303" t="str">
        <f>HYPERLINK("https://abiproduct.ru/products/Охлажденные/Особый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1" s="133"/>
      <c r="O301" s="133"/>
      <c r="P301" s="133"/>
      <c r="Q301" s="13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IFERROR(IF(V301=0,"",ROUNDUP(V301/H301,0)*0.00753),"")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473</v>
      </c>
      <c r="B302" s="64" t="s">
        <v>474</v>
      </c>
      <c r="C302" s="37">
        <v>4301031140</v>
      </c>
      <c r="D302" s="131">
        <v>4607091384826</v>
      </c>
      <c r="E302" s="131"/>
      <c r="F302" s="63">
        <v>0.35</v>
      </c>
      <c r="G302" s="38">
        <v>8</v>
      </c>
      <c r="H302" s="63">
        <v>2.8</v>
      </c>
      <c r="I302" s="63">
        <v>2.9</v>
      </c>
      <c r="J302" s="38">
        <v>234</v>
      </c>
      <c r="K302" s="39" t="s">
        <v>78</v>
      </c>
      <c r="L302" s="38">
        <v>35</v>
      </c>
      <c r="M302" s="304" t="str">
        <f>HYPERLINK("https://abiproduct.ru/products/Охлажденные/Особый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2" s="133"/>
      <c r="O302" s="133"/>
      <c r="P302" s="133"/>
      <c r="Q302" s="13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IFERROR(IF(V302=0,"",ROUNDUP(V302/H302,0)*0.00502),"")</f>
        <v/>
      </c>
      <c r="X302" s="69" t="s">
        <v>48</v>
      </c>
      <c r="Y302" s="70" t="s">
        <v>48</v>
      </c>
    </row>
    <row r="303" spans="1:25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5" t="s">
        <v>43</v>
      </c>
      <c r="N303" s="136"/>
      <c r="O303" s="136"/>
      <c r="P303" s="136"/>
      <c r="Q303" s="136"/>
      <c r="R303" s="136"/>
      <c r="S303" s="137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25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5" t="s">
        <v>43</v>
      </c>
      <c r="N304" s="136"/>
      <c r="O304" s="136"/>
      <c r="P304" s="136"/>
      <c r="Q304" s="136"/>
      <c r="R304" s="136"/>
      <c r="S304" s="137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25" ht="14.25" customHeight="1" x14ac:dyDescent="0.25">
      <c r="A305" s="130" t="s">
        <v>79</v>
      </c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67"/>
      <c r="Y305" s="67"/>
    </row>
    <row r="306" spans="1:25" ht="27" customHeight="1" x14ac:dyDescent="0.25">
      <c r="A306" s="64" t="s">
        <v>475</v>
      </c>
      <c r="B306" s="64" t="s">
        <v>476</v>
      </c>
      <c r="C306" s="37">
        <v>4301051445</v>
      </c>
      <c r="D306" s="131">
        <v>4680115881976</v>
      </c>
      <c r="E306" s="131"/>
      <c r="F306" s="63">
        <v>1.3</v>
      </c>
      <c r="G306" s="38">
        <v>6</v>
      </c>
      <c r="H306" s="63">
        <v>7.8</v>
      </c>
      <c r="I306" s="63">
        <v>8.2799999999999994</v>
      </c>
      <c r="J306" s="38">
        <v>56</v>
      </c>
      <c r="K306" s="39" t="s">
        <v>78</v>
      </c>
      <c r="L306" s="38">
        <v>40</v>
      </c>
      <c r="M306" s="305" t="s">
        <v>477</v>
      </c>
      <c r="N306" s="133"/>
      <c r="O306" s="133"/>
      <c r="P306" s="133"/>
      <c r="Q306" s="13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234</v>
      </c>
    </row>
    <row r="307" spans="1:25" ht="27" customHeight="1" x14ac:dyDescent="0.25">
      <c r="A307" s="64" t="s">
        <v>478</v>
      </c>
      <c r="B307" s="64" t="s">
        <v>479</v>
      </c>
      <c r="C307" s="37">
        <v>4301051444</v>
      </c>
      <c r="D307" s="131">
        <v>4680115881969</v>
      </c>
      <c r="E307" s="131"/>
      <c r="F307" s="63">
        <v>0.4</v>
      </c>
      <c r="G307" s="38">
        <v>6</v>
      </c>
      <c r="H307" s="63">
        <v>2.4</v>
      </c>
      <c r="I307" s="63">
        <v>2.6</v>
      </c>
      <c r="J307" s="38">
        <v>156</v>
      </c>
      <c r="K307" s="39" t="s">
        <v>78</v>
      </c>
      <c r="L307" s="38">
        <v>40</v>
      </c>
      <c r="M307" s="306" t="s">
        <v>480</v>
      </c>
      <c r="N307" s="133"/>
      <c r="O307" s="133"/>
      <c r="P307" s="133"/>
      <c r="Q307" s="134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IFERROR(IF(V307=0,"",ROUNDUP(V307/H307,0)*0.00753),"")</f>
        <v/>
      </c>
      <c r="X307" s="69" t="s">
        <v>48</v>
      </c>
      <c r="Y307" s="70" t="s">
        <v>234</v>
      </c>
    </row>
    <row r="308" spans="1:25" ht="27" customHeight="1" x14ac:dyDescent="0.25">
      <c r="A308" s="64" t="s">
        <v>481</v>
      </c>
      <c r="B308" s="64" t="s">
        <v>482</v>
      </c>
      <c r="C308" s="37">
        <v>4301051303</v>
      </c>
      <c r="D308" s="131">
        <v>4607091384246</v>
      </c>
      <c r="E308" s="131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40</v>
      </c>
      <c r="M308" s="307" t="str">
        <f>HYPERLINK("https://abiproduct.ru/products/Охлажденные/Особый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133"/>
      <c r="O308" s="133"/>
      <c r="P308" s="133"/>
      <c r="Q308" s="13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</row>
    <row r="309" spans="1:25" ht="27" customHeight="1" x14ac:dyDescent="0.25">
      <c r="A309" s="64" t="s">
        <v>483</v>
      </c>
      <c r="B309" s="64" t="s">
        <v>484</v>
      </c>
      <c r="C309" s="37">
        <v>4301051297</v>
      </c>
      <c r="D309" s="131">
        <v>4607091384253</v>
      </c>
      <c r="E309" s="131"/>
      <c r="F309" s="63">
        <v>0.4</v>
      </c>
      <c r="G309" s="38">
        <v>6</v>
      </c>
      <c r="H309" s="63">
        <v>2.4</v>
      </c>
      <c r="I309" s="63">
        <v>2.6840000000000002</v>
      </c>
      <c r="J309" s="38">
        <v>156</v>
      </c>
      <c r="K309" s="39" t="s">
        <v>78</v>
      </c>
      <c r="L309" s="38">
        <v>40</v>
      </c>
      <c r="M309" s="308" t="str">
        <f>HYPERLINK("https://abiproduct.ru/products/Охлажденные/Особый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9" s="133"/>
      <c r="O309" s="133"/>
      <c r="P309" s="133"/>
      <c r="Q309" s="13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</row>
    <row r="310" spans="1:25" x14ac:dyDescent="0.2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5" t="s">
        <v>43</v>
      </c>
      <c r="N310" s="136"/>
      <c r="O310" s="136"/>
      <c r="P310" s="136"/>
      <c r="Q310" s="136"/>
      <c r="R310" s="136"/>
      <c r="S310" s="137"/>
      <c r="T310" s="43" t="s">
        <v>42</v>
      </c>
      <c r="U310" s="44">
        <f>IFERROR(U306/H306,"0")+IFERROR(U307/H307,"0")+IFERROR(U308/H308,"0")+IFERROR(U309/H309,"0")</f>
        <v>0</v>
      </c>
      <c r="V310" s="44">
        <f>IFERROR(V306/H306,"0")+IFERROR(V307/H307,"0")+IFERROR(V308/H308,"0")+IFERROR(V309/H309,"0")</f>
        <v>0</v>
      </c>
      <c r="W310" s="44">
        <f>IFERROR(IF(W306="",0,W306),"0")+IFERROR(IF(W307="",0,W307),"0")+IFERROR(IF(W308="",0,W308),"0")+IFERROR(IF(W309="",0,W309),"0")</f>
        <v>0</v>
      </c>
      <c r="X310" s="68"/>
      <c r="Y310" s="68"/>
    </row>
    <row r="311" spans="1:25" x14ac:dyDescent="0.2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5" t="s">
        <v>43</v>
      </c>
      <c r="N311" s="136"/>
      <c r="O311" s="136"/>
      <c r="P311" s="136"/>
      <c r="Q311" s="136"/>
      <c r="R311" s="136"/>
      <c r="S311" s="137"/>
      <c r="T311" s="43" t="s">
        <v>0</v>
      </c>
      <c r="U311" s="44">
        <f>IFERROR(SUM(U306:U309),"0")</f>
        <v>0</v>
      </c>
      <c r="V311" s="44">
        <f>IFERROR(SUM(V306:V309),"0")</f>
        <v>0</v>
      </c>
      <c r="W311" s="43"/>
      <c r="X311" s="68"/>
      <c r="Y311" s="68"/>
    </row>
    <row r="312" spans="1:25" ht="14.25" customHeight="1" x14ac:dyDescent="0.25">
      <c r="A312" s="130" t="s">
        <v>203</v>
      </c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67"/>
      <c r="Y312" s="67"/>
    </row>
    <row r="313" spans="1:25" ht="27" customHeight="1" x14ac:dyDescent="0.25">
      <c r="A313" s="64" t="s">
        <v>485</v>
      </c>
      <c r="B313" s="64" t="s">
        <v>486</v>
      </c>
      <c r="C313" s="37">
        <v>4301060322</v>
      </c>
      <c r="D313" s="131">
        <v>4607091389357</v>
      </c>
      <c r="E313" s="131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78</v>
      </c>
      <c r="L313" s="38">
        <v>40</v>
      </c>
      <c r="M313" s="309" t="s">
        <v>487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x14ac:dyDescent="0.2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5" t="s">
        <v>43</v>
      </c>
      <c r="N314" s="136"/>
      <c r="O314" s="136"/>
      <c r="P314" s="136"/>
      <c r="Q314" s="136"/>
      <c r="R314" s="136"/>
      <c r="S314" s="137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5" ht="27.75" customHeight="1" x14ac:dyDescent="0.2">
      <c r="A316" s="128" t="s">
        <v>488</v>
      </c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55"/>
      <c r="Y316" s="55"/>
    </row>
    <row r="317" spans="1:25" ht="16.5" customHeight="1" x14ac:dyDescent="0.25">
      <c r="A317" s="129" t="s">
        <v>489</v>
      </c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66"/>
      <c r="Y317" s="66"/>
    </row>
    <row r="318" spans="1:25" ht="14.25" customHeight="1" x14ac:dyDescent="0.25">
      <c r="A318" s="130" t="s">
        <v>114</v>
      </c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67"/>
      <c r="Y318" s="67"/>
    </row>
    <row r="319" spans="1:25" ht="27" customHeight="1" x14ac:dyDescent="0.25">
      <c r="A319" s="64" t="s">
        <v>490</v>
      </c>
      <c r="B319" s="64" t="s">
        <v>491</v>
      </c>
      <c r="C319" s="37">
        <v>4301011428</v>
      </c>
      <c r="D319" s="131">
        <v>4607091389708</v>
      </c>
      <c r="E319" s="131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112</v>
      </c>
      <c r="L319" s="38">
        <v>50</v>
      </c>
      <c r="M319" s="310" t="str">
        <f>HYPERLINK("https://abiproduct.ru/products/Охлажденные/Баварушка/Филейбургская/Вареные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</row>
    <row r="320" spans="1:25" ht="27" customHeight="1" x14ac:dyDescent="0.25">
      <c r="A320" s="64" t="s">
        <v>492</v>
      </c>
      <c r="B320" s="64" t="s">
        <v>493</v>
      </c>
      <c r="C320" s="37">
        <v>4301011427</v>
      </c>
      <c r="D320" s="131">
        <v>4607091389692</v>
      </c>
      <c r="E320" s="131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112</v>
      </c>
      <c r="L320" s="38">
        <v>50</v>
      </c>
      <c r="M320" s="311" t="s">
        <v>494</v>
      </c>
      <c r="N320" s="133"/>
      <c r="O320" s="133"/>
      <c r="P320" s="133"/>
      <c r="Q320" s="13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5" x14ac:dyDescent="0.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5" t="s">
        <v>43</v>
      </c>
      <c r="N322" s="136"/>
      <c r="O322" s="136"/>
      <c r="P322" s="136"/>
      <c r="Q322" s="136"/>
      <c r="R322" s="136"/>
      <c r="S322" s="137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5" ht="14.25" customHeight="1" x14ac:dyDescent="0.25">
      <c r="A323" s="130" t="s">
        <v>74</v>
      </c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67"/>
      <c r="Y323" s="67"/>
    </row>
    <row r="324" spans="1:25" ht="27" customHeight="1" x14ac:dyDescent="0.25">
      <c r="A324" s="64" t="s">
        <v>495</v>
      </c>
      <c r="B324" s="64" t="s">
        <v>496</v>
      </c>
      <c r="C324" s="37">
        <v>4301031177</v>
      </c>
      <c r="D324" s="131">
        <v>4607091389753</v>
      </c>
      <c r="E324" s="131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78</v>
      </c>
      <c r="L324" s="38">
        <v>45</v>
      </c>
      <c r="M324" s="312" t="str">
        <f>HYPERLINK("https://abiproduct.ru/products/Охлажденные/Баварушка/Филейбургская/Копченые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4" s="133"/>
      <c r="O324" s="133"/>
      <c r="P324" s="133"/>
      <c r="Q324" s="134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ref="V324:V330" si="13"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</row>
    <row r="325" spans="1:25" ht="27" customHeight="1" x14ac:dyDescent="0.25">
      <c r="A325" s="64" t="s">
        <v>497</v>
      </c>
      <c r="B325" s="64" t="s">
        <v>498</v>
      </c>
      <c r="C325" s="37">
        <v>4301031174</v>
      </c>
      <c r="D325" s="131">
        <v>4607091389760</v>
      </c>
      <c r="E325" s="131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78</v>
      </c>
      <c r="L325" s="38">
        <v>45</v>
      </c>
      <c r="M325" s="313" t="str">
        <f>HYPERLINK("https://abiproduct.ru/products/Охлажденные/Баварушка/Филейбургская/Копченые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3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499</v>
      </c>
      <c r="B326" s="64" t="s">
        <v>500</v>
      </c>
      <c r="C326" s="37">
        <v>4301031175</v>
      </c>
      <c r="D326" s="131">
        <v>4607091389746</v>
      </c>
      <c r="E326" s="131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78</v>
      </c>
      <c r="L326" s="38">
        <v>45</v>
      </c>
      <c r="M326" s="314" t="str">
        <f>HYPERLINK("https://abiproduct.ru/products/Охлажденные/Баварушка/Филейбургская/Копченые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3"/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ht="27" customHeight="1" x14ac:dyDescent="0.25">
      <c r="A327" s="64" t="s">
        <v>501</v>
      </c>
      <c r="B327" s="64" t="s">
        <v>502</v>
      </c>
      <c r="C327" s="37">
        <v>4301031178</v>
      </c>
      <c r="D327" s="131">
        <v>4607091384338</v>
      </c>
      <c r="E327" s="131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78</v>
      </c>
      <c r="L327" s="38">
        <v>45</v>
      </c>
      <c r="M327" s="315" t="str">
        <f>HYPERLINK("https://abiproduct.ru/products/Охлажденные/Баварушка/Филейбургская/Копченые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7" s="133"/>
      <c r="O327" s="133"/>
      <c r="P327" s="133"/>
      <c r="Q327" s="134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3"/>
        <v>0</v>
      </c>
      <c r="W327" s="42" t="str">
        <f>IFERROR(IF(V327=0,"",ROUNDUP(V327/H327,0)*0.00502),"")</f>
        <v/>
      </c>
      <c r="X327" s="69" t="s">
        <v>48</v>
      </c>
      <c r="Y327" s="70" t="s">
        <v>48</v>
      </c>
    </row>
    <row r="328" spans="1:25" ht="37.5" customHeight="1" x14ac:dyDescent="0.25">
      <c r="A328" s="64" t="s">
        <v>503</v>
      </c>
      <c r="B328" s="64" t="s">
        <v>504</v>
      </c>
      <c r="C328" s="37">
        <v>4301031171</v>
      </c>
      <c r="D328" s="131">
        <v>4607091389524</v>
      </c>
      <c r="E328" s="131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78</v>
      </c>
      <c r="L328" s="38">
        <v>45</v>
      </c>
      <c r="M328" s="316" t="str">
        <f>HYPERLINK("https://abiproduct.ru/products/Охлажденные/Баварушка/Филейбургская/Копченые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8" s="133"/>
      <c r="O328" s="133"/>
      <c r="P328" s="133"/>
      <c r="Q328" s="134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3"/>
        <v>0</v>
      </c>
      <c r="W328" s="42" t="str">
        <f>IFERROR(IF(V328=0,"",ROUNDUP(V328/H328,0)*0.00502),"")</f>
        <v/>
      </c>
      <c r="X328" s="69" t="s">
        <v>48</v>
      </c>
      <c r="Y328" s="70" t="s">
        <v>48</v>
      </c>
    </row>
    <row r="329" spans="1:25" ht="27" customHeight="1" x14ac:dyDescent="0.25">
      <c r="A329" s="64" t="s">
        <v>505</v>
      </c>
      <c r="B329" s="64" t="s">
        <v>506</v>
      </c>
      <c r="C329" s="37">
        <v>4301031170</v>
      </c>
      <c r="D329" s="131">
        <v>4607091384345</v>
      </c>
      <c r="E329" s="131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78</v>
      </c>
      <c r="L329" s="38">
        <v>45</v>
      </c>
      <c r="M329" s="317" t="str">
        <f>HYPERLINK("https://abiproduct.ru/products/Охлажденные/Баварушка/Филейбургская/Копченые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9" s="133"/>
      <c r="O329" s="133"/>
      <c r="P329" s="133"/>
      <c r="Q329" s="134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3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507</v>
      </c>
      <c r="B330" s="64" t="s">
        <v>508</v>
      </c>
      <c r="C330" s="37">
        <v>4301031172</v>
      </c>
      <c r="D330" s="131">
        <v>4607091389531</v>
      </c>
      <c r="E330" s="131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78</v>
      </c>
      <c r="L330" s="38">
        <v>45</v>
      </c>
      <c r="M330" s="318" t="str">
        <f>HYPERLINK("https://abiproduct.ru/products/Охлажденные/Баварушка/Филейбургская/Копченые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3"/>
        <v>0</v>
      </c>
      <c r="W330" s="42" t="str">
        <f>IFERROR(IF(V330=0,"",ROUNDUP(V330/H330,0)*0.00502),"")</f>
        <v/>
      </c>
      <c r="X330" s="69" t="s">
        <v>48</v>
      </c>
      <c r="Y330" s="70" t="s">
        <v>48</v>
      </c>
    </row>
    <row r="331" spans="1:25" x14ac:dyDescent="0.2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5" t="s">
        <v>43</v>
      </c>
      <c r="N331" s="136"/>
      <c r="O331" s="136"/>
      <c r="P331" s="136"/>
      <c r="Q331" s="136"/>
      <c r="R331" s="136"/>
      <c r="S331" s="137"/>
      <c r="T331" s="43" t="s">
        <v>42</v>
      </c>
      <c r="U331" s="44">
        <f>IFERROR(U324/H324,"0")+IFERROR(U325/H325,"0")+IFERROR(U326/H326,"0")+IFERROR(U327/H327,"0")+IFERROR(U328/H328,"0")+IFERROR(U329/H329,"0")+IFERROR(U330/H330,"0")</f>
        <v>0</v>
      </c>
      <c r="V331" s="44">
        <f>IFERROR(V324/H324,"0")+IFERROR(V325/H325,"0")+IFERROR(V326/H326,"0")+IFERROR(V327/H327,"0")+IFERROR(V328/H328,"0")+IFERROR(V329/H329,"0")+IFERROR(V330/H330,"0")</f>
        <v>0</v>
      </c>
      <c r="W331" s="44">
        <f>IFERROR(IF(W324="",0,W324),"0")+IFERROR(IF(W325="",0,W325),"0")+IFERROR(IF(W326="",0,W326),"0")+IFERROR(IF(W327="",0,W327),"0")+IFERROR(IF(W328="",0,W328),"0")+IFERROR(IF(W329="",0,W329),"0")+IFERROR(IF(W330="",0,W330),"0")</f>
        <v>0</v>
      </c>
      <c r="X331" s="68"/>
      <c r="Y331" s="68"/>
    </row>
    <row r="332" spans="1:25" x14ac:dyDescent="0.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5" t="s">
        <v>43</v>
      </c>
      <c r="N332" s="136"/>
      <c r="O332" s="136"/>
      <c r="P332" s="136"/>
      <c r="Q332" s="136"/>
      <c r="R332" s="136"/>
      <c r="S332" s="137"/>
      <c r="T332" s="43" t="s">
        <v>0</v>
      </c>
      <c r="U332" s="44">
        <f>IFERROR(SUM(U324:U330),"0")</f>
        <v>0</v>
      </c>
      <c r="V332" s="44">
        <f>IFERROR(SUM(V324:V330),"0")</f>
        <v>0</v>
      </c>
      <c r="W332" s="43"/>
      <c r="X332" s="68"/>
      <c r="Y332" s="68"/>
    </row>
    <row r="333" spans="1:25" ht="14.25" customHeight="1" x14ac:dyDescent="0.25">
      <c r="A333" s="130" t="s">
        <v>79</v>
      </c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67"/>
      <c r="Y333" s="67"/>
    </row>
    <row r="334" spans="1:25" ht="27" customHeight="1" x14ac:dyDescent="0.25">
      <c r="A334" s="64" t="s">
        <v>509</v>
      </c>
      <c r="B334" s="64" t="s">
        <v>510</v>
      </c>
      <c r="C334" s="37">
        <v>4301051258</v>
      </c>
      <c r="D334" s="131">
        <v>4607091389685</v>
      </c>
      <c r="E334" s="131"/>
      <c r="F334" s="63">
        <v>1.3</v>
      </c>
      <c r="G334" s="38">
        <v>6</v>
      </c>
      <c r="H334" s="63">
        <v>7.8</v>
      </c>
      <c r="I334" s="63">
        <v>8.3460000000000001</v>
      </c>
      <c r="J334" s="38">
        <v>56</v>
      </c>
      <c r="K334" s="39" t="s">
        <v>138</v>
      </c>
      <c r="L334" s="38">
        <v>45</v>
      </c>
      <c r="M334" s="319" t="str">
        <f>HYPERLINK("https://abiproduct.ru/products/Охлажденные/Баварушка/Филейбургская/Сосиски/P002914/","Сосиски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511</v>
      </c>
      <c r="B335" s="64" t="s">
        <v>512</v>
      </c>
      <c r="C335" s="37">
        <v>4301051431</v>
      </c>
      <c r="D335" s="131">
        <v>4607091389654</v>
      </c>
      <c r="E335" s="131"/>
      <c r="F335" s="63">
        <v>0.33</v>
      </c>
      <c r="G335" s="38">
        <v>6</v>
      </c>
      <c r="H335" s="63">
        <v>1.98</v>
      </c>
      <c r="I335" s="63">
        <v>2.258</v>
      </c>
      <c r="J335" s="38">
        <v>156</v>
      </c>
      <c r="K335" s="39" t="s">
        <v>138</v>
      </c>
      <c r="L335" s="38">
        <v>45</v>
      </c>
      <c r="M335" s="320" t="s">
        <v>513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514</v>
      </c>
      <c r="B336" s="64" t="s">
        <v>515</v>
      </c>
      <c r="C336" s="37">
        <v>4301051284</v>
      </c>
      <c r="D336" s="131">
        <v>4607091384352</v>
      </c>
      <c r="E336" s="131"/>
      <c r="F336" s="63">
        <v>0.6</v>
      </c>
      <c r="G336" s="38">
        <v>4</v>
      </c>
      <c r="H336" s="63">
        <v>2.4</v>
      </c>
      <c r="I336" s="63">
        <v>2.6459999999999999</v>
      </c>
      <c r="J336" s="38">
        <v>120</v>
      </c>
      <c r="K336" s="39" t="s">
        <v>138</v>
      </c>
      <c r="L336" s="38">
        <v>45</v>
      </c>
      <c r="M336" s="321" t="str">
        <f>HYPERLINK("https://abiproduct.ru/products/Охлажденные/Баварушка/Филейбургская/Сосиски/P002969/","Сосиски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516</v>
      </c>
      <c r="B337" s="64" t="s">
        <v>517</v>
      </c>
      <c r="C337" s="37">
        <v>4301051257</v>
      </c>
      <c r="D337" s="131">
        <v>4607091389661</v>
      </c>
      <c r="E337" s="131"/>
      <c r="F337" s="63">
        <v>0.55000000000000004</v>
      </c>
      <c r="G337" s="38">
        <v>4</v>
      </c>
      <c r="H337" s="63">
        <v>2.2000000000000002</v>
      </c>
      <c r="I337" s="63">
        <v>2.492</v>
      </c>
      <c r="J337" s="38">
        <v>120</v>
      </c>
      <c r="K337" s="39" t="s">
        <v>138</v>
      </c>
      <c r="L337" s="38">
        <v>45</v>
      </c>
      <c r="M337" s="322" t="str">
        <f>HYPERLINK("https://abiproduct.ru/products/Охлажденные/Баварушка/Филейбургская/Сосиски/P002913/","Сосиски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7" s="133"/>
      <c r="O337" s="133"/>
      <c r="P337" s="133"/>
      <c r="Q337" s="134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IFERROR(IF(V337=0,"",ROUNDUP(V337/H337,0)*0.00937),"")</f>
        <v/>
      </c>
      <c r="X337" s="69" t="s">
        <v>48</v>
      </c>
      <c r="Y337" s="70" t="s">
        <v>48</v>
      </c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42</v>
      </c>
      <c r="U338" s="44">
        <f>IFERROR(U334/H334,"0")+IFERROR(U335/H335,"0")+IFERROR(U336/H336,"0")+IFERROR(U337/H337,"0")</f>
        <v>0</v>
      </c>
      <c r="V338" s="44">
        <f>IFERROR(V334/H334,"0")+IFERROR(V335/H335,"0")+IFERROR(V336/H336,"0")+IFERROR(V337/H337,"0")</f>
        <v>0</v>
      </c>
      <c r="W338" s="44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5" t="s">
        <v>43</v>
      </c>
      <c r="N339" s="136"/>
      <c r="O339" s="136"/>
      <c r="P339" s="136"/>
      <c r="Q339" s="136"/>
      <c r="R339" s="136"/>
      <c r="S339" s="137"/>
      <c r="T339" s="43" t="s">
        <v>0</v>
      </c>
      <c r="U339" s="44">
        <f>IFERROR(SUM(U334:U337),"0")</f>
        <v>0</v>
      </c>
      <c r="V339" s="44">
        <f>IFERROR(SUM(V334:V337),"0")</f>
        <v>0</v>
      </c>
      <c r="W339" s="43"/>
      <c r="X339" s="68"/>
      <c r="Y339" s="68"/>
    </row>
    <row r="340" spans="1:25" ht="14.25" customHeight="1" x14ac:dyDescent="0.25">
      <c r="A340" s="130" t="s">
        <v>203</v>
      </c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67"/>
      <c r="Y340" s="67"/>
    </row>
    <row r="341" spans="1:25" ht="27" customHeight="1" x14ac:dyDescent="0.25">
      <c r="A341" s="64" t="s">
        <v>518</v>
      </c>
      <c r="B341" s="64" t="s">
        <v>519</v>
      </c>
      <c r="C341" s="37">
        <v>4301060352</v>
      </c>
      <c r="D341" s="131">
        <v>4680115881648</v>
      </c>
      <c r="E341" s="131"/>
      <c r="F341" s="63">
        <v>1</v>
      </c>
      <c r="G341" s="38">
        <v>4</v>
      </c>
      <c r="H341" s="63">
        <v>4</v>
      </c>
      <c r="I341" s="63">
        <v>4.4039999999999999</v>
      </c>
      <c r="J341" s="38">
        <v>104</v>
      </c>
      <c r="K341" s="39" t="s">
        <v>78</v>
      </c>
      <c r="L341" s="38">
        <v>35</v>
      </c>
      <c r="M341" s="323" t="s">
        <v>520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</row>
    <row r="342" spans="1:25" x14ac:dyDescent="0.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5" t="s">
        <v>43</v>
      </c>
      <c r="N342" s="136"/>
      <c r="O342" s="136"/>
      <c r="P342" s="136"/>
      <c r="Q342" s="136"/>
      <c r="R342" s="136"/>
      <c r="S342" s="137"/>
      <c r="T342" s="43" t="s">
        <v>42</v>
      </c>
      <c r="U342" s="44">
        <f>IFERROR(U341/H341,"0")</f>
        <v>0</v>
      </c>
      <c r="V342" s="44">
        <f>IFERROR(V341/H341,"0")</f>
        <v>0</v>
      </c>
      <c r="W342" s="44">
        <f>IFERROR(IF(W341="",0,W341),"0")</f>
        <v>0</v>
      </c>
      <c r="X342" s="68"/>
      <c r="Y342" s="68"/>
    </row>
    <row r="343" spans="1:25" x14ac:dyDescent="0.2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5" t="s">
        <v>43</v>
      </c>
      <c r="N343" s="136"/>
      <c r="O343" s="136"/>
      <c r="P343" s="136"/>
      <c r="Q343" s="136"/>
      <c r="R343" s="136"/>
      <c r="S343" s="137"/>
      <c r="T343" s="43" t="s">
        <v>0</v>
      </c>
      <c r="U343" s="44">
        <f>IFERROR(SUM(U341:U341),"0")</f>
        <v>0</v>
      </c>
      <c r="V343" s="44">
        <f>IFERROR(SUM(V341:V341),"0")</f>
        <v>0</v>
      </c>
      <c r="W343" s="43"/>
      <c r="X343" s="68"/>
      <c r="Y343" s="68"/>
    </row>
    <row r="344" spans="1:25" ht="16.5" customHeight="1" x14ac:dyDescent="0.25">
      <c r="A344" s="129" t="s">
        <v>521</v>
      </c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66"/>
      <c r="Y344" s="66"/>
    </row>
    <row r="345" spans="1:25" ht="14.25" customHeight="1" x14ac:dyDescent="0.25">
      <c r="A345" s="130" t="s">
        <v>109</v>
      </c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67"/>
      <c r="Y345" s="67"/>
    </row>
    <row r="346" spans="1:25" ht="27" customHeight="1" x14ac:dyDescent="0.25">
      <c r="A346" s="64" t="s">
        <v>522</v>
      </c>
      <c r="B346" s="64" t="s">
        <v>523</v>
      </c>
      <c r="C346" s="37">
        <v>4301020196</v>
      </c>
      <c r="D346" s="131">
        <v>4607091389388</v>
      </c>
      <c r="E346" s="131"/>
      <c r="F346" s="63">
        <v>1.3</v>
      </c>
      <c r="G346" s="38">
        <v>4</v>
      </c>
      <c r="H346" s="63">
        <v>5.2</v>
      </c>
      <c r="I346" s="63">
        <v>5.6079999999999997</v>
      </c>
      <c r="J346" s="38">
        <v>104</v>
      </c>
      <c r="K346" s="39" t="s">
        <v>138</v>
      </c>
      <c r="L346" s="38">
        <v>35</v>
      </c>
      <c r="M346" s="324" t="str">
        <f>HYPERLINK("https://abiproduct.ru/products/Охлажденные/Баварушка/Балыкбургская/Ветчины/P002847/","Ветчины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6" s="133"/>
      <c r="O346" s="133"/>
      <c r="P346" s="133"/>
      <c r="Q346" s="134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IFERROR(IF(V346=0,"",ROUNDUP(V346/H346,0)*0.01196),"")</f>
        <v/>
      </c>
      <c r="X346" s="69" t="s">
        <v>48</v>
      </c>
      <c r="Y346" s="70" t="s">
        <v>48</v>
      </c>
    </row>
    <row r="347" spans="1:25" ht="27" customHeight="1" x14ac:dyDescent="0.25">
      <c r="A347" s="64" t="s">
        <v>524</v>
      </c>
      <c r="B347" s="64" t="s">
        <v>525</v>
      </c>
      <c r="C347" s="37">
        <v>4301020185</v>
      </c>
      <c r="D347" s="131">
        <v>4607091389364</v>
      </c>
      <c r="E347" s="131"/>
      <c r="F347" s="63">
        <v>0.42</v>
      </c>
      <c r="G347" s="38">
        <v>6</v>
      </c>
      <c r="H347" s="63">
        <v>2.52</v>
      </c>
      <c r="I347" s="63">
        <v>2.75</v>
      </c>
      <c r="J347" s="38">
        <v>156</v>
      </c>
      <c r="K347" s="39" t="s">
        <v>138</v>
      </c>
      <c r="L347" s="38">
        <v>35</v>
      </c>
      <c r="M347" s="325" t="str">
        <f>HYPERLINK("https://abiproduct.ru/products/Охлажденные/Баварушка/Балыкбургская/Ветчины/P002597/","Ветчины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IFERROR(U346/H346,"0")+IFERROR(U347/H347,"0")</f>
        <v>0</v>
      </c>
      <c r="V348" s="44">
        <f>IFERROR(V346/H346,"0")+IFERROR(V347/H347,"0")</f>
        <v>0</v>
      </c>
      <c r="W348" s="44">
        <f>IFERROR(IF(W346="",0,W346),"0")+IFERROR(IF(W347="",0,W347),"0")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IFERROR(SUM(U346:U347),"0")</f>
        <v>0</v>
      </c>
      <c r="V349" s="44">
        <f>IFERROR(SUM(V346:V347),"0")</f>
        <v>0</v>
      </c>
      <c r="W349" s="43"/>
      <c r="X349" s="68"/>
      <c r="Y349" s="68"/>
    </row>
    <row r="350" spans="1:25" ht="14.25" customHeight="1" x14ac:dyDescent="0.25">
      <c r="A350" s="130" t="s">
        <v>74</v>
      </c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67"/>
      <c r="Y350" s="67"/>
    </row>
    <row r="351" spans="1:25" ht="27" customHeight="1" x14ac:dyDescent="0.25">
      <c r="A351" s="64" t="s">
        <v>526</v>
      </c>
      <c r="B351" s="64" t="s">
        <v>527</v>
      </c>
      <c r="C351" s="37">
        <v>4301031195</v>
      </c>
      <c r="D351" s="131">
        <v>4607091389739</v>
      </c>
      <c r="E351" s="13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26" t="str">
        <f>HYPERLINK("https://abiproduct.ru/products/Охлажденные/Баварушка/Балыкбургская/Копченые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1" s="133"/>
      <c r="O351" s="133"/>
      <c r="P351" s="133"/>
      <c r="Q351" s="134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</row>
    <row r="352" spans="1:25" ht="27" customHeight="1" x14ac:dyDescent="0.25">
      <c r="A352" s="64" t="s">
        <v>528</v>
      </c>
      <c r="B352" s="64" t="s">
        <v>529</v>
      </c>
      <c r="C352" s="37">
        <v>4301031176</v>
      </c>
      <c r="D352" s="131">
        <v>4607091389425</v>
      </c>
      <c r="E352" s="13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27" t="str">
        <f>HYPERLINK("https://abiproduct.ru/products/Охлажденные/Баварушка/Балыкбургская/Копченые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530</v>
      </c>
      <c r="B353" s="64" t="s">
        <v>531</v>
      </c>
      <c r="C353" s="37">
        <v>4301031167</v>
      </c>
      <c r="D353" s="131">
        <v>4680115880771</v>
      </c>
      <c r="E353" s="13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28" t="str">
        <f>HYPERLINK("https://abiproduct.ru/products/Охлажденные/Баварушка/Балыкбургская/Копченые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</row>
    <row r="354" spans="1:25" ht="27" customHeight="1" x14ac:dyDescent="0.25">
      <c r="A354" s="64" t="s">
        <v>532</v>
      </c>
      <c r="B354" s="64" t="s">
        <v>533</v>
      </c>
      <c r="C354" s="37">
        <v>4301031173</v>
      </c>
      <c r="D354" s="131">
        <v>4607091389500</v>
      </c>
      <c r="E354" s="13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29" t="str">
        <f>HYPERLINK("https://abiproduct.ru/products/Охлажденные/Баварушка/Балыкбургская/Копченые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4" s="133"/>
      <c r="O354" s="133"/>
      <c r="P354" s="133"/>
      <c r="Q354" s="13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</row>
    <row r="355" spans="1:25" ht="27" customHeight="1" x14ac:dyDescent="0.25">
      <c r="A355" s="64" t="s">
        <v>534</v>
      </c>
      <c r="B355" s="64" t="s">
        <v>535</v>
      </c>
      <c r="C355" s="37">
        <v>4301031103</v>
      </c>
      <c r="D355" s="131">
        <v>4680115881983</v>
      </c>
      <c r="E355" s="131"/>
      <c r="F355" s="63">
        <v>0.28000000000000003</v>
      </c>
      <c r="G355" s="38">
        <v>4</v>
      </c>
      <c r="H355" s="63">
        <v>1.1200000000000001</v>
      </c>
      <c r="I355" s="63">
        <v>1.252</v>
      </c>
      <c r="J355" s="38">
        <v>234</v>
      </c>
      <c r="K355" s="39" t="s">
        <v>78</v>
      </c>
      <c r="L355" s="38">
        <v>40</v>
      </c>
      <c r="M355" s="330" t="s">
        <v>536</v>
      </c>
      <c r="N355" s="133"/>
      <c r="O355" s="133"/>
      <c r="P355" s="133"/>
      <c r="Q355" s="13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x14ac:dyDescent="0.2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5" t="s">
        <v>43</v>
      </c>
      <c r="N356" s="136"/>
      <c r="O356" s="136"/>
      <c r="P356" s="136"/>
      <c r="Q356" s="136"/>
      <c r="R356" s="136"/>
      <c r="S356" s="137"/>
      <c r="T356" s="43" t="s">
        <v>42</v>
      </c>
      <c r="U356" s="44">
        <f>IFERROR(U351/H351,"0")+IFERROR(U352/H352,"0")+IFERROR(U353/H353,"0")+IFERROR(U354/H354,"0")+IFERROR(U355/H355,"0")</f>
        <v>0</v>
      </c>
      <c r="V356" s="44">
        <f>IFERROR(V351/H351,"0")+IFERROR(V352/H352,"0")+IFERROR(V353/H353,"0")+IFERROR(V354/H354,"0")+IFERROR(V355/H355,"0")</f>
        <v>0</v>
      </c>
      <c r="W356" s="44">
        <f>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25" x14ac:dyDescent="0.2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5" t="s">
        <v>43</v>
      </c>
      <c r="N357" s="136"/>
      <c r="O357" s="136"/>
      <c r="P357" s="136"/>
      <c r="Q357" s="136"/>
      <c r="R357" s="136"/>
      <c r="S357" s="137"/>
      <c r="T357" s="43" t="s">
        <v>0</v>
      </c>
      <c r="U357" s="44">
        <f>IFERROR(SUM(U351:U355),"0")</f>
        <v>0</v>
      </c>
      <c r="V357" s="44">
        <f>IFERROR(SUM(V351:V355),"0")</f>
        <v>0</v>
      </c>
      <c r="W357" s="43"/>
      <c r="X357" s="68"/>
      <c r="Y357" s="68"/>
    </row>
    <row r="358" spans="1:25" ht="27.75" customHeight="1" x14ac:dyDescent="0.2">
      <c r="A358" s="128" t="s">
        <v>537</v>
      </c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55"/>
      <c r="Y358" s="55"/>
    </row>
    <row r="359" spans="1:25" ht="16.5" customHeight="1" x14ac:dyDescent="0.25">
      <c r="A359" s="129" t="s">
        <v>537</v>
      </c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66"/>
      <c r="Y359" s="66"/>
    </row>
    <row r="360" spans="1:25" ht="14.25" customHeight="1" x14ac:dyDescent="0.25">
      <c r="A360" s="130" t="s">
        <v>114</v>
      </c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67"/>
      <c r="Y360" s="67"/>
    </row>
    <row r="361" spans="1:25" ht="27" customHeight="1" x14ac:dyDescent="0.25">
      <c r="A361" s="64" t="s">
        <v>538</v>
      </c>
      <c r="B361" s="64" t="s">
        <v>539</v>
      </c>
      <c r="C361" s="37">
        <v>4301011372</v>
      </c>
      <c r="D361" s="131">
        <v>4680115882782</v>
      </c>
      <c r="E361" s="131"/>
      <c r="F361" s="63">
        <v>0.6</v>
      </c>
      <c r="G361" s="38">
        <v>6</v>
      </c>
      <c r="H361" s="63">
        <v>3.6</v>
      </c>
      <c r="I361" s="63">
        <v>3.84</v>
      </c>
      <c r="J361" s="38">
        <v>120</v>
      </c>
      <c r="K361" s="39" t="s">
        <v>112</v>
      </c>
      <c r="L361" s="38">
        <v>50</v>
      </c>
      <c r="M361" s="331" t="s">
        <v>540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0</v>
      </c>
      <c r="V361" s="56">
        <f t="shared" ref="V361:V370" si="14"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234</v>
      </c>
    </row>
    <row r="362" spans="1:25" ht="27" customHeight="1" x14ac:dyDescent="0.25">
      <c r="A362" s="64" t="s">
        <v>541</v>
      </c>
      <c r="B362" s="64" t="s">
        <v>542</v>
      </c>
      <c r="C362" s="37">
        <v>4301011371</v>
      </c>
      <c r="D362" s="131">
        <v>4607091389067</v>
      </c>
      <c r="E362" s="131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138</v>
      </c>
      <c r="L362" s="38">
        <v>55</v>
      </c>
      <c r="M362" s="332" t="str">
        <f>HYPERLINK("https://abiproduct.ru/products/Охлажденные/Дугушка/Дугушка/Вареные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2" s="133"/>
      <c r="O362" s="133"/>
      <c r="P362" s="133"/>
      <c r="Q362" s="134"/>
      <c r="R362" s="40" t="s">
        <v>48</v>
      </c>
      <c r="S362" s="40" t="s">
        <v>48</v>
      </c>
      <c r="T362" s="41" t="s">
        <v>0</v>
      </c>
      <c r="U362" s="59">
        <v>0</v>
      </c>
      <c r="V362" s="56">
        <f t="shared" si="14"/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</row>
    <row r="363" spans="1:25" ht="27" customHeight="1" x14ac:dyDescent="0.25">
      <c r="A363" s="64" t="s">
        <v>543</v>
      </c>
      <c r="B363" s="64" t="s">
        <v>544</v>
      </c>
      <c r="C363" s="37">
        <v>4301011363</v>
      </c>
      <c r="D363" s="131">
        <v>4607091383522</v>
      </c>
      <c r="E363" s="131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112</v>
      </c>
      <c r="L363" s="38">
        <v>55</v>
      </c>
      <c r="M363" s="333" t="str">
        <f>HYPERLINK("https://abiproduct.ru/products/Охлажденные/Дугушка/Дугушка/Вареные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3" s="133"/>
      <c r="O363" s="133"/>
      <c r="P363" s="133"/>
      <c r="Q363" s="134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4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</row>
    <row r="364" spans="1:25" ht="27" customHeight="1" x14ac:dyDescent="0.25">
      <c r="A364" s="64" t="s">
        <v>545</v>
      </c>
      <c r="B364" s="64" t="s">
        <v>546</v>
      </c>
      <c r="C364" s="37">
        <v>4301011431</v>
      </c>
      <c r="D364" s="131">
        <v>4607091384437</v>
      </c>
      <c r="E364" s="131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112</v>
      </c>
      <c r="L364" s="38">
        <v>50</v>
      </c>
      <c r="M364" s="334" t="s">
        <v>547</v>
      </c>
      <c r="N364" s="133"/>
      <c r="O364" s="133"/>
      <c r="P364" s="133"/>
      <c r="Q364" s="134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4"/>
        <v>0</v>
      </c>
      <c r="W364" s="42" t="str">
        <f>IFERROR(IF(V364=0,"",ROUNDUP(V364/H364,0)*0.01196),"")</f>
        <v/>
      </c>
      <c r="X364" s="69" t="s">
        <v>48</v>
      </c>
      <c r="Y364" s="70" t="s">
        <v>48</v>
      </c>
    </row>
    <row r="365" spans="1:25" ht="27" customHeight="1" x14ac:dyDescent="0.25">
      <c r="A365" s="64" t="s">
        <v>548</v>
      </c>
      <c r="B365" s="64" t="s">
        <v>549</v>
      </c>
      <c r="C365" s="37">
        <v>4301011365</v>
      </c>
      <c r="D365" s="131">
        <v>4607091389104</v>
      </c>
      <c r="E365" s="131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112</v>
      </c>
      <c r="L365" s="38">
        <v>55</v>
      </c>
      <c r="M365" s="335" t="str">
        <f>HYPERLINK("https://abiproduct.ru/products/Охлажденные/Дугушка/Дугушка/Вареные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5" s="133"/>
      <c r="O365" s="133"/>
      <c r="P365" s="133"/>
      <c r="Q365" s="134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si="14"/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</row>
    <row r="366" spans="1:25" ht="27" customHeight="1" x14ac:dyDescent="0.25">
      <c r="A366" s="64" t="s">
        <v>550</v>
      </c>
      <c r="B366" s="64" t="s">
        <v>551</v>
      </c>
      <c r="C366" s="37">
        <v>4301011142</v>
      </c>
      <c r="D366" s="131">
        <v>4607091389036</v>
      </c>
      <c r="E366" s="131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9" t="s">
        <v>138</v>
      </c>
      <c r="L366" s="38">
        <v>50</v>
      </c>
      <c r="M366" s="336" t="str">
        <f>HYPERLINK("https://abiproduct.ru/products/Охлажденные/Дугушка/Дугушка/Вареные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6" s="133"/>
      <c r="O366" s="133"/>
      <c r="P366" s="133"/>
      <c r="Q366" s="134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4"/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</row>
    <row r="367" spans="1:25" ht="27" customHeight="1" x14ac:dyDescent="0.25">
      <c r="A367" s="64" t="s">
        <v>552</v>
      </c>
      <c r="B367" s="64" t="s">
        <v>553</v>
      </c>
      <c r="C367" s="37">
        <v>4301011367</v>
      </c>
      <c r="D367" s="131">
        <v>4680115880603</v>
      </c>
      <c r="E367" s="131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112</v>
      </c>
      <c r="L367" s="38">
        <v>55</v>
      </c>
      <c r="M367" s="337" t="s">
        <v>554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4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</row>
    <row r="368" spans="1:25" ht="27" customHeight="1" x14ac:dyDescent="0.25">
      <c r="A368" s="64" t="s">
        <v>555</v>
      </c>
      <c r="B368" s="64" t="s">
        <v>556</v>
      </c>
      <c r="C368" s="37">
        <v>4301011168</v>
      </c>
      <c r="D368" s="131">
        <v>4607091389999</v>
      </c>
      <c r="E368" s="131"/>
      <c r="F368" s="63">
        <v>0.6</v>
      </c>
      <c r="G368" s="38">
        <v>6</v>
      </c>
      <c r="H368" s="63">
        <v>3.6</v>
      </c>
      <c r="I368" s="63">
        <v>3.84</v>
      </c>
      <c r="J368" s="38">
        <v>120</v>
      </c>
      <c r="K368" s="39" t="s">
        <v>112</v>
      </c>
      <c r="L368" s="38">
        <v>55</v>
      </c>
      <c r="M368" s="338" t="s">
        <v>557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4"/>
        <v>0</v>
      </c>
      <c r="W368" s="42" t="str">
        <f>IFERROR(IF(V368=0,"",ROUNDUP(V368/H368,0)*0.00937),"")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558</v>
      </c>
      <c r="B369" s="64" t="s">
        <v>559</v>
      </c>
      <c r="C369" s="37">
        <v>4301011190</v>
      </c>
      <c r="D369" s="131">
        <v>4607091389098</v>
      </c>
      <c r="E369" s="131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138</v>
      </c>
      <c r="L369" s="38">
        <v>50</v>
      </c>
      <c r="M369" s="339" t="str">
        <f>HYPERLINK("https://abiproduct.ru/products/Охлажденные/Дугушка/Дугушка/Вареные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4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560</v>
      </c>
      <c r="B370" s="64" t="s">
        <v>561</v>
      </c>
      <c r="C370" s="37">
        <v>4301011366</v>
      </c>
      <c r="D370" s="131">
        <v>4607091389982</v>
      </c>
      <c r="E370" s="131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112</v>
      </c>
      <c r="L370" s="38">
        <v>55</v>
      </c>
      <c r="M370" s="340" t="s">
        <v>562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4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</row>
    <row r="371" spans="1:25" x14ac:dyDescent="0.2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5" t="s">
        <v>43</v>
      </c>
      <c r="N371" s="136"/>
      <c r="O371" s="136"/>
      <c r="P371" s="136"/>
      <c r="Q371" s="136"/>
      <c r="R371" s="136"/>
      <c r="S371" s="137"/>
      <c r="T371" s="43" t="s">
        <v>42</v>
      </c>
      <c r="U371" s="44">
        <f>IFERROR(U361/H361,"0")+IFERROR(U362/H362,"0")+IFERROR(U363/H363,"0")+IFERROR(U364/H364,"0")+IFERROR(U365/H365,"0")+IFERROR(U366/H366,"0")+IFERROR(U367/H367,"0")+IFERROR(U368/H368,"0")+IFERROR(U369/H369,"0")+IFERROR(U370/H370,"0")</f>
        <v>0</v>
      </c>
      <c r="V371" s="44">
        <f>IFERROR(V361/H361,"0")+IFERROR(V362/H362,"0")+IFERROR(V363/H363,"0")+IFERROR(V364/H364,"0")+IFERROR(V365/H365,"0")+IFERROR(V366/H366,"0")+IFERROR(V367/H367,"0")+IFERROR(V368/H368,"0")+IFERROR(V369/H369,"0")+IFERROR(V370/H370,"0")</f>
        <v>0</v>
      </c>
      <c r="W371" s="44">
        <f>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+IFERROR(IF(W370="",0,W370),"0")</f>
        <v>0</v>
      </c>
      <c r="X371" s="68"/>
      <c r="Y371" s="68"/>
    </row>
    <row r="372" spans="1:25" x14ac:dyDescent="0.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5" t="s">
        <v>43</v>
      </c>
      <c r="N372" s="136"/>
      <c r="O372" s="136"/>
      <c r="P372" s="136"/>
      <c r="Q372" s="136"/>
      <c r="R372" s="136"/>
      <c r="S372" s="137"/>
      <c r="T372" s="43" t="s">
        <v>0</v>
      </c>
      <c r="U372" s="44">
        <f>IFERROR(SUM(U361:U370),"0")</f>
        <v>0</v>
      </c>
      <c r="V372" s="44">
        <f>IFERROR(SUM(V361:V370),"0")</f>
        <v>0</v>
      </c>
      <c r="W372" s="43"/>
      <c r="X372" s="68"/>
      <c r="Y372" s="68"/>
    </row>
    <row r="373" spans="1:25" ht="14.25" customHeight="1" x14ac:dyDescent="0.25">
      <c r="A373" s="130" t="s">
        <v>109</v>
      </c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67"/>
      <c r="Y373" s="67"/>
    </row>
    <row r="374" spans="1:25" ht="16.5" customHeight="1" x14ac:dyDescent="0.25">
      <c r="A374" s="64" t="s">
        <v>563</v>
      </c>
      <c r="B374" s="64" t="s">
        <v>564</v>
      </c>
      <c r="C374" s="37">
        <v>4301020222</v>
      </c>
      <c r="D374" s="131">
        <v>4607091388930</v>
      </c>
      <c r="E374" s="131"/>
      <c r="F374" s="63">
        <v>0.88</v>
      </c>
      <c r="G374" s="38">
        <v>6</v>
      </c>
      <c r="H374" s="63">
        <v>5.28</v>
      </c>
      <c r="I374" s="63">
        <v>5.64</v>
      </c>
      <c r="J374" s="38">
        <v>104</v>
      </c>
      <c r="K374" s="39" t="s">
        <v>112</v>
      </c>
      <c r="L374" s="38">
        <v>55</v>
      </c>
      <c r="M374" s="341" t="str">
        <f>HYPERLINK("https://abiproduct.ru/products/Охлажденные/Дугушка/Дугушка/Ветчины/P003146/","Ветчины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IFERROR(IF(V374=0,"",ROUNDUP(V374/H374,0)*0.01196),"")</f>
        <v/>
      </c>
      <c r="X374" s="69" t="s">
        <v>48</v>
      </c>
      <c r="Y374" s="70" t="s">
        <v>48</v>
      </c>
    </row>
    <row r="375" spans="1:25" ht="16.5" customHeight="1" x14ac:dyDescent="0.25">
      <c r="A375" s="64" t="s">
        <v>565</v>
      </c>
      <c r="B375" s="64" t="s">
        <v>566</v>
      </c>
      <c r="C375" s="37">
        <v>4301020206</v>
      </c>
      <c r="D375" s="131">
        <v>4680115880054</v>
      </c>
      <c r="E375" s="131"/>
      <c r="F375" s="63">
        <v>0.6</v>
      </c>
      <c r="G375" s="38">
        <v>6</v>
      </c>
      <c r="H375" s="63">
        <v>3.6</v>
      </c>
      <c r="I375" s="63">
        <v>3.84</v>
      </c>
      <c r="J375" s="38">
        <v>120</v>
      </c>
      <c r="K375" s="39" t="s">
        <v>112</v>
      </c>
      <c r="L375" s="38">
        <v>55</v>
      </c>
      <c r="M375" s="342" t="s">
        <v>567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IFERROR(IF(V375=0,"",ROUNDUP(V375/H375,0)*0.00937),"")</f>
        <v/>
      </c>
      <c r="X375" s="69" t="s">
        <v>48</v>
      </c>
      <c r="Y375" s="70" t="s">
        <v>48</v>
      </c>
    </row>
    <row r="376" spans="1:25" x14ac:dyDescent="0.2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9"/>
      <c r="M376" s="135" t="s">
        <v>43</v>
      </c>
      <c r="N376" s="136"/>
      <c r="O376" s="136"/>
      <c r="P376" s="136"/>
      <c r="Q376" s="136"/>
      <c r="R376" s="136"/>
      <c r="S376" s="137"/>
      <c r="T376" s="43" t="s">
        <v>42</v>
      </c>
      <c r="U376" s="44">
        <f>IFERROR(U374/H374,"0")+IFERROR(U375/H375,"0")</f>
        <v>0</v>
      </c>
      <c r="V376" s="44">
        <f>IFERROR(V374/H374,"0")+IFERROR(V375/H375,"0")</f>
        <v>0</v>
      </c>
      <c r="W376" s="44">
        <f>IFERROR(IF(W374="",0,W374),"0")+IFERROR(IF(W375="",0,W375),"0")</f>
        <v>0</v>
      </c>
      <c r="X376" s="68"/>
      <c r="Y376" s="68"/>
    </row>
    <row r="377" spans="1:25" x14ac:dyDescent="0.2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9"/>
      <c r="M377" s="135" t="s">
        <v>43</v>
      </c>
      <c r="N377" s="136"/>
      <c r="O377" s="136"/>
      <c r="P377" s="136"/>
      <c r="Q377" s="136"/>
      <c r="R377" s="136"/>
      <c r="S377" s="137"/>
      <c r="T377" s="43" t="s">
        <v>0</v>
      </c>
      <c r="U377" s="44">
        <f>IFERROR(SUM(U374:U375),"0")</f>
        <v>0</v>
      </c>
      <c r="V377" s="44">
        <f>IFERROR(SUM(V374:V375),"0")</f>
        <v>0</v>
      </c>
      <c r="W377" s="43"/>
      <c r="X377" s="68"/>
      <c r="Y377" s="68"/>
    </row>
    <row r="378" spans="1:25" ht="14.25" customHeight="1" x14ac:dyDescent="0.25">
      <c r="A378" s="130" t="s">
        <v>74</v>
      </c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67"/>
      <c r="Y378" s="67"/>
    </row>
    <row r="379" spans="1:25" ht="27" customHeight="1" x14ac:dyDescent="0.25">
      <c r="A379" s="64" t="s">
        <v>568</v>
      </c>
      <c r="B379" s="64" t="s">
        <v>569</v>
      </c>
      <c r="C379" s="37">
        <v>4301031214</v>
      </c>
      <c r="D379" s="131">
        <v>4680115882072</v>
      </c>
      <c r="E379" s="131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112</v>
      </c>
      <c r="L379" s="38">
        <v>55</v>
      </c>
      <c r="M379" s="343" t="s">
        <v>570</v>
      </c>
      <c r="N379" s="133"/>
      <c r="O379" s="133"/>
      <c r="P379" s="133"/>
      <c r="Q379" s="134"/>
      <c r="R379" s="40" t="s">
        <v>48</v>
      </c>
      <c r="S379" s="40" t="s">
        <v>48</v>
      </c>
      <c r="T379" s="41" t="s">
        <v>0</v>
      </c>
      <c r="U379" s="59">
        <v>0</v>
      </c>
      <c r="V379" s="56">
        <f t="shared" ref="V379:V384" si="15"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234</v>
      </c>
    </row>
    <row r="380" spans="1:25" ht="27" customHeight="1" x14ac:dyDescent="0.25">
      <c r="A380" s="64" t="s">
        <v>571</v>
      </c>
      <c r="B380" s="64" t="s">
        <v>572</v>
      </c>
      <c r="C380" s="37">
        <v>4301031198</v>
      </c>
      <c r="D380" s="131">
        <v>4607091383348</v>
      </c>
      <c r="E380" s="131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112</v>
      </c>
      <c r="L380" s="38">
        <v>55</v>
      </c>
      <c r="M380" s="344" t="str">
        <f>HYPERLINK("https://abiproduct.ru/products/Охлажденные/Дугушка/Дугушка/Копченые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0" s="133"/>
      <c r="O380" s="133"/>
      <c r="P380" s="133"/>
      <c r="Q380" s="134"/>
      <c r="R380" s="40" t="s">
        <v>48</v>
      </c>
      <c r="S380" s="40" t="s">
        <v>48</v>
      </c>
      <c r="T380" s="41" t="s">
        <v>0</v>
      </c>
      <c r="U380" s="59">
        <v>0</v>
      </c>
      <c r="V380" s="56">
        <f t="shared" si="15"/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27" customHeight="1" x14ac:dyDescent="0.25">
      <c r="A381" s="64" t="s">
        <v>573</v>
      </c>
      <c r="B381" s="64" t="s">
        <v>574</v>
      </c>
      <c r="C381" s="37">
        <v>4301031188</v>
      </c>
      <c r="D381" s="131">
        <v>4607091383386</v>
      </c>
      <c r="E381" s="131"/>
      <c r="F381" s="63">
        <v>0.88</v>
      </c>
      <c r="G381" s="38">
        <v>6</v>
      </c>
      <c r="H381" s="63">
        <v>5.28</v>
      </c>
      <c r="I381" s="63">
        <v>5.64</v>
      </c>
      <c r="J381" s="38">
        <v>104</v>
      </c>
      <c r="K381" s="39" t="s">
        <v>78</v>
      </c>
      <c r="L381" s="38">
        <v>55</v>
      </c>
      <c r="M381" s="345" t="str">
        <f>HYPERLINK("https://abiproduct.ru/products/Охлажденные/Дугушка/Дугушка/Копченые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1" s="133"/>
      <c r="O381" s="133"/>
      <c r="P381" s="133"/>
      <c r="Q381" s="134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si="15"/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</row>
    <row r="382" spans="1:25" ht="27" customHeight="1" x14ac:dyDescent="0.25">
      <c r="A382" s="64" t="s">
        <v>575</v>
      </c>
      <c r="B382" s="64" t="s">
        <v>576</v>
      </c>
      <c r="C382" s="37">
        <v>4301031189</v>
      </c>
      <c r="D382" s="131">
        <v>4607091383355</v>
      </c>
      <c r="E382" s="131"/>
      <c r="F382" s="63">
        <v>0.88</v>
      </c>
      <c r="G382" s="38">
        <v>6</v>
      </c>
      <c r="H382" s="63">
        <v>5.28</v>
      </c>
      <c r="I382" s="63">
        <v>5.64</v>
      </c>
      <c r="J382" s="38">
        <v>104</v>
      </c>
      <c r="K382" s="39" t="s">
        <v>78</v>
      </c>
      <c r="L382" s="38">
        <v>55</v>
      </c>
      <c r="M382" s="346" t="str">
        <f>HYPERLINK("https://abiproduct.ru/products/Охлажденные/Дугушка/Дугушка/Копченые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2" s="133"/>
      <c r="O382" s="133"/>
      <c r="P382" s="133"/>
      <c r="Q382" s="13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5"/>
        <v>0</v>
      </c>
      <c r="W382" s="42" t="str">
        <f>IFERROR(IF(V382=0,"",ROUNDUP(V382/H382,0)*0.01196),"")</f>
        <v/>
      </c>
      <c r="X382" s="69" t="s">
        <v>48</v>
      </c>
      <c r="Y382" s="70" t="s">
        <v>48</v>
      </c>
    </row>
    <row r="383" spans="1:25" ht="27" customHeight="1" x14ac:dyDescent="0.25">
      <c r="A383" s="64" t="s">
        <v>577</v>
      </c>
      <c r="B383" s="64" t="s">
        <v>578</v>
      </c>
      <c r="C383" s="37">
        <v>4301031217</v>
      </c>
      <c r="D383" s="131">
        <v>4680115882102</v>
      </c>
      <c r="E383" s="131"/>
      <c r="F383" s="63">
        <v>0.6</v>
      </c>
      <c r="G383" s="38">
        <v>6</v>
      </c>
      <c r="H383" s="63">
        <v>3.6</v>
      </c>
      <c r="I383" s="63">
        <v>3.81</v>
      </c>
      <c r="J383" s="38">
        <v>120</v>
      </c>
      <c r="K383" s="39" t="s">
        <v>78</v>
      </c>
      <c r="L383" s="38">
        <v>55</v>
      </c>
      <c r="M383" s="347" t="s">
        <v>579</v>
      </c>
      <c r="N383" s="133"/>
      <c r="O383" s="133"/>
      <c r="P383" s="133"/>
      <c r="Q383" s="13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5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</row>
    <row r="384" spans="1:25" ht="27" customHeight="1" x14ac:dyDescent="0.25">
      <c r="A384" s="64" t="s">
        <v>580</v>
      </c>
      <c r="B384" s="64" t="s">
        <v>581</v>
      </c>
      <c r="C384" s="37">
        <v>4301031216</v>
      </c>
      <c r="D384" s="131">
        <v>4680115882096</v>
      </c>
      <c r="E384" s="131"/>
      <c r="F384" s="63">
        <v>0.6</v>
      </c>
      <c r="G384" s="38">
        <v>6</v>
      </c>
      <c r="H384" s="63">
        <v>3.6</v>
      </c>
      <c r="I384" s="63">
        <v>3.81</v>
      </c>
      <c r="J384" s="38">
        <v>120</v>
      </c>
      <c r="K384" s="39" t="s">
        <v>78</v>
      </c>
      <c r="L384" s="38">
        <v>55</v>
      </c>
      <c r="M384" s="348" t="s">
        <v>582</v>
      </c>
      <c r="N384" s="133"/>
      <c r="O384" s="133"/>
      <c r="P384" s="133"/>
      <c r="Q384" s="13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5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</row>
    <row r="385" spans="1:25" x14ac:dyDescent="0.2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9"/>
      <c r="M385" s="135" t="s">
        <v>43</v>
      </c>
      <c r="N385" s="136"/>
      <c r="O385" s="136"/>
      <c r="P385" s="136"/>
      <c r="Q385" s="136"/>
      <c r="R385" s="136"/>
      <c r="S385" s="137"/>
      <c r="T385" s="43" t="s">
        <v>42</v>
      </c>
      <c r="U385" s="44">
        <f>IFERROR(U379/H379,"0")+IFERROR(U380/H380,"0")+IFERROR(U381/H381,"0")+IFERROR(U382/H382,"0")+IFERROR(U383/H383,"0")+IFERROR(U384/H384,"0")</f>
        <v>0</v>
      </c>
      <c r="V385" s="44">
        <f>IFERROR(V379/H379,"0")+IFERROR(V380/H380,"0")+IFERROR(V381/H381,"0")+IFERROR(V382/H382,"0")+IFERROR(V383/H383,"0")+IFERROR(V384/H384,"0")</f>
        <v>0</v>
      </c>
      <c r="W385" s="44">
        <f>IFERROR(IF(W379="",0,W379),"0")+IFERROR(IF(W380="",0,W380),"0")+IFERROR(IF(W381="",0,W381),"0")+IFERROR(IF(W382="",0,W382),"0")+IFERROR(IF(W383="",0,W383),"0")+IFERROR(IF(W384="",0,W384),"0")</f>
        <v>0</v>
      </c>
      <c r="X385" s="68"/>
      <c r="Y385" s="68"/>
    </row>
    <row r="386" spans="1:25" x14ac:dyDescent="0.2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9"/>
      <c r="M386" s="135" t="s">
        <v>43</v>
      </c>
      <c r="N386" s="136"/>
      <c r="O386" s="136"/>
      <c r="P386" s="136"/>
      <c r="Q386" s="136"/>
      <c r="R386" s="136"/>
      <c r="S386" s="137"/>
      <c r="T386" s="43" t="s">
        <v>0</v>
      </c>
      <c r="U386" s="44">
        <f>IFERROR(SUM(U379:U384),"0")</f>
        <v>0</v>
      </c>
      <c r="V386" s="44">
        <f>IFERROR(SUM(V379:V384),"0")</f>
        <v>0</v>
      </c>
      <c r="W386" s="43"/>
      <c r="X386" s="68"/>
      <c r="Y386" s="68"/>
    </row>
    <row r="387" spans="1:25" ht="14.25" customHeight="1" x14ac:dyDescent="0.25">
      <c r="A387" s="130" t="s">
        <v>79</v>
      </c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67"/>
      <c r="Y387" s="67"/>
    </row>
    <row r="388" spans="1:25" ht="16.5" customHeight="1" x14ac:dyDescent="0.25">
      <c r="A388" s="64" t="s">
        <v>583</v>
      </c>
      <c r="B388" s="64" t="s">
        <v>584</v>
      </c>
      <c r="C388" s="37">
        <v>4301051230</v>
      </c>
      <c r="D388" s="131">
        <v>4607091383409</v>
      </c>
      <c r="E388" s="131"/>
      <c r="F388" s="63">
        <v>1.3</v>
      </c>
      <c r="G388" s="38">
        <v>6</v>
      </c>
      <c r="H388" s="63">
        <v>7.8</v>
      </c>
      <c r="I388" s="63">
        <v>8.3460000000000001</v>
      </c>
      <c r="J388" s="38">
        <v>56</v>
      </c>
      <c r="K388" s="39" t="s">
        <v>78</v>
      </c>
      <c r="L388" s="38">
        <v>45</v>
      </c>
      <c r="M388" s="349" t="str">
        <f>HYPERLINK("https://abiproduct.ru/products/Охлажденные/Дугушка/Дугушка/Сосиски/P002854/","Сосиски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8" s="133"/>
      <c r="O388" s="133"/>
      <c r="P388" s="133"/>
      <c r="Q388" s="134"/>
      <c r="R388" s="40" t="s">
        <v>48</v>
      </c>
      <c r="S388" s="40" t="s">
        <v>48</v>
      </c>
      <c r="T388" s="41" t="s">
        <v>0</v>
      </c>
      <c r="U388" s="59">
        <v>0</v>
      </c>
      <c r="V388" s="56">
        <f>IFERROR(IF(U388="",0,CEILING((U388/$H388),1)*$H388),"")</f>
        <v>0</v>
      </c>
      <c r="W388" s="42" t="str">
        <f>IFERROR(IF(V388=0,"",ROUNDUP(V388/H388,0)*0.02175),"")</f>
        <v/>
      </c>
      <c r="X388" s="69" t="s">
        <v>48</v>
      </c>
      <c r="Y388" s="70" t="s">
        <v>48</v>
      </c>
    </row>
    <row r="389" spans="1:25" ht="16.5" customHeight="1" x14ac:dyDescent="0.25">
      <c r="A389" s="64" t="s">
        <v>585</v>
      </c>
      <c r="B389" s="64" t="s">
        <v>586</v>
      </c>
      <c r="C389" s="37">
        <v>4301051231</v>
      </c>
      <c r="D389" s="131">
        <v>4607091383416</v>
      </c>
      <c r="E389" s="131"/>
      <c r="F389" s="63">
        <v>1.3</v>
      </c>
      <c r="G389" s="38">
        <v>6</v>
      </c>
      <c r="H389" s="63">
        <v>7.8</v>
      </c>
      <c r="I389" s="63">
        <v>8.3460000000000001</v>
      </c>
      <c r="J389" s="38">
        <v>56</v>
      </c>
      <c r="K389" s="39" t="s">
        <v>78</v>
      </c>
      <c r="L389" s="38">
        <v>45</v>
      </c>
      <c r="M389" s="350" t="str">
        <f>HYPERLINK("https://abiproduct.ru/products/Охлажденные/Дугушка/Дугушка/Сосиски/P002855/","Сосиски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0</v>
      </c>
      <c r="V389" s="56">
        <f>IFERROR(IF(U389="",0,CEILING((U389/$H389),1)*$H389),"")</f>
        <v>0</v>
      </c>
      <c r="W389" s="42" t="str">
        <f>IFERROR(IF(V389=0,"",ROUNDUP(V389/H389,0)*0.02175),"")</f>
        <v/>
      </c>
      <c r="X389" s="69" t="s">
        <v>48</v>
      </c>
      <c r="Y389" s="70" t="s">
        <v>48</v>
      </c>
    </row>
    <row r="390" spans="1:25" x14ac:dyDescent="0.2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9"/>
      <c r="M390" s="135" t="s">
        <v>43</v>
      </c>
      <c r="N390" s="136"/>
      <c r="O390" s="136"/>
      <c r="P390" s="136"/>
      <c r="Q390" s="136"/>
      <c r="R390" s="136"/>
      <c r="S390" s="137"/>
      <c r="T390" s="43" t="s">
        <v>42</v>
      </c>
      <c r="U390" s="44">
        <f>IFERROR(U388/H388,"0")+IFERROR(U389/H389,"0")</f>
        <v>0</v>
      </c>
      <c r="V390" s="44">
        <f>IFERROR(V388/H388,"0")+IFERROR(V389/H389,"0")</f>
        <v>0</v>
      </c>
      <c r="W390" s="44">
        <f>IFERROR(IF(W388="",0,W388),"0")+IFERROR(IF(W389="",0,W389),"0")</f>
        <v>0</v>
      </c>
      <c r="X390" s="68"/>
      <c r="Y390" s="68"/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0</v>
      </c>
      <c r="U391" s="44">
        <f>IFERROR(SUM(U388:U389),"0")</f>
        <v>0</v>
      </c>
      <c r="V391" s="44">
        <f>IFERROR(SUM(V388:V389),"0")</f>
        <v>0</v>
      </c>
      <c r="W391" s="43"/>
      <c r="X391" s="68"/>
      <c r="Y391" s="68"/>
    </row>
    <row r="392" spans="1:25" ht="27.75" customHeight="1" x14ac:dyDescent="0.2">
      <c r="A392" s="128" t="s">
        <v>587</v>
      </c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55"/>
      <c r="Y392" s="55"/>
    </row>
    <row r="393" spans="1:25" ht="16.5" customHeight="1" x14ac:dyDescent="0.25">
      <c r="A393" s="129" t="s">
        <v>588</v>
      </c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66"/>
      <c r="Y393" s="66"/>
    </row>
    <row r="394" spans="1:25" ht="14.25" customHeight="1" x14ac:dyDescent="0.25">
      <c r="A394" s="130" t="s">
        <v>114</v>
      </c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67"/>
      <c r="Y394" s="67"/>
    </row>
    <row r="395" spans="1:25" ht="27" customHeight="1" x14ac:dyDescent="0.25">
      <c r="A395" s="64" t="s">
        <v>589</v>
      </c>
      <c r="B395" s="64" t="s">
        <v>590</v>
      </c>
      <c r="C395" s="37">
        <v>4301011434</v>
      </c>
      <c r="D395" s="131">
        <v>4680115881099</v>
      </c>
      <c r="E395" s="131"/>
      <c r="F395" s="63">
        <v>1.5</v>
      </c>
      <c r="G395" s="38">
        <v>8</v>
      </c>
      <c r="H395" s="63">
        <v>12</v>
      </c>
      <c r="I395" s="63">
        <v>12.48</v>
      </c>
      <c r="J395" s="38">
        <v>56</v>
      </c>
      <c r="K395" s="39" t="s">
        <v>112</v>
      </c>
      <c r="L395" s="38">
        <v>50</v>
      </c>
      <c r="M395" s="351" t="s">
        <v>591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ht="27" customHeight="1" x14ac:dyDescent="0.25">
      <c r="A396" s="64" t="s">
        <v>592</v>
      </c>
      <c r="B396" s="64" t="s">
        <v>593</v>
      </c>
      <c r="C396" s="37">
        <v>4301011435</v>
      </c>
      <c r="D396" s="131">
        <v>4680115881150</v>
      </c>
      <c r="E396" s="131"/>
      <c r="F396" s="63">
        <v>1.5</v>
      </c>
      <c r="G396" s="38">
        <v>8</v>
      </c>
      <c r="H396" s="63">
        <v>12</v>
      </c>
      <c r="I396" s="63">
        <v>12.48</v>
      </c>
      <c r="J396" s="38">
        <v>56</v>
      </c>
      <c r="K396" s="39" t="s">
        <v>112</v>
      </c>
      <c r="L396" s="38">
        <v>50</v>
      </c>
      <c r="M396" s="352" t="s">
        <v>594</v>
      </c>
      <c r="N396" s="133"/>
      <c r="O396" s="133"/>
      <c r="P396" s="133"/>
      <c r="Q396" s="134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IFERROR(IF(V396=0,"",ROUNDUP(V396/H396,0)*0.02175),"")</f>
        <v/>
      </c>
      <c r="X396" s="69" t="s">
        <v>48</v>
      </c>
      <c r="Y396" s="70" t="s">
        <v>48</v>
      </c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42</v>
      </c>
      <c r="U397" s="44">
        <f>IFERROR(U395/H395,"0")+IFERROR(U396/H396,"0")</f>
        <v>0</v>
      </c>
      <c r="V397" s="44">
        <f>IFERROR(V395/H395,"0")+IFERROR(V396/H396,"0")</f>
        <v>0</v>
      </c>
      <c r="W397" s="44">
        <f>IFERROR(IF(W395="",0,W395),"0")+IFERROR(IF(W396="",0,W396),"0")</f>
        <v>0</v>
      </c>
      <c r="X397" s="68"/>
      <c r="Y397" s="68"/>
    </row>
    <row r="398" spans="1:25" x14ac:dyDescent="0.2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9"/>
      <c r="M398" s="135" t="s">
        <v>43</v>
      </c>
      <c r="N398" s="136"/>
      <c r="O398" s="136"/>
      <c r="P398" s="136"/>
      <c r="Q398" s="136"/>
      <c r="R398" s="136"/>
      <c r="S398" s="137"/>
      <c r="T398" s="43" t="s">
        <v>0</v>
      </c>
      <c r="U398" s="44">
        <f>IFERROR(SUM(U395:U396),"0")</f>
        <v>0</v>
      </c>
      <c r="V398" s="44">
        <f>IFERROR(SUM(V395:V396),"0")</f>
        <v>0</v>
      </c>
      <c r="W398" s="43"/>
      <c r="X398" s="68"/>
      <c r="Y398" s="68"/>
    </row>
    <row r="399" spans="1:25" ht="14.25" customHeight="1" x14ac:dyDescent="0.25">
      <c r="A399" s="130" t="s">
        <v>109</v>
      </c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67"/>
      <c r="Y399" s="67"/>
    </row>
    <row r="400" spans="1:25" ht="16.5" customHeight="1" x14ac:dyDescent="0.25">
      <c r="A400" s="64" t="s">
        <v>595</v>
      </c>
      <c r="B400" s="64" t="s">
        <v>596</v>
      </c>
      <c r="C400" s="37">
        <v>4301020230</v>
      </c>
      <c r="D400" s="131">
        <v>4680115881112</v>
      </c>
      <c r="E400" s="131"/>
      <c r="F400" s="63">
        <v>1.35</v>
      </c>
      <c r="G400" s="38">
        <v>8</v>
      </c>
      <c r="H400" s="63">
        <v>10.8</v>
      </c>
      <c r="I400" s="63">
        <v>11.28</v>
      </c>
      <c r="J400" s="38">
        <v>56</v>
      </c>
      <c r="K400" s="39" t="s">
        <v>112</v>
      </c>
      <c r="L400" s="38">
        <v>50</v>
      </c>
      <c r="M400" s="353" t="s">
        <v>597</v>
      </c>
      <c r="N400" s="133"/>
      <c r="O400" s="133"/>
      <c r="P400" s="133"/>
      <c r="Q400" s="134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</row>
    <row r="401" spans="1:25" ht="27" customHeight="1" x14ac:dyDescent="0.25">
      <c r="A401" s="64" t="s">
        <v>598</v>
      </c>
      <c r="B401" s="64" t="s">
        <v>599</v>
      </c>
      <c r="C401" s="37">
        <v>4301020231</v>
      </c>
      <c r="D401" s="131">
        <v>4680115881129</v>
      </c>
      <c r="E401" s="131"/>
      <c r="F401" s="63">
        <v>1.8</v>
      </c>
      <c r="G401" s="38">
        <v>6</v>
      </c>
      <c r="H401" s="63">
        <v>10.8</v>
      </c>
      <c r="I401" s="63">
        <v>11.28</v>
      </c>
      <c r="J401" s="38">
        <v>56</v>
      </c>
      <c r="K401" s="39" t="s">
        <v>112</v>
      </c>
      <c r="L401" s="38">
        <v>50</v>
      </c>
      <c r="M401" s="354" t="s">
        <v>600</v>
      </c>
      <c r="N401" s="133"/>
      <c r="O401" s="133"/>
      <c r="P401" s="133"/>
      <c r="Q401" s="134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x14ac:dyDescent="0.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9"/>
      <c r="M402" s="135" t="s">
        <v>43</v>
      </c>
      <c r="N402" s="136"/>
      <c r="O402" s="136"/>
      <c r="P402" s="136"/>
      <c r="Q402" s="136"/>
      <c r="R402" s="136"/>
      <c r="S402" s="137"/>
      <c r="T402" s="43" t="s">
        <v>42</v>
      </c>
      <c r="U402" s="44">
        <f>IFERROR(U400/H400,"0")+IFERROR(U401/H401,"0")</f>
        <v>0</v>
      </c>
      <c r="V402" s="44">
        <f>IFERROR(V400/H400,"0")+IFERROR(V401/H401,"0")</f>
        <v>0</v>
      </c>
      <c r="W402" s="44">
        <f>IFERROR(IF(W400="",0,W400),"0")+IFERROR(IF(W401="",0,W401),"0")</f>
        <v>0</v>
      </c>
      <c r="X402" s="68"/>
      <c r="Y402" s="68"/>
    </row>
    <row r="403" spans="1:25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9"/>
      <c r="M403" s="135" t="s">
        <v>43</v>
      </c>
      <c r="N403" s="136"/>
      <c r="O403" s="136"/>
      <c r="P403" s="136"/>
      <c r="Q403" s="136"/>
      <c r="R403" s="136"/>
      <c r="S403" s="137"/>
      <c r="T403" s="43" t="s">
        <v>0</v>
      </c>
      <c r="U403" s="44">
        <f>IFERROR(SUM(U400:U401),"0")</f>
        <v>0</v>
      </c>
      <c r="V403" s="44">
        <f>IFERROR(SUM(V400:V401),"0")</f>
        <v>0</v>
      </c>
      <c r="W403" s="43"/>
      <c r="X403" s="68"/>
      <c r="Y403" s="68"/>
    </row>
    <row r="404" spans="1:25" ht="14.25" customHeight="1" x14ac:dyDescent="0.25">
      <c r="A404" s="130" t="s">
        <v>74</v>
      </c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67"/>
      <c r="Y404" s="67"/>
    </row>
    <row r="405" spans="1:25" ht="27" customHeight="1" x14ac:dyDescent="0.25">
      <c r="A405" s="64" t="s">
        <v>601</v>
      </c>
      <c r="B405" s="64" t="s">
        <v>602</v>
      </c>
      <c r="C405" s="37">
        <v>4301031192</v>
      </c>
      <c r="D405" s="131">
        <v>4680115881167</v>
      </c>
      <c r="E405" s="131"/>
      <c r="F405" s="63">
        <v>0.63</v>
      </c>
      <c r="G405" s="38">
        <v>6</v>
      </c>
      <c r="H405" s="63">
        <v>3.78</v>
      </c>
      <c r="I405" s="63">
        <v>4.04</v>
      </c>
      <c r="J405" s="38">
        <v>156</v>
      </c>
      <c r="K405" s="39" t="s">
        <v>78</v>
      </c>
      <c r="L405" s="38">
        <v>40</v>
      </c>
      <c r="M405" s="355" t="s">
        <v>603</v>
      </c>
      <c r="N405" s="133"/>
      <c r="O405" s="133"/>
      <c r="P405" s="133"/>
      <c r="Q405" s="134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IFERROR(IF(V405=0,"",ROUNDUP(V405/H405,0)*0.00753),"")</f>
        <v/>
      </c>
      <c r="X405" s="69" t="s">
        <v>48</v>
      </c>
      <c r="Y405" s="70" t="s">
        <v>48</v>
      </c>
    </row>
    <row r="406" spans="1:25" ht="16.5" customHeight="1" x14ac:dyDescent="0.25">
      <c r="A406" s="64" t="s">
        <v>604</v>
      </c>
      <c r="B406" s="64" t="s">
        <v>605</v>
      </c>
      <c r="C406" s="37">
        <v>4301031193</v>
      </c>
      <c r="D406" s="131">
        <v>4680115881136</v>
      </c>
      <c r="E406" s="131"/>
      <c r="F406" s="63">
        <v>0.63</v>
      </c>
      <c r="G406" s="38">
        <v>6</v>
      </c>
      <c r="H406" s="63">
        <v>3.78</v>
      </c>
      <c r="I406" s="63">
        <v>4.04</v>
      </c>
      <c r="J406" s="38">
        <v>156</v>
      </c>
      <c r="K406" s="39" t="s">
        <v>78</v>
      </c>
      <c r="L406" s="38">
        <v>40</v>
      </c>
      <c r="M406" s="356" t="s">
        <v>606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IFERROR(IF(V406=0,"",ROUNDUP(V406/H406,0)*0.00753),"")</f>
        <v/>
      </c>
      <c r="X406" s="69" t="s">
        <v>48</v>
      </c>
      <c r="Y406" s="70" t="s">
        <v>48</v>
      </c>
    </row>
    <row r="407" spans="1:25" x14ac:dyDescent="0.2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9"/>
      <c r="M407" s="135" t="s">
        <v>43</v>
      </c>
      <c r="N407" s="136"/>
      <c r="O407" s="136"/>
      <c r="P407" s="136"/>
      <c r="Q407" s="136"/>
      <c r="R407" s="136"/>
      <c r="S407" s="137"/>
      <c r="T407" s="43" t="s">
        <v>42</v>
      </c>
      <c r="U407" s="44">
        <f>IFERROR(U405/H405,"0")+IFERROR(U406/H406,"0")</f>
        <v>0</v>
      </c>
      <c r="V407" s="44">
        <f>IFERROR(V405/H405,"0")+IFERROR(V406/H406,"0")</f>
        <v>0</v>
      </c>
      <c r="W407" s="44">
        <f>IFERROR(IF(W405="",0,W405),"0")+IFERROR(IF(W406="",0,W406),"0")</f>
        <v>0</v>
      </c>
      <c r="X407" s="68"/>
      <c r="Y407" s="68"/>
    </row>
    <row r="408" spans="1:25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0</v>
      </c>
      <c r="U408" s="44">
        <f>IFERROR(SUM(U405:U406),"0")</f>
        <v>0</v>
      </c>
      <c r="V408" s="44">
        <f>IFERROR(SUM(V405:V406),"0")</f>
        <v>0</v>
      </c>
      <c r="W408" s="43"/>
      <c r="X408" s="68"/>
      <c r="Y408" s="68"/>
    </row>
    <row r="409" spans="1:25" ht="14.25" customHeight="1" x14ac:dyDescent="0.25">
      <c r="A409" s="130" t="s">
        <v>79</v>
      </c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67"/>
      <c r="Y409" s="67"/>
    </row>
    <row r="410" spans="1:25" ht="27" customHeight="1" x14ac:dyDescent="0.25">
      <c r="A410" s="64" t="s">
        <v>607</v>
      </c>
      <c r="B410" s="64" t="s">
        <v>608</v>
      </c>
      <c r="C410" s="37">
        <v>4301051383</v>
      </c>
      <c r="D410" s="131">
        <v>4680115881143</v>
      </c>
      <c r="E410" s="131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9" t="s">
        <v>78</v>
      </c>
      <c r="L410" s="38">
        <v>40</v>
      </c>
      <c r="M410" s="357" t="s">
        <v>609</v>
      </c>
      <c r="N410" s="133"/>
      <c r="O410" s="133"/>
      <c r="P410" s="133"/>
      <c r="Q410" s="134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IFERROR(IF(V410=0,"",ROUNDUP(V410/H410,0)*0.02175),"")</f>
        <v/>
      </c>
      <c r="X410" s="69" t="s">
        <v>48</v>
      </c>
      <c r="Y410" s="70" t="s">
        <v>48</v>
      </c>
    </row>
    <row r="411" spans="1:25" ht="27" customHeight="1" x14ac:dyDescent="0.25">
      <c r="A411" s="64" t="s">
        <v>610</v>
      </c>
      <c r="B411" s="64" t="s">
        <v>611</v>
      </c>
      <c r="C411" s="37">
        <v>4301051381</v>
      </c>
      <c r="D411" s="131">
        <v>4680115881068</v>
      </c>
      <c r="E411" s="131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9" t="s">
        <v>78</v>
      </c>
      <c r="L411" s="38">
        <v>30</v>
      </c>
      <c r="M411" s="358" t="s">
        <v>612</v>
      </c>
      <c r="N411" s="133"/>
      <c r="O411" s="133"/>
      <c r="P411" s="133"/>
      <c r="Q411" s="134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IFERROR(IF(V411=0,"",ROUNDUP(V411/H411,0)*0.02175),"")</f>
        <v/>
      </c>
      <c r="X411" s="69" t="s">
        <v>48</v>
      </c>
      <c r="Y411" s="70" t="s">
        <v>48</v>
      </c>
    </row>
    <row r="412" spans="1:25" ht="27" customHeight="1" x14ac:dyDescent="0.25">
      <c r="A412" s="64" t="s">
        <v>613</v>
      </c>
      <c r="B412" s="64" t="s">
        <v>614</v>
      </c>
      <c r="C412" s="37">
        <v>4301051382</v>
      </c>
      <c r="D412" s="131">
        <v>4680115881075</v>
      </c>
      <c r="E412" s="131"/>
      <c r="F412" s="63">
        <v>0.5</v>
      </c>
      <c r="G412" s="38">
        <v>6</v>
      </c>
      <c r="H412" s="63">
        <v>3</v>
      </c>
      <c r="I412" s="63">
        <v>3.2</v>
      </c>
      <c r="J412" s="38">
        <v>156</v>
      </c>
      <c r="K412" s="39" t="s">
        <v>78</v>
      </c>
      <c r="L412" s="38">
        <v>30</v>
      </c>
      <c r="M412" s="359" t="s">
        <v>615</v>
      </c>
      <c r="N412" s="133"/>
      <c r="O412" s="133"/>
      <c r="P412" s="133"/>
      <c r="Q412" s="134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9"/>
      <c r="M413" s="135" t="s">
        <v>43</v>
      </c>
      <c r="N413" s="136"/>
      <c r="O413" s="136"/>
      <c r="P413" s="136"/>
      <c r="Q413" s="136"/>
      <c r="R413" s="136"/>
      <c r="S413" s="137"/>
      <c r="T413" s="43" t="s">
        <v>42</v>
      </c>
      <c r="U413" s="44">
        <f>IFERROR(U410/H410,"0")+IFERROR(U411/H411,"0")+IFERROR(U412/H412,"0")</f>
        <v>0</v>
      </c>
      <c r="V413" s="44">
        <f>IFERROR(V410/H410,"0")+IFERROR(V411/H411,"0")+IFERROR(V412/H412,"0")</f>
        <v>0</v>
      </c>
      <c r="W413" s="44">
        <f>IFERROR(IF(W410="",0,W410),"0")+IFERROR(IF(W411="",0,W411),"0")+IFERROR(IF(W412="",0,W412),"0")</f>
        <v>0</v>
      </c>
      <c r="X413" s="68"/>
      <c r="Y413" s="68"/>
    </row>
    <row r="414" spans="1: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9"/>
      <c r="M414" s="135" t="s">
        <v>43</v>
      </c>
      <c r="N414" s="136"/>
      <c r="O414" s="136"/>
      <c r="P414" s="136"/>
      <c r="Q414" s="136"/>
      <c r="R414" s="136"/>
      <c r="S414" s="137"/>
      <c r="T414" s="43" t="s">
        <v>0</v>
      </c>
      <c r="U414" s="44">
        <f>IFERROR(SUM(U410:U412),"0")</f>
        <v>0</v>
      </c>
      <c r="V414" s="44">
        <f>IFERROR(SUM(V410:V412),"0")</f>
        <v>0</v>
      </c>
      <c r="W414" s="43"/>
      <c r="X414" s="68"/>
      <c r="Y414" s="68"/>
    </row>
    <row r="415" spans="1:25" ht="15" customHeight="1" x14ac:dyDescent="0.2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363"/>
      <c r="M415" s="360" t="s">
        <v>36</v>
      </c>
      <c r="N415" s="361"/>
      <c r="O415" s="361"/>
      <c r="P415" s="361"/>
      <c r="Q415" s="361"/>
      <c r="R415" s="361"/>
      <c r="S415" s="362"/>
      <c r="T415" s="43" t="s">
        <v>0</v>
      </c>
      <c r="U415" s="44">
        <f>IFERROR(U24+U33+U38+U42+U46+U52+U59+U77+U86+U98+U108+U115+U123+U131+U150+U155+U174+U198+U207+U213+U220+U231+U236+U242+U248+U252+U256+U260+U273+U278+U283+U287+U291+U299+U304+U311+U315+U322+U332+U339+U343+U349+U357+U372+U377+U386+U391+U398+U403+U408+U414,"0")</f>
        <v>0</v>
      </c>
      <c r="V415" s="44">
        <f>IFERROR(V24+V33+V38+V42+V46+V52+V59+V77+V86+V98+V108+V115+V123+V131+V150+V155+V174+V198+V207+V213+V220+V231+V236+V242+V248+V252+V256+V260+V273+V278+V283+V287+V291+V299+V304+V311+V315+V322+V332+V339+V343+V349+V357+V372+V377+V386+V391+V398+V403+V408+V414,"0")</f>
        <v>0</v>
      </c>
      <c r="W415" s="43"/>
      <c r="X415" s="68"/>
      <c r="Y415" s="68"/>
    </row>
    <row r="416" spans="1:25" x14ac:dyDescent="0.2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363"/>
      <c r="M416" s="360" t="s">
        <v>37</v>
      </c>
      <c r="N416" s="361"/>
      <c r="O416" s="361"/>
      <c r="P416" s="361"/>
      <c r="Q416" s="361"/>
      <c r="R416" s="361"/>
      <c r="S416" s="362"/>
      <c r="T416" s="43" t="s">
        <v>0</v>
      </c>
      <c r="U416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152*I152/H152,"0")+IFERROR(U153*I153/H153,"0")+IFERROR(U157*I157/H157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200*I200/H200,"0")+IFERROR(U201*I201/H201,"0")+IFERROR(U202*I202/H202,"0")+IFERROR(U203*I203/H203,"0")+IFERROR(U204*I204/H204,"0")+IFERROR(U205*I205/H205,"0")+IFERROR(U209*I209/H209,"0")+IFERROR(U210*I210/H210,"0")+IFERROR(U211*I211/H211,"0")+IFERROR(U215*I215/H215,"0")+IFERROR(U216*I216/H216,"0")+IFERROR(U217*I217/H217,"0")+IFERROR(U218*I218/H218,"0")+IFERROR(U223*I223/H223,"0")+IFERROR(U224*I224/H224,"0")+IFERROR(U225*I225/H225,"0")+IFERROR(U226*I226/H226,"0")+IFERROR(U227*I227/H227,"0")+IFERROR(U228*I228/H228,"0")+IFERROR(U229*I229/H229,"0")+IFERROR(U233*I233/H233,"0")+IFERROR(U234*I234/H234,"0")+IFERROR(U239*I239/H239,"0")+IFERROR(U240*I240/H240,"0")+IFERROR(U244*I244/H244,"0")+IFERROR(U245*I245/H245,"0")+IFERROR(U246*I246/H246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367*I367/H367,"0")+IFERROR(U368*I368/H368,"0")+IFERROR(U369*I369/H369,"0")+IFERROR(U370*I370/H370,"0")+IFERROR(U374*I374/H374,"0")+IFERROR(U375*I375/H375,"0")+IFERROR(U379*I379/H379,"0")+IFERROR(U380*I380/H380,"0")+IFERROR(U381*I381/H381,"0")+IFERROR(U382*I382/H382,"0")+IFERROR(U383*I383/H383,"0")+IFERROR(U384*I384/H384,"0")+IFERROR(U388*I388/H388,"0")+IFERROR(U389*I389/H389,"0")+IFERROR(U395*I395/H395,"0")+IFERROR(U396*I396/H396,"0")+IFERROR(U400*I400/H400,"0")+IFERROR(U401*I401/H401,"0")+IFERROR(U405*I405/H405,"0")+IFERROR(U406*I406/H406,"0")+IFERROR(U410*I410/H410,"0")+IFERROR(U411*I411/H411,"0")+IFERROR(U412*I412/H412,"0"),"0")</f>
        <v>0</v>
      </c>
      <c r="V416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152*I152/H152,"0")+IFERROR(V153*I153/H153,"0")+IFERROR(V157*I157/H157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204*I204/H204,"0")+IFERROR(V205*I205/H205,"0")+IFERROR(V209*I209/H209,"0")+IFERROR(V210*I210/H210,"0")+IFERROR(V211*I211/H211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233*I233/H233,"0")+IFERROR(V234*I234/H234,"0")+IFERROR(V239*I239/H239,"0")+IFERROR(V240*I240/H240,"0")+IFERROR(V244*I244/H244,"0")+IFERROR(V245*I245/H245,"0")+IFERROR(V246*I246/H246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379*I379/H379,"0")+IFERROR(V380*I380/H380,"0")+IFERROR(V381*I381/H381,"0")+IFERROR(V382*I382/H382,"0")+IFERROR(V383*I383/H383,"0")+IFERROR(V384*I384/H384,"0")+IFERROR(V388*I388/H388,"0")+IFERROR(V389*I389/H389,"0")+IFERROR(V395*I395/H395,"0")+IFERROR(V396*I396/H396,"0")+IFERROR(V400*I400/H400,"0")+IFERROR(V401*I401/H401,"0")+IFERROR(V405*I405/H405,"0")+IFERROR(V406*I406/H406,"0")+IFERROR(V410*I410/H410,"0")+IFERROR(V411*I411/H411,"0")+IFERROR(V412*I412/H412,"0"),"0")</f>
        <v>0</v>
      </c>
      <c r="W416" s="43"/>
      <c r="X416" s="68"/>
      <c r="Y416" s="68"/>
    </row>
    <row r="417" spans="1:28" x14ac:dyDescent="0.2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363"/>
      <c r="M417" s="360" t="s">
        <v>38</v>
      </c>
      <c r="N417" s="361"/>
      <c r="O417" s="361"/>
      <c r="P417" s="361"/>
      <c r="Q417" s="361"/>
      <c r="R417" s="361"/>
      <c r="S417" s="362"/>
      <c r="T417" s="43" t="s">
        <v>23</v>
      </c>
      <c r="U417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75*(U62:U75/H62:H75)),"0")+IFERROR(SUMPRODUCT(1/J79:J84*(U79:U84/H79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148*(U134:U148/H134:H148)),"0")+IFERROR(SUMPRODUCT(1/J152:J153*(U152:U153/H152:H153)),"0")+IFERROR(SUMPRODUCT(1/J157:J172*(U157:U172/H157:H172)),"0")+IFERROR(SUMPRODUCT(1/J176:J196*(U176:U196/H176:H196)),"0")+IFERROR(SUMPRODUCT(1/J200:J205*(U200:U205/H200:H205)),"0")+IFERROR(SUMPRODUCT(1/J209:J211*(U209:U211/H209:H211)),"0")+IFERROR(SUMPRODUCT(1/J215:J218*(U215:U218/H215:H218)),"0")+IFERROR(SUMPRODUCT(1/J223:J229*(U223:U229/H223:H229)),"0")+IFERROR(SUMPRODUCT(1/J233:J234*(U233:U234/H233:H234)),"0")+IFERROR(SUMPRODUCT(1/J239:J240*(U239:U240/H239:H240)),"0")+IFERROR(SUMPRODUCT(1/J244:J246*(U244:U246/H244:H246)),"0")+IFERROR(SUMPRODUCT(1/J250:J250*(U250:U250/H250:H250)),"0")+IFERROR(SUMPRODUCT(1/J254:J254*(U254:U254/H254:H254)),"0")+IFERROR(SUMPRODUCT(1/J258:J258*(U258:U258/H258:H258)),"0")+IFERROR(SUMPRODUCT(1/J264:J271*(U264:U271/H264:H271)),"0")+IFERROR(SUMPRODUCT(1/J275:J276*(U275:U276/H275:H276)),"0")+IFERROR(SUMPRODUCT(1/J280:J281*(U280:U281/H280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370*(U361:U370/H361:H370)),"0")+IFERROR(SUMPRODUCT(1/J374:J375*(U374:U375/H374:H375)),"0")+IFERROR(SUMPRODUCT(1/J379:J384*(U379:U384/H379:H384)),"0")+IFERROR(SUMPRODUCT(1/J388:J389*(U388:U389/H388:H389)),"0")+IFERROR(SUMPRODUCT(1/J395:J396*(U395:U396/H395:H396)),"0")+IFERROR(SUMPRODUCT(1/J400:J401*(U400:U401/H400:H401)),"0")+IFERROR(SUMPRODUCT(1/J405:J406*(U405:U406/H405:H406)),"0")+IFERROR(SUMPRODUCT(1/J410:J412*(U410:U412/H410:H412)),"0"),0)</f>
        <v>0</v>
      </c>
      <c r="V417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75*(V62:V75/H62:H75)),"0")+IFERROR(SUMPRODUCT(1/J79:J84*(V79:V84/H79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148*(V134:V148/H134:H148)),"0")+IFERROR(SUMPRODUCT(1/J152:J153*(V152:V153/H152:H153)),"0")+IFERROR(SUMPRODUCT(1/J157:J172*(V157:V172/H157:H172)),"0")+IFERROR(SUMPRODUCT(1/J176:J196*(V176:V196/H176:H196)),"0")+IFERROR(SUMPRODUCT(1/J200:J205*(V200:V205/H200:H205)),"0")+IFERROR(SUMPRODUCT(1/J209:J211*(V209:V211/H209:H211)),"0")+IFERROR(SUMPRODUCT(1/J215:J218*(V215:V218/H215:H218)),"0")+IFERROR(SUMPRODUCT(1/J223:J229*(V223:V229/H223:H229)),"0")+IFERROR(SUMPRODUCT(1/J233:J234*(V233:V234/H233:H234)),"0")+IFERROR(SUMPRODUCT(1/J239:J240*(V239:V240/H239:H240)),"0")+IFERROR(SUMPRODUCT(1/J244:J246*(V244:V246/H244:H246)),"0")+IFERROR(SUMPRODUCT(1/J250:J250*(V250:V250/H250:H250)),"0")+IFERROR(SUMPRODUCT(1/J254:J254*(V254:V254/H254:H254)),"0")+IFERROR(SUMPRODUCT(1/J258:J258*(V258:V258/H258:H258)),"0")+IFERROR(SUMPRODUCT(1/J264:J271*(V264:V271/H264:H271)),"0")+IFERROR(SUMPRODUCT(1/J275:J276*(V275:V276/H275:H276)),"0")+IFERROR(SUMPRODUCT(1/J280:J281*(V280:V281/H280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370*(V361:V370/H361:H370)),"0")+IFERROR(SUMPRODUCT(1/J374:J375*(V374:V375/H374:H375)),"0")+IFERROR(SUMPRODUCT(1/J379:J384*(V379:V384/H379:H384)),"0")+IFERROR(SUMPRODUCT(1/J388:J389*(V388:V389/H388:H389)),"0")+IFERROR(SUMPRODUCT(1/J395:J396*(V395:V396/H395:H396)),"0")+IFERROR(SUMPRODUCT(1/J400:J401*(V400:V401/H400:H401)),"0")+IFERROR(SUMPRODUCT(1/J405:J406*(V405:V406/H405:H406)),"0")+IFERROR(SUMPRODUCT(1/J410:J412*(V410:V412/H410:H412)),"0"),0)</f>
        <v>0</v>
      </c>
      <c r="W417" s="43"/>
      <c r="X417" s="68"/>
      <c r="Y417" s="68"/>
    </row>
    <row r="418" spans="1:28" x14ac:dyDescent="0.2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363"/>
      <c r="M418" s="360" t="s">
        <v>39</v>
      </c>
      <c r="N418" s="361"/>
      <c r="O418" s="361"/>
      <c r="P418" s="361"/>
      <c r="Q418" s="361"/>
      <c r="R418" s="361"/>
      <c r="S418" s="362"/>
      <c r="T418" s="43" t="s">
        <v>0</v>
      </c>
      <c r="U418" s="44">
        <f>GrossWeightTotal+PalletQtyTotal*25</f>
        <v>0</v>
      </c>
      <c r="V418" s="44">
        <f>GrossWeightTotalR+PalletQtyTotalR*25</f>
        <v>0</v>
      </c>
      <c r="W418" s="43"/>
      <c r="X418" s="68"/>
      <c r="Y418" s="68"/>
    </row>
    <row r="419" spans="1:28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363"/>
      <c r="M419" s="360" t="s">
        <v>40</v>
      </c>
      <c r="N419" s="361"/>
      <c r="O419" s="361"/>
      <c r="P419" s="361"/>
      <c r="Q419" s="361"/>
      <c r="R419" s="361"/>
      <c r="S419" s="362"/>
      <c r="T419" s="43" t="s">
        <v>23</v>
      </c>
      <c r="U419" s="44">
        <f>IFERROR(U23+U32+U37+U41+U45+U51+U58+U76+U85+U97+U107+U114+U122+U130+U149+U154+U173+U197+U206+U212+U219+U230+U235+U241+U247+U251+U255+U259+U272+U277+U282+U286+U290+U298+U303+U310+U314+U321+U331+U338+U342+U348+U356+U371+U376+U385+U390+U397+U402+U407+U413,"0")</f>
        <v>0</v>
      </c>
      <c r="V419" s="44">
        <f>IFERROR(V23+V32+V37+V41+V45+V51+V58+V76+V85+V97+V107+V114+V122+V130+V149+V154+V173+V197+V206+V212+V219+V230+V235+V241+V247+V251+V255+V259+V272+V277+V282+V286+V290+V298+V303+V310+V314+V321+V331+V338+V342+V348+V356+V371+V376+V385+V390+V397+V402+V407+V413,"0")</f>
        <v>0</v>
      </c>
      <c r="W419" s="43"/>
      <c r="X419" s="68"/>
      <c r="Y419" s="68"/>
    </row>
    <row r="420" spans="1:28" ht="14.25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363"/>
      <c r="M420" s="360" t="s">
        <v>41</v>
      </c>
      <c r="N420" s="361"/>
      <c r="O420" s="361"/>
      <c r="P420" s="361"/>
      <c r="Q420" s="361"/>
      <c r="R420" s="361"/>
      <c r="S420" s="362"/>
      <c r="T420" s="46" t="s">
        <v>54</v>
      </c>
      <c r="U420" s="43"/>
      <c r="V420" s="43"/>
      <c r="W420" s="43">
        <f>IFERROR(W23+W32+W37+W41+W45+W51+W58+W76+W85+W97+W107+W114+W122+W130+W149+W154+W173+W197+W206+W212+W219+W230+W235+W241+W247+W251+W255+W259+W272+W277+W282+W286+W290+W298+W303+W310+W314+W321+W331+W338+W342+W348+W356+W371+W376+W385+W390+W397+W402+W407+W413,"0")</f>
        <v>0</v>
      </c>
      <c r="X420" s="68"/>
      <c r="Y420" s="68"/>
    </row>
    <row r="421" spans="1:28" ht="13.5" thickBot="1" x14ac:dyDescent="0.25"/>
    <row r="422" spans="1:28" ht="27" thickTop="1" thickBot="1" x14ac:dyDescent="0.25">
      <c r="A422" s="47" t="s">
        <v>9</v>
      </c>
      <c r="B422" s="71" t="s">
        <v>73</v>
      </c>
      <c r="C422" s="364" t="s">
        <v>107</v>
      </c>
      <c r="D422" s="364" t="s">
        <v>107</v>
      </c>
      <c r="E422" s="364" t="s">
        <v>107</v>
      </c>
      <c r="F422" s="364" t="s">
        <v>107</v>
      </c>
      <c r="G422" s="364" t="s">
        <v>222</v>
      </c>
      <c r="H422" s="364" t="s">
        <v>222</v>
      </c>
      <c r="I422" s="364" t="s">
        <v>222</v>
      </c>
      <c r="J422" s="364" t="s">
        <v>222</v>
      </c>
      <c r="K422" s="364" t="s">
        <v>433</v>
      </c>
      <c r="L422" s="364" t="s">
        <v>433</v>
      </c>
      <c r="M422" s="364" t="s">
        <v>488</v>
      </c>
      <c r="N422" s="364" t="s">
        <v>488</v>
      </c>
      <c r="O422" s="71" t="s">
        <v>537</v>
      </c>
      <c r="P422" s="71" t="s">
        <v>587</v>
      </c>
      <c r="Q422" s="1"/>
      <c r="R422" s="1"/>
      <c r="S422" s="1"/>
      <c r="T422" s="1"/>
      <c r="Y422" s="61"/>
      <c r="AB422" s="1"/>
    </row>
    <row r="423" spans="1:28" ht="14.25" customHeight="1" thickTop="1" x14ac:dyDescent="0.2">
      <c r="A423" s="365" t="s">
        <v>10</v>
      </c>
      <c r="B423" s="364" t="s">
        <v>73</v>
      </c>
      <c r="C423" s="364" t="s">
        <v>108</v>
      </c>
      <c r="D423" s="364" t="s">
        <v>113</v>
      </c>
      <c r="E423" s="364" t="s">
        <v>107</v>
      </c>
      <c r="F423" s="364" t="s">
        <v>213</v>
      </c>
      <c r="G423" s="364" t="s">
        <v>223</v>
      </c>
      <c r="H423" s="364" t="s">
        <v>230</v>
      </c>
      <c r="I423" s="364" t="s">
        <v>398</v>
      </c>
      <c r="J423" s="364" t="s">
        <v>415</v>
      </c>
      <c r="K423" s="364" t="s">
        <v>434</v>
      </c>
      <c r="L423" s="364" t="s">
        <v>461</v>
      </c>
      <c r="M423" s="364" t="s">
        <v>489</v>
      </c>
      <c r="N423" s="364" t="s">
        <v>521</v>
      </c>
      <c r="O423" s="364" t="s">
        <v>537</v>
      </c>
      <c r="P423" s="364" t="s">
        <v>588</v>
      </c>
      <c r="Q423" s="1"/>
      <c r="R423" s="1"/>
      <c r="S423" s="1"/>
      <c r="T423" s="1"/>
      <c r="Y423" s="61"/>
      <c r="AB423" s="1"/>
    </row>
    <row r="424" spans="1:28" ht="13.5" thickBot="1" x14ac:dyDescent="0.25">
      <c r="A424" s="366"/>
      <c r="B424" s="364"/>
      <c r="C424" s="364"/>
      <c r="D424" s="364"/>
      <c r="E424" s="364"/>
      <c r="F424" s="364"/>
      <c r="G424" s="364"/>
      <c r="H424" s="364"/>
      <c r="I424" s="364"/>
      <c r="J424" s="364"/>
      <c r="K424" s="364"/>
      <c r="L424" s="364"/>
      <c r="M424" s="364"/>
      <c r="N424" s="364"/>
      <c r="O424" s="364"/>
      <c r="P424" s="364"/>
      <c r="Q424" s="1"/>
      <c r="R424" s="1"/>
      <c r="S424" s="1"/>
      <c r="T424" s="1"/>
      <c r="Y424" s="61"/>
      <c r="AB424" s="1"/>
    </row>
    <row r="425" spans="1:28" ht="18" thickTop="1" thickBot="1" x14ac:dyDescent="0.25">
      <c r="A425" s="47" t="s">
        <v>13</v>
      </c>
      <c r="B425" s="53">
        <f>IFERROR(V22*1,"0")+IFERROR(V26*1,"0")+IFERROR(V27*1,"0")+IFERROR(V28*1,"0")+IFERROR(V29*1,"0")+IFERROR(V30*1,"0")+IFERROR(V31*1,"0")+IFERROR(V35*1,"0")+IFERROR(V36*1,"0")+IFERROR(V40*1,"0")+IFERROR(V44*1,"0")</f>
        <v>0</v>
      </c>
      <c r="C425" s="53">
        <f>IFERROR(V50*1,"0")</f>
        <v>0</v>
      </c>
      <c r="D425" s="53">
        <f>IFERROR(V55*1,"0")+IFERROR(V56*1,"0")+IFERROR(V57*1,"0")</f>
        <v>0</v>
      </c>
      <c r="E425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25" s="53">
        <f>IFERROR(V118*1,"0")+IFERROR(V119*1,"0")+IFERROR(V120*1,"0")+IFERROR(V121*1,"0")</f>
        <v>0</v>
      </c>
      <c r="G425" s="53">
        <f>IFERROR(V127*1,"0")+IFERROR(V128*1,"0")+IFERROR(V129*1,"0")</f>
        <v>0</v>
      </c>
      <c r="H425" s="53">
        <f>IFERROR(V134*1,"0")+IFERROR(V135*1,"0")+IFERROR(V136*1,"0")+IFERROR(V137*1,"0")+IFERROR(V138*1,"0")+IFERROR(V139*1,"0")+IFERROR(V140*1,"0")+IFERROR(V141*1,"0")+IFERROR(V142*1,"0")+IFERROR(V143*1,"0")+IFERROR(V144*1,"0")+IFERROR(V145*1,"0")+IFERROR(V146*1,"0")+IFERROR(V147*1,"0")+IFERROR(V148*1,"0")+IFERROR(V152*1,"0")+IFERROR(V153*1,"0")+IFERROR(V157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200*1,"0")+IFERROR(V201*1,"0")+IFERROR(V202*1,"0")+IFERROR(V203*1,"0")+IFERROR(V204*1,"0")+IFERROR(V205*1,"0")+IFERROR(V209*1,"0")+IFERROR(V210*1,"0")+IFERROR(V211*1,"0")+IFERROR(V215*1,"0")+IFERROR(V216*1,"0")+IFERROR(V217*1,"0")+IFERROR(V218*1,"0")</f>
        <v>0</v>
      </c>
      <c r="I425" s="53">
        <f>IFERROR(V223*1,"0")+IFERROR(V224*1,"0")+IFERROR(V225*1,"0")+IFERROR(V226*1,"0")+IFERROR(V227*1,"0")+IFERROR(V228*1,"0")+IFERROR(V229*1,"0")+IFERROR(V233*1,"0")+IFERROR(V234*1,"0")</f>
        <v>0</v>
      </c>
      <c r="J425" s="53">
        <f>IFERROR(V239*1,"0")+IFERROR(V240*1,"0")+IFERROR(V244*1,"0")+IFERROR(V245*1,"0")+IFERROR(V246*1,"0")+IFERROR(V250*1,"0")+IFERROR(V254*1,"0")+IFERROR(V258*1,"0")</f>
        <v>0</v>
      </c>
      <c r="K425" s="53">
        <f>IFERROR(V264*1,"0")+IFERROR(V265*1,"0")+IFERROR(V266*1,"0")+IFERROR(V267*1,"0")+IFERROR(V268*1,"0")+IFERROR(V269*1,"0")+IFERROR(V270*1,"0")+IFERROR(V271*1,"0")+IFERROR(V275*1,"0")+IFERROR(V276*1,"0")+IFERROR(V280*1,"0")+IFERROR(V281*1,"0")+IFERROR(V285*1,"0")+IFERROR(V289*1,"0")</f>
        <v>0</v>
      </c>
      <c r="L425" s="53">
        <f>IFERROR(V294*1,"0")+IFERROR(V295*1,"0")+IFERROR(V296*1,"0")+IFERROR(V297*1,"0")+IFERROR(V301*1,"0")+IFERROR(V302*1,"0")+IFERROR(V306*1,"0")+IFERROR(V307*1,"0")+IFERROR(V308*1,"0")+IFERROR(V309*1,"0")+IFERROR(V313*1,"0")</f>
        <v>0</v>
      </c>
      <c r="M425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0</v>
      </c>
      <c r="N425" s="53">
        <f>IFERROR(V346*1,"0")+IFERROR(V347*1,"0")+IFERROR(V351*1,"0")+IFERROR(V352*1,"0")+IFERROR(V353*1,"0")+IFERROR(V354*1,"0")+IFERROR(V355*1,"0")</f>
        <v>0</v>
      </c>
      <c r="O425" s="53">
        <f>IFERROR(V361*1,"0")+IFERROR(V362*1,"0")+IFERROR(V363*1,"0")+IFERROR(V364*1,"0")+IFERROR(V365*1,"0")+IFERROR(V366*1,"0")+IFERROR(V367*1,"0")+IFERROR(V368*1,"0")+IFERROR(V369*1,"0")+IFERROR(V370*1,"0")+IFERROR(V374*1,"0")+IFERROR(V375*1,"0")+IFERROR(V379*1,"0")+IFERROR(V380*1,"0")+IFERROR(V381*1,"0")+IFERROR(V382*1,"0")+IFERROR(V383*1,"0")+IFERROR(V384*1,"0")+IFERROR(V388*1,"0")+IFERROR(V389*1,"0")</f>
        <v>0</v>
      </c>
      <c r="P425" s="53">
        <f>IFERROR(V395*1,"0")+IFERROR(V396*1,"0")+IFERROR(V400*1,"0")+IFERROR(V401*1,"0")+IFERROR(V405*1,"0")+IFERROR(V406*1,"0")+IFERROR(V410*1,"0")+IFERROR(V411*1,"0")+IFERROR(V412*1,"0")</f>
        <v>0</v>
      </c>
      <c r="Q425" s="1"/>
      <c r="R425" s="1"/>
      <c r="S425" s="1"/>
      <c r="T425" s="1"/>
      <c r="Y425" s="61"/>
      <c r="AB425" s="1"/>
    </row>
  </sheetData>
  <sheetProtection algorithmName="SHA-512" hashValue="8lUJ5n1ft/gXr1hjGRiKEgoIvX9TgsJaJ1P/vSKRkuEZChBCYLZwCZbC1Ks1pV1RO8AEvx3x73DXVCRW+5t4Qg==" saltValue="PwGdeblE11lM3vciMRPn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57">
    <mergeCell ref="J423:J424"/>
    <mergeCell ref="K423:K424"/>
    <mergeCell ref="L423:L424"/>
    <mergeCell ref="M423:M424"/>
    <mergeCell ref="N423:N424"/>
    <mergeCell ref="O423:O424"/>
    <mergeCell ref="P423:P424"/>
    <mergeCell ref="A423:A424"/>
    <mergeCell ref="B423:B424"/>
    <mergeCell ref="C423:C424"/>
    <mergeCell ref="D423:D424"/>
    <mergeCell ref="E423:E424"/>
    <mergeCell ref="F423:F424"/>
    <mergeCell ref="G423:G424"/>
    <mergeCell ref="H423:H424"/>
    <mergeCell ref="I423:I424"/>
    <mergeCell ref="M415:S415"/>
    <mergeCell ref="A415:L420"/>
    <mergeCell ref="M416:S416"/>
    <mergeCell ref="M417:S417"/>
    <mergeCell ref="M418:S418"/>
    <mergeCell ref="M419:S419"/>
    <mergeCell ref="M420:S420"/>
    <mergeCell ref="C422:F422"/>
    <mergeCell ref="G422:J422"/>
    <mergeCell ref="K422:L422"/>
    <mergeCell ref="M422:N422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04:W404"/>
    <mergeCell ref="D405:E405"/>
    <mergeCell ref="M405:Q405"/>
    <mergeCell ref="D406:E406"/>
    <mergeCell ref="M406:Q406"/>
    <mergeCell ref="M407:S407"/>
    <mergeCell ref="A407:L408"/>
    <mergeCell ref="M408:S408"/>
    <mergeCell ref="A409:W409"/>
    <mergeCell ref="M397:S397"/>
    <mergeCell ref="A397:L398"/>
    <mergeCell ref="M398:S398"/>
    <mergeCell ref="A399:W399"/>
    <mergeCell ref="D400:E400"/>
    <mergeCell ref="M400:Q400"/>
    <mergeCell ref="D401:E401"/>
    <mergeCell ref="M401:Q401"/>
    <mergeCell ref="M402:S402"/>
    <mergeCell ref="A402:L403"/>
    <mergeCell ref="M403:S403"/>
    <mergeCell ref="M390:S390"/>
    <mergeCell ref="A390:L391"/>
    <mergeCell ref="M391:S391"/>
    <mergeCell ref="A392:W392"/>
    <mergeCell ref="A393:W393"/>
    <mergeCell ref="A394:W394"/>
    <mergeCell ref="D395:E395"/>
    <mergeCell ref="M395:Q395"/>
    <mergeCell ref="D396:E396"/>
    <mergeCell ref="M396:Q396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290:S290"/>
    <mergeCell ref="A290:L291"/>
    <mergeCell ref="M291:S291"/>
    <mergeCell ref="A292:W292"/>
    <mergeCell ref="A293:W293"/>
    <mergeCell ref="D294:E294"/>
    <mergeCell ref="M294:Q294"/>
    <mergeCell ref="D295:E295"/>
    <mergeCell ref="M295:Q295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47:S247"/>
    <mergeCell ref="A247:L248"/>
    <mergeCell ref="M248:S248"/>
    <mergeCell ref="A249:W249"/>
    <mergeCell ref="D250:E250"/>
    <mergeCell ref="M250:Q250"/>
    <mergeCell ref="M251:S251"/>
    <mergeCell ref="A251:L252"/>
    <mergeCell ref="M252:S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A238:W238"/>
    <mergeCell ref="D239:E239"/>
    <mergeCell ref="M239:Q239"/>
    <mergeCell ref="D240:E240"/>
    <mergeCell ref="M240:Q240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195:E195"/>
    <mergeCell ref="M195:Q195"/>
    <mergeCell ref="D196:E196"/>
    <mergeCell ref="M196:Q196"/>
    <mergeCell ref="M197:S197"/>
    <mergeCell ref="A197:L198"/>
    <mergeCell ref="M198:S198"/>
    <mergeCell ref="A199:W199"/>
    <mergeCell ref="D200:E200"/>
    <mergeCell ref="M200:Q200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A175:W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M173:S173"/>
    <mergeCell ref="A173:L174"/>
    <mergeCell ref="M174:S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M76:S76"/>
    <mergeCell ref="A76:L77"/>
    <mergeCell ref="M77:S77"/>
    <mergeCell ref="A78:W78"/>
    <mergeCell ref="D79:E79"/>
    <mergeCell ref="M79:Q79"/>
    <mergeCell ref="D80:E80"/>
    <mergeCell ref="M80:Q80"/>
    <mergeCell ref="D81:E81"/>
    <mergeCell ref="M81:Q81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9"/>
    </row>
    <row r="3" spans="2:8" x14ac:dyDescent="0.2">
      <c r="B3" s="54" t="s">
        <v>617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619</v>
      </c>
      <c r="C6" s="54" t="s">
        <v>620</v>
      </c>
      <c r="D6" s="54" t="s">
        <v>621</v>
      </c>
      <c r="E6" s="54" t="s">
        <v>48</v>
      </c>
    </row>
    <row r="7" spans="2:8" x14ac:dyDescent="0.2">
      <c r="B7" s="54" t="s">
        <v>622</v>
      </c>
      <c r="C7" s="54" t="s">
        <v>623</v>
      </c>
      <c r="D7" s="54" t="s">
        <v>624</v>
      </c>
      <c r="E7" s="54" t="s">
        <v>48</v>
      </c>
    </row>
    <row r="8" spans="2:8" x14ac:dyDescent="0.2">
      <c r="B8" s="54" t="s">
        <v>625</v>
      </c>
      <c r="C8" s="54" t="s">
        <v>626</v>
      </c>
      <c r="D8" s="54" t="s">
        <v>627</v>
      </c>
      <c r="E8" s="54" t="s">
        <v>48</v>
      </c>
    </row>
    <row r="10" spans="2:8" x14ac:dyDescent="0.2">
      <c r="B10" s="54" t="s">
        <v>628</v>
      </c>
      <c r="C10" s="54" t="s">
        <v>620</v>
      </c>
      <c r="D10" s="54" t="s">
        <v>48</v>
      </c>
      <c r="E10" s="54" t="s">
        <v>48</v>
      </c>
    </row>
    <row r="12" spans="2:8" x14ac:dyDescent="0.2">
      <c r="B12" s="54" t="s">
        <v>629</v>
      </c>
      <c r="C12" s="54" t="s">
        <v>623</v>
      </c>
      <c r="D12" s="54" t="s">
        <v>48</v>
      </c>
      <c r="E12" s="54" t="s">
        <v>48</v>
      </c>
    </row>
    <row r="14" spans="2:8" x14ac:dyDescent="0.2">
      <c r="B14" s="54" t="s">
        <v>630</v>
      </c>
      <c r="C14" s="54" t="s">
        <v>626</v>
      </c>
      <c r="D14" s="54" t="s">
        <v>48</v>
      </c>
      <c r="E14" s="54" t="s">
        <v>48</v>
      </c>
    </row>
    <row r="16" spans="2:8" x14ac:dyDescent="0.2">
      <c r="B16" s="54" t="s">
        <v>631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632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633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634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635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636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637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638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639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641</v>
      </c>
      <c r="C26" s="54" t="s">
        <v>48</v>
      </c>
      <c r="D26" s="54" t="s">
        <v>48</v>
      </c>
      <c r="E26" s="54" t="s">
        <v>48</v>
      </c>
    </row>
  </sheetData>
  <sheetProtection algorithmName="SHA-512" hashValue="mY51Sq0zwkWM3ocXxvj1/BnUblv0QOHIecOb9YAdk4E6GqEyb2i2pApbEh7Nu2fbIRFOnFrwo3cIAjhg7hwDKA==" saltValue="PEOnaidWfhB8dK34gAFz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930</vt:i4>
      </vt:variant>
    </vt:vector>
  </HeadingPairs>
  <TitlesOfParts>
    <vt:vector size="9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s-dax.aos.wrk</cp:lastModifiedBy>
  <dcterms:created xsi:type="dcterms:W3CDTF">2021-11-12T12:13:19Z</dcterms:created>
  <dcterms:modified xsi:type="dcterms:W3CDTF">2023-07-11T13:43:33Z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